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mc:AlternateContent xmlns:mc="http://schemas.openxmlformats.org/markup-compatibility/2006">
    <mc:Choice Requires="x15">
      <x15ac:absPath xmlns:x15ac="http://schemas.microsoft.com/office/spreadsheetml/2010/11/ac" url="Z:\00 Elaboración previa Liferay\Documentación\Estadísticas\SAAD\2026\Abril de 2026\"/>
    </mc:Choice>
  </mc:AlternateContent>
  <xr:revisionPtr revIDLastSave="0" documentId="13_ncr:1_{994C17AF-6AB5-4A63-A2AC-583E41EBDCBB}" xr6:coauthVersionLast="47" xr6:coauthVersionMax="47" xr10:uidLastSave="{00000000-0000-0000-0000-000000000000}"/>
  <bookViews>
    <workbookView xWindow="28680" yWindow="-120" windowWidth="19440" windowHeight="1488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7" i="134"/>
  <c r="S38"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M30" i="173"/>
  <c r="V30" i="172"/>
  <c r="Y30" i="172" s="1"/>
  <c r="V30" i="174"/>
  <c r="Y30" i="174" s="1"/>
  <c r="V30" i="175"/>
  <c r="Y30" i="175" s="1"/>
  <c r="K30" i="173" l="1"/>
  <c r="Q30" i="173"/>
  <c r="G30" i="173"/>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V27" i="160"/>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G35" i="54"/>
  <c r="L34" i="54"/>
  <c r="P34" i="54"/>
  <c r="Q35" i="54"/>
  <c r="G34" i="54"/>
  <c r="Q34" i="54"/>
  <c r="K34" i="54"/>
  <c r="L35" i="54"/>
  <c r="P35" i="54"/>
  <c r="K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S23" i="158" l="1"/>
  <c r="R23" i="158"/>
  <c r="S43" i="158"/>
  <c r="S42" i="158"/>
  <c r="R42" i="158"/>
  <c r="S41" i="158"/>
  <c r="R41" i="158"/>
  <c r="S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N27" i="161" l="1"/>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O27" i="162"/>
  <c r="P27" i="160"/>
  <c r="P27" i="161"/>
  <c r="P27" i="162"/>
  <c r="P27" i="163"/>
  <c r="O27" i="160"/>
  <c r="O27" i="161"/>
  <c r="Q27" i="159"/>
  <c r="N27" i="164"/>
  <c r="O27" i="159"/>
  <c r="O27" i="163"/>
  <c r="W31" i="167" l="1"/>
  <c r="X31" i="167" s="1"/>
  <c r="W37" i="10"/>
  <c r="N36" i="49"/>
  <c r="U38" i="134"/>
  <c r="D35" i="47"/>
  <c r="L38" i="134"/>
  <c r="D35" i="48"/>
  <c r="G45" i="111"/>
  <c r="Q37" i="10"/>
  <c r="Q37" i="134"/>
  <c r="D34" i="47"/>
  <c r="G46" i="110"/>
  <c r="K37" i="10"/>
  <c r="N38" i="134"/>
  <c r="G45" i="110"/>
  <c r="D35" i="49"/>
  <c r="W38" i="10"/>
  <c r="AB37" i="134"/>
  <c r="U37" i="134"/>
  <c r="X37" i="134"/>
  <c r="D36" i="48"/>
  <c r="X38" i="134"/>
  <c r="D36" i="49"/>
  <c r="Q38" i="134"/>
  <c r="Z38" i="134"/>
  <c r="N37" i="10"/>
  <c r="N34" i="47"/>
  <c r="N35" i="49"/>
  <c r="N36" i="48"/>
  <c r="Z37" i="134"/>
  <c r="K38" i="10"/>
  <c r="G46" i="112"/>
  <c r="AB38" i="134"/>
  <c r="Q38" i="10"/>
  <c r="N35" i="48"/>
  <c r="N37" i="134"/>
  <c r="N35" i="47"/>
  <c r="G45" i="112"/>
  <c r="G46" i="111"/>
  <c r="L37" i="134"/>
  <c r="N38" i="10"/>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N30" i="47" l="1"/>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V22" i="101"/>
  <c r="S24" i="100"/>
  <c r="Y17" i="101"/>
  <c r="V13" i="4"/>
  <c r="V14" i="4"/>
  <c r="S15" i="4"/>
  <c r="S26" i="4"/>
  <c r="S18" i="4"/>
  <c r="V14" i="101"/>
  <c r="S21" i="101"/>
  <c r="V13" i="101"/>
  <c r="V16" i="100"/>
  <c r="S28" i="4"/>
  <c r="V21" i="100"/>
  <c r="Y22" i="100"/>
  <c r="V12" i="101"/>
  <c r="Y23" i="101"/>
  <c r="S11" i="4"/>
  <c r="Y15" i="100"/>
  <c r="S25" i="4"/>
  <c r="Y26" i="4"/>
  <c r="S20" i="100"/>
  <c r="S13" i="4"/>
  <c r="Y14" i="101"/>
  <c r="S23" i="101"/>
  <c r="Y18" i="4"/>
  <c r="Y20" i="4"/>
  <c r="V18" i="101"/>
  <c r="V22" i="4"/>
  <c r="S20" i="101"/>
  <c r="Y21" i="4"/>
  <c r="S25" i="100"/>
  <c r="Y12" i="101"/>
  <c r="V15" i="101"/>
  <c r="V28" i="101"/>
  <c r="Y18" i="101"/>
  <c r="S12" i="4"/>
  <c r="S16" i="101"/>
  <c r="V28" i="4"/>
  <c r="V16" i="4"/>
  <c r="Y27" i="100"/>
  <c r="Y24" i="100"/>
  <c r="S24" i="101"/>
  <c r="V11" i="4"/>
  <c r="Y14" i="4"/>
  <c r="V26" i="4"/>
  <c r="V20" i="4"/>
  <c r="Y21" i="101"/>
  <c r="S28" i="100"/>
  <c r="S12" i="101"/>
  <c r="Y27" i="4"/>
  <c r="V26" i="100"/>
  <c r="S25" i="101"/>
  <c r="S13" i="100"/>
  <c r="Y26" i="100"/>
  <c r="V19" i="101"/>
  <c r="S19" i="101"/>
  <c r="S22" i="100"/>
  <c r="S16" i="4"/>
  <c r="Y13" i="100"/>
  <c r="V27" i="101"/>
  <c r="S21" i="100"/>
  <c r="Y20" i="101"/>
  <c r="V27" i="4"/>
  <c r="V25" i="100"/>
  <c r="Y28" i="101"/>
  <c r="S20" i="4"/>
  <c r="Y17" i="4"/>
  <c r="V21" i="101"/>
  <c r="Y17" i="100"/>
  <c r="V26" i="101"/>
  <c r="Y27" i="101"/>
  <c r="Y19" i="4"/>
  <c r="V25" i="4"/>
  <c r="Y24" i="4"/>
  <c r="S27" i="101"/>
  <c r="V22" i="100"/>
  <c r="V11" i="100"/>
  <c r="V18" i="4"/>
  <c r="S27" i="4"/>
  <c r="Y19" i="100"/>
  <c r="S23" i="4"/>
  <c r="V20" i="101"/>
  <c r="Y15" i="101"/>
  <c r="S22" i="4"/>
  <c r="Y12" i="100"/>
  <c r="Y14" i="100"/>
  <c r="S26" i="101"/>
  <c r="V21" i="4"/>
  <c r="Y26" i="101"/>
  <c r="S14" i="101"/>
  <c r="Y11" i="4"/>
  <c r="V17" i="101"/>
  <c r="Y19" i="101"/>
  <c r="Y25" i="101"/>
  <c r="V19" i="4"/>
  <c r="Y16" i="101"/>
  <c r="Y25" i="4"/>
  <c r="S11" i="101"/>
  <c r="Y12" i="4"/>
  <c r="S17" i="101"/>
  <c r="Y23" i="4"/>
  <c r="V11" i="101"/>
  <c r="V14" i="100"/>
  <c r="Y22" i="101"/>
  <c r="Y11" i="101"/>
  <c r="S18" i="101"/>
  <c r="V17" i="100"/>
  <c r="S24" i="4"/>
  <c r="V23" i="101"/>
  <c r="S19" i="4"/>
  <c r="S14" i="4"/>
  <c r="V17" i="4"/>
  <c r="V24" i="101"/>
  <c r="Y24" i="101"/>
  <c r="V25" i="101"/>
  <c r="S28" i="101"/>
  <c r="S17" i="100"/>
  <c r="V15" i="4"/>
  <c r="V18" i="100"/>
  <c r="Y28" i="4"/>
  <c r="V15" i="100"/>
  <c r="Y18" i="100"/>
  <c r="Y23" i="100"/>
  <c r="S23" i="100"/>
  <c r="V12" i="100"/>
  <c r="S15" i="101"/>
  <c r="V24" i="4"/>
  <c r="V13" i="100"/>
  <c r="Y15" i="4"/>
  <c r="V24" i="100"/>
  <c r="S21" i="4"/>
  <c r="V27" i="100"/>
  <c r="V23" i="4"/>
  <c r="V28" i="100"/>
  <c r="Y22" i="4"/>
  <c r="Y28" i="100"/>
  <c r="V16" i="101"/>
  <c r="V19" i="100"/>
  <c r="S26" i="100"/>
  <c r="Y11" i="100"/>
  <c r="S17" i="4"/>
  <c r="S22" i="101"/>
  <c r="V23" i="100"/>
  <c r="S12" i="100"/>
  <c r="S19" i="100"/>
  <c r="Y13" i="4"/>
  <c r="S11" i="100"/>
  <c r="S27" i="100"/>
  <c r="Y25" i="100"/>
  <c r="S13" i="101"/>
  <c r="S15" i="100"/>
  <c r="S14" i="100"/>
  <c r="Y16" i="4"/>
  <c r="S16" i="100"/>
  <c r="Y21" i="100"/>
  <c r="V12" i="4"/>
  <c r="Y20" i="100"/>
  <c r="S18" i="100"/>
  <c r="Y16" i="100"/>
  <c r="V20" i="100"/>
  <c r="Y13" i="101"/>
  <c r="L11" i="108" l="1"/>
  <c r="W12" i="4"/>
  <c r="C23" i="112"/>
  <c r="Z16" i="100"/>
  <c r="G27" i="146"/>
  <c r="D14" i="56"/>
  <c r="D19" i="96"/>
  <c r="D30" i="96" s="1"/>
  <c r="V20" i="49"/>
  <c r="Y20" i="49" s="1"/>
  <c r="F20" i="97"/>
  <c r="V24" i="34"/>
  <c r="Y24" i="34" s="1"/>
  <c r="F24" i="94"/>
  <c r="E26" i="134"/>
  <c r="S31" i="137"/>
  <c r="K13" i="43"/>
  <c r="L13" i="43"/>
  <c r="G23" i="144"/>
  <c r="T15" i="53"/>
  <c r="AC15" i="143"/>
  <c r="J27" i="144"/>
  <c r="E27" i="144"/>
  <c r="K15" i="79"/>
  <c r="I12" i="98"/>
  <c r="E18" i="134"/>
  <c r="E20" i="107"/>
  <c r="V14" i="105"/>
  <c r="W14" i="105" s="1"/>
  <c r="V23" i="105"/>
  <c r="W23" i="105" s="1"/>
  <c r="L11" i="102"/>
  <c r="K11" i="102"/>
  <c r="G19" i="142"/>
  <c r="G16" i="134"/>
  <c r="T19" i="57"/>
  <c r="G15" i="137"/>
  <c r="F23" i="141"/>
  <c r="T23" i="10"/>
  <c r="F23" i="108"/>
  <c r="C17" i="45"/>
  <c r="C16" i="109"/>
  <c r="D20" i="97"/>
  <c r="E22" i="142"/>
  <c r="J22" i="142"/>
  <c r="Q19" i="92"/>
  <c r="Q19" i="152"/>
  <c r="D23" i="138"/>
  <c r="E23" i="138" s="1"/>
  <c r="S22" i="104"/>
  <c r="E13" i="137"/>
  <c r="E28" i="142"/>
  <c r="J28" i="142"/>
  <c r="C20" i="45"/>
  <c r="T14" i="100"/>
  <c r="P14" i="100"/>
  <c r="Q14" i="100" s="1"/>
  <c r="D29" i="139"/>
  <c r="F15" i="141"/>
  <c r="T15" i="10"/>
  <c r="F15" i="108"/>
  <c r="E25" i="107"/>
  <c r="G18" i="148"/>
  <c r="F26" i="108"/>
  <c r="T26" i="10"/>
  <c r="F26" i="141"/>
  <c r="G21" i="144"/>
  <c r="G18" i="143"/>
  <c r="AC21" i="137"/>
  <c r="E17" i="143"/>
  <c r="J17" i="143"/>
  <c r="C20" i="111"/>
  <c r="Y18" i="104"/>
  <c r="Z18" i="104" s="1"/>
  <c r="N19" i="138"/>
  <c r="U31" i="148"/>
  <c r="P15" i="100"/>
  <c r="Q15" i="100" s="1"/>
  <c r="T15" i="100"/>
  <c r="D16" i="95"/>
  <c r="C15" i="112"/>
  <c r="J24" i="141"/>
  <c r="J24" i="108"/>
  <c r="T24" i="10"/>
  <c r="U24" i="10" s="1"/>
  <c r="F24" i="108"/>
  <c r="F24" i="141"/>
  <c r="K15" i="43"/>
  <c r="L15" i="43"/>
  <c r="Y17" i="104"/>
  <c r="Z17" i="104" s="1"/>
  <c r="N18" i="138"/>
  <c r="D28" i="139"/>
  <c r="M30" i="45"/>
  <c r="L22" i="95"/>
  <c r="J23" i="95"/>
  <c r="C17" i="110"/>
  <c r="Y28" i="103"/>
  <c r="Z28" i="103" s="1"/>
  <c r="C21" i="111"/>
  <c r="P21" i="111" s="1"/>
  <c r="G21" i="142"/>
  <c r="J27" i="147"/>
  <c r="E27" i="147"/>
  <c r="K27" i="102"/>
  <c r="G27" i="142"/>
  <c r="H13" i="96"/>
  <c r="C15" i="109"/>
  <c r="P15" i="109" s="1"/>
  <c r="Q19" i="58"/>
  <c r="C25" i="109"/>
  <c r="Y23" i="105"/>
  <c r="Z23" i="105" s="1"/>
  <c r="N24" i="140"/>
  <c r="E18" i="143"/>
  <c r="J18" i="143"/>
  <c r="W20" i="100"/>
  <c r="E25" i="145"/>
  <c r="J25" i="145"/>
  <c r="L16" i="97"/>
  <c r="S14" i="152"/>
  <c r="S14" i="92"/>
  <c r="T14" i="50"/>
  <c r="L14" i="94"/>
  <c r="Z21" i="100"/>
  <c r="F11" i="108"/>
  <c r="F11" i="141"/>
  <c r="T11" i="10"/>
  <c r="H22" i="96"/>
  <c r="Q17" i="152"/>
  <c r="W21" i="68"/>
  <c r="Q17" i="92"/>
  <c r="J15" i="97"/>
  <c r="T22" i="56"/>
  <c r="W16" i="68"/>
  <c r="Q12" i="152"/>
  <c r="Q12" i="92"/>
  <c r="V23" i="104"/>
  <c r="W23" i="104" s="1"/>
  <c r="I18" i="92"/>
  <c r="I18" i="152"/>
  <c r="G24" i="146"/>
  <c r="V16" i="47"/>
  <c r="Y16" i="47" s="1"/>
  <c r="F16" i="95"/>
  <c r="C22" i="112"/>
  <c r="P22" i="112" s="1"/>
  <c r="T12" i="52"/>
  <c r="C11" i="109"/>
  <c r="D24" i="139"/>
  <c r="J14" i="94"/>
  <c r="S31" i="143"/>
  <c r="O13" i="92"/>
  <c r="O13" i="152"/>
  <c r="G17" i="145"/>
  <c r="T23" i="53"/>
  <c r="O27" i="111"/>
  <c r="C9" i="111"/>
  <c r="C11" i="112"/>
  <c r="C27" i="112" s="1"/>
  <c r="N24" i="138"/>
  <c r="Y23" i="104"/>
  <c r="Z23" i="104" s="1"/>
  <c r="H20" i="107"/>
  <c r="D25" i="56"/>
  <c r="H17" i="107"/>
  <c r="T19" i="51"/>
  <c r="D18" i="138"/>
  <c r="E18" i="138" s="1"/>
  <c r="S17" i="104"/>
  <c r="Y20" i="103"/>
  <c r="Z20" i="103" s="1"/>
  <c r="G16" i="142"/>
  <c r="L25" i="97"/>
  <c r="L29" i="54"/>
  <c r="C15" i="45"/>
  <c r="E22" i="144"/>
  <c r="J22" i="144"/>
  <c r="G27" i="143"/>
  <c r="C26" i="109"/>
  <c r="P26" i="109"/>
  <c r="G19" i="145"/>
  <c r="C25" i="112"/>
  <c r="L12" i="96"/>
  <c r="E21" i="142"/>
  <c r="J21" i="142"/>
  <c r="P13" i="101"/>
  <c r="Q13" i="101" s="1"/>
  <c r="T13" i="101"/>
  <c r="C21" i="110"/>
  <c r="Z13" i="101"/>
  <c r="L16" i="96"/>
  <c r="X31" i="137"/>
  <c r="D29" i="136"/>
  <c r="E29" i="136" s="1"/>
  <c r="I29" i="51"/>
  <c r="D16" i="57"/>
  <c r="Z11" i="100"/>
  <c r="Y30" i="100"/>
  <c r="Z30" i="100" s="1"/>
  <c r="E13" i="139"/>
  <c r="J18" i="146"/>
  <c r="E18" i="146"/>
  <c r="G12" i="98"/>
  <c r="H15" i="79"/>
  <c r="Y13" i="104"/>
  <c r="Z13" i="104" s="1"/>
  <c r="N14" i="138"/>
  <c r="J22" i="94"/>
  <c r="G13" i="139"/>
  <c r="J18" i="148"/>
  <c r="E18" i="148"/>
  <c r="P16" i="100"/>
  <c r="Q16" i="100" s="1"/>
  <c r="T16" i="100"/>
  <c r="E23" i="145"/>
  <c r="J23" i="145"/>
  <c r="M17" i="92"/>
  <c r="Q21" i="68"/>
  <c r="M17" i="152"/>
  <c r="H17" i="108"/>
  <c r="H17" i="141"/>
  <c r="T26" i="54"/>
  <c r="G24" i="139"/>
  <c r="F23" i="94"/>
  <c r="V23" i="34"/>
  <c r="Y23" i="34" s="1"/>
  <c r="AC22" i="137"/>
  <c r="D17" i="140"/>
  <c r="S16" i="105"/>
  <c r="J11" i="36"/>
  <c r="K11" i="36"/>
  <c r="I31" i="36"/>
  <c r="E23" i="143"/>
  <c r="J23" i="143"/>
  <c r="D22" i="56"/>
  <c r="G25" i="143"/>
  <c r="G27" i="148"/>
  <c r="C24" i="45"/>
  <c r="C14" i="110"/>
  <c r="J19" i="36"/>
  <c r="K19" i="36"/>
  <c r="O27" i="109"/>
  <c r="C9" i="109"/>
  <c r="E23" i="139"/>
  <c r="E15" i="143"/>
  <c r="J15" i="143"/>
  <c r="D15" i="143" s="1"/>
  <c r="G28" i="143"/>
  <c r="Q20" i="92"/>
  <c r="E16" i="137"/>
  <c r="G27" i="144"/>
  <c r="D16" i="96"/>
  <c r="F31" i="84"/>
  <c r="D17" i="50"/>
  <c r="D25" i="138"/>
  <c r="E25" i="138" s="1"/>
  <c r="S24" i="104"/>
  <c r="T24" i="104" s="1"/>
  <c r="T13" i="10"/>
  <c r="U13" i="10" s="1"/>
  <c r="F13" i="141"/>
  <c r="F13" i="108"/>
  <c r="Y28" i="105"/>
  <c r="Z28" i="105" s="1"/>
  <c r="N29" i="140"/>
  <c r="C10" i="112"/>
  <c r="E21" i="137"/>
  <c r="V26" i="103"/>
  <c r="W26" i="103" s="1"/>
  <c r="F11" i="94"/>
  <c r="V11" i="34"/>
  <c r="U11" i="34" s="1"/>
  <c r="C18" i="112"/>
  <c r="P18" i="112" s="1"/>
  <c r="Z31" i="139"/>
  <c r="C20" i="112"/>
  <c r="D23" i="134"/>
  <c r="S22" i="103"/>
  <c r="D20" i="137"/>
  <c r="L31" i="137"/>
  <c r="E12" i="137"/>
  <c r="J23" i="94"/>
  <c r="D12" i="95"/>
  <c r="P19" i="100"/>
  <c r="Q19" i="100" s="1"/>
  <c r="T19" i="100"/>
  <c r="E24" i="45"/>
  <c r="K29" i="10"/>
  <c r="F10" i="108"/>
  <c r="T10" i="10"/>
  <c r="F10" i="141"/>
  <c r="H27" i="97"/>
  <c r="E24" i="147"/>
  <c r="J24" i="147"/>
  <c r="E30" i="107"/>
  <c r="H21" i="108"/>
  <c r="H21" i="141"/>
  <c r="G28" i="144"/>
  <c r="C12" i="112"/>
  <c r="Q13" i="152"/>
  <c r="Q16" i="152" s="1"/>
  <c r="Q13" i="92"/>
  <c r="G15" i="142"/>
  <c r="E20" i="45"/>
  <c r="T23" i="50"/>
  <c r="F11" i="96"/>
  <c r="V11" i="48"/>
  <c r="Y11" i="48" s="1"/>
  <c r="E29" i="107"/>
  <c r="E21" i="134"/>
  <c r="E16" i="143"/>
  <c r="J16" i="143"/>
  <c r="C14" i="112"/>
  <c r="P14" i="112" s="1"/>
  <c r="J25" i="143"/>
  <c r="E25" i="143"/>
  <c r="Z16" i="4"/>
  <c r="AC26" i="134"/>
  <c r="R30" i="49"/>
  <c r="J10" i="97"/>
  <c r="H21" i="94"/>
  <c r="E16" i="147"/>
  <c r="J16" i="147"/>
  <c r="I14" i="152"/>
  <c r="I14" i="92"/>
  <c r="C23" i="111"/>
  <c r="AC12" i="137"/>
  <c r="AB31" i="137"/>
  <c r="AC31" i="137" s="1"/>
  <c r="G24" i="142"/>
  <c r="Q29" i="56"/>
  <c r="V16" i="103"/>
  <c r="W16" i="103" s="1"/>
  <c r="V20" i="104"/>
  <c r="W20" i="104" s="1"/>
  <c r="S27" i="104"/>
  <c r="D28" i="138"/>
  <c r="E28" i="138" s="1"/>
  <c r="E19" i="92"/>
  <c r="E19" i="152"/>
  <c r="AC19" i="68"/>
  <c r="T20" i="10"/>
  <c r="F20" i="108"/>
  <c r="F20" i="141"/>
  <c r="C26" i="111"/>
  <c r="T20" i="53"/>
  <c r="F25" i="96"/>
  <c r="V25" i="48"/>
  <c r="Y25" i="48" s="1"/>
  <c r="W28" i="100"/>
  <c r="E18" i="107"/>
  <c r="Q31" i="137"/>
  <c r="N22" i="140"/>
  <c r="Y21" i="105"/>
  <c r="Z21" i="105" s="1"/>
  <c r="G24" i="137"/>
  <c r="K20" i="43"/>
  <c r="L20" i="43"/>
  <c r="F25" i="95"/>
  <c r="N25" i="95" s="1"/>
  <c r="V25" i="47"/>
  <c r="Y25" i="47" s="1"/>
  <c r="H23" i="97"/>
  <c r="H13" i="108"/>
  <c r="H13" i="141"/>
  <c r="I29" i="55"/>
  <c r="V14" i="104"/>
  <c r="W14" i="104" s="1"/>
  <c r="S15" i="105"/>
  <c r="D16" i="140"/>
  <c r="D18" i="54"/>
  <c r="E28" i="137"/>
  <c r="C28" i="84"/>
  <c r="V17" i="48"/>
  <c r="Y17" i="48" s="1"/>
  <c r="F17" i="96"/>
  <c r="C10" i="111"/>
  <c r="P10" i="111" s="1"/>
  <c r="C17" i="109"/>
  <c r="P17" i="109"/>
  <c r="Y22" i="105"/>
  <c r="Z22" i="105" s="1"/>
  <c r="N23" i="140"/>
  <c r="D12" i="54"/>
  <c r="E19" i="45"/>
  <c r="G23" i="137"/>
  <c r="G22" i="147"/>
  <c r="K15" i="92"/>
  <c r="T24" i="57"/>
  <c r="D31" i="43"/>
  <c r="D23" i="140"/>
  <c r="S22" i="105"/>
  <c r="S27" i="103"/>
  <c r="D28" i="134"/>
  <c r="L10" i="97"/>
  <c r="T30" i="49"/>
  <c r="S15" i="103"/>
  <c r="D16" i="134"/>
  <c r="H20" i="97"/>
  <c r="L29" i="53"/>
  <c r="Z31" i="134"/>
  <c r="D17" i="96"/>
  <c r="J31" i="136"/>
  <c r="K31" i="136" s="1"/>
  <c r="G24" i="147"/>
  <c r="Z20" i="100"/>
  <c r="L29" i="52"/>
  <c r="E22" i="137"/>
  <c r="E14" i="137"/>
  <c r="Y11" i="103"/>
  <c r="X31" i="134"/>
  <c r="M19" i="152"/>
  <c r="M19" i="92"/>
  <c r="J27" i="36"/>
  <c r="K27" i="36"/>
  <c r="G12" i="139"/>
  <c r="N31" i="139"/>
  <c r="T12" i="100"/>
  <c r="P12" i="100"/>
  <c r="Q12" i="100" s="1"/>
  <c r="Q15" i="92"/>
  <c r="F18" i="95"/>
  <c r="V18" i="47"/>
  <c r="Y18" i="47" s="1"/>
  <c r="C13" i="109"/>
  <c r="T17" i="51"/>
  <c r="S17" i="98"/>
  <c r="U31" i="142"/>
  <c r="E23" i="134"/>
  <c r="H22" i="97"/>
  <c r="C24" i="84"/>
  <c r="G17" i="142"/>
  <c r="D27" i="155"/>
  <c r="D25" i="94"/>
  <c r="J22" i="95"/>
  <c r="T25" i="52"/>
  <c r="U31" i="139"/>
  <c r="T26" i="100"/>
  <c r="P26" i="100"/>
  <c r="Q26" i="100" s="1"/>
  <c r="G29" i="143"/>
  <c r="Z13" i="4"/>
  <c r="D28" i="50"/>
  <c r="D24" i="137"/>
  <c r="E26" i="107"/>
  <c r="T22" i="57"/>
  <c r="J16" i="141"/>
  <c r="J16" i="108"/>
  <c r="C21" i="112"/>
  <c r="P21" i="112" s="1"/>
  <c r="W19" i="100"/>
  <c r="T17" i="53"/>
  <c r="V13" i="103"/>
  <c r="W13" i="103" s="1"/>
  <c r="S21" i="104"/>
  <c r="D22" i="138"/>
  <c r="E22" i="138" s="1"/>
  <c r="G29" i="147"/>
  <c r="T15" i="56"/>
  <c r="D18" i="56"/>
  <c r="AC16" i="148"/>
  <c r="H13" i="95"/>
  <c r="Z25" i="100"/>
  <c r="Y18" i="103"/>
  <c r="Z18" i="103" s="1"/>
  <c r="R30" i="47"/>
  <c r="J10" i="95"/>
  <c r="M15" i="92"/>
  <c r="P18" i="100"/>
  <c r="Q18" i="100" s="1"/>
  <c r="T18" i="100"/>
  <c r="V15" i="103"/>
  <c r="W15" i="103" s="1"/>
  <c r="F12" i="141"/>
  <c r="F12" i="108"/>
  <c r="T12" i="10"/>
  <c r="L19" i="58"/>
  <c r="T27" i="100"/>
  <c r="P27" i="100"/>
  <c r="Q27" i="100" s="1"/>
  <c r="F12" i="96"/>
  <c r="V12" i="48"/>
  <c r="Y12" i="48" s="1"/>
  <c r="W23" i="4"/>
  <c r="G23" i="148"/>
  <c r="V12" i="103"/>
  <c r="W12" i="103" s="1"/>
  <c r="K21" i="36"/>
  <c r="J21" i="36"/>
  <c r="D18" i="51"/>
  <c r="E15" i="107"/>
  <c r="H21" i="96"/>
  <c r="G23" i="145"/>
  <c r="D27" i="137"/>
  <c r="J13" i="96"/>
  <c r="J19" i="146"/>
  <c r="E19" i="146"/>
  <c r="E15" i="137"/>
  <c r="T13" i="55"/>
  <c r="H22" i="108"/>
  <c r="H22" i="141"/>
  <c r="G28" i="147"/>
  <c r="M18" i="92"/>
  <c r="M18" i="152"/>
  <c r="M12" i="92"/>
  <c r="Q16" i="68"/>
  <c r="Q23" i="68" s="1"/>
  <c r="M12" i="152"/>
  <c r="E27" i="107"/>
  <c r="J11" i="95"/>
  <c r="C22" i="109"/>
  <c r="P22" i="109" s="1"/>
  <c r="E14" i="134"/>
  <c r="J12" i="96"/>
  <c r="Y25" i="104"/>
  <c r="Z25" i="104" s="1"/>
  <c r="N26" i="138"/>
  <c r="W23" i="100"/>
  <c r="D17" i="139"/>
  <c r="N20" i="140"/>
  <c r="Y19" i="105"/>
  <c r="Z19" i="105" s="1"/>
  <c r="E15" i="147"/>
  <c r="J15" i="147"/>
  <c r="AC24" i="142"/>
  <c r="D15" i="50"/>
  <c r="N13" i="138"/>
  <c r="Y12" i="104"/>
  <c r="Z12" i="104" s="1"/>
  <c r="H19" i="97"/>
  <c r="AC16" i="137"/>
  <c r="D23" i="50"/>
  <c r="V18" i="104"/>
  <c r="W18" i="104" s="1"/>
  <c r="S30" i="100"/>
  <c r="T30" i="100" s="1"/>
  <c r="P11" i="100"/>
  <c r="Q11" i="100" s="1"/>
  <c r="T11" i="100"/>
  <c r="P22" i="101"/>
  <c r="Q22" i="101" s="1"/>
  <c r="T22" i="101"/>
  <c r="V20" i="105"/>
  <c r="W20" i="105" s="1"/>
  <c r="H15" i="95"/>
  <c r="T22" i="50"/>
  <c r="G17" i="134"/>
  <c r="D11" i="96"/>
  <c r="C24" i="110"/>
  <c r="P24" i="110" s="1"/>
  <c r="W16" i="101"/>
  <c r="W27" i="100"/>
  <c r="D23" i="57"/>
  <c r="J21" i="96"/>
  <c r="C11" i="111"/>
  <c r="C16" i="110"/>
  <c r="P16" i="110" s="1"/>
  <c r="C24" i="111"/>
  <c r="P24" i="111" s="1"/>
  <c r="C21" i="109"/>
  <c r="T30" i="48"/>
  <c r="L10" i="96"/>
  <c r="N27" i="136"/>
  <c r="T27" i="53"/>
  <c r="L26" i="102"/>
  <c r="K26" i="102"/>
  <c r="C10" i="110"/>
  <c r="D29" i="134"/>
  <c r="S28" i="103"/>
  <c r="U31" i="143"/>
  <c r="AC28" i="134"/>
  <c r="T18" i="50"/>
  <c r="C20" i="110"/>
  <c r="V16" i="104"/>
  <c r="W16" i="104" s="1"/>
  <c r="C19" i="112"/>
  <c r="P19" i="112" s="1"/>
  <c r="Z15" i="79"/>
  <c r="S12" i="98"/>
  <c r="L20" i="108"/>
  <c r="C18" i="110"/>
  <c r="T13" i="51"/>
  <c r="F23" i="97"/>
  <c r="G23" i="97" s="1"/>
  <c r="V23" i="49"/>
  <c r="Y23" i="49" s="1"/>
  <c r="V13" i="104"/>
  <c r="W13" i="104" s="1"/>
  <c r="K21" i="68"/>
  <c r="I17" i="152"/>
  <c r="I17" i="92"/>
  <c r="Q18" i="98"/>
  <c r="G18" i="146"/>
  <c r="D23" i="55"/>
  <c r="H25" i="141"/>
  <c r="H25" i="108"/>
  <c r="T19" i="79"/>
  <c r="O16" i="98"/>
  <c r="V24" i="48"/>
  <c r="Y24" i="48" s="1"/>
  <c r="F24" i="96"/>
  <c r="J26" i="144"/>
  <c r="E26" i="144"/>
  <c r="D28" i="53"/>
  <c r="L14" i="97"/>
  <c r="E27" i="143"/>
  <c r="J27" i="143"/>
  <c r="D25" i="57"/>
  <c r="C22" i="110"/>
  <c r="E17" i="142"/>
  <c r="J17" i="142"/>
  <c r="R20" i="10"/>
  <c r="J20" i="141"/>
  <c r="J20" i="108"/>
  <c r="Z31" i="145"/>
  <c r="H23" i="107"/>
  <c r="Y25" i="105"/>
  <c r="Z25" i="105" s="1"/>
  <c r="N26" i="140"/>
  <c r="V19" i="105"/>
  <c r="W19" i="105" s="1"/>
  <c r="J26" i="95"/>
  <c r="T28" i="55"/>
  <c r="G28" i="142"/>
  <c r="E18" i="45"/>
  <c r="H27" i="96"/>
  <c r="T17" i="4"/>
  <c r="P17" i="4"/>
  <c r="Q17" i="4" s="1"/>
  <c r="K13" i="92"/>
  <c r="K13" i="152"/>
  <c r="Z28" i="100"/>
  <c r="X31" i="139"/>
  <c r="L15" i="108"/>
  <c r="N15" i="108" s="1"/>
  <c r="I15" i="108" s="1"/>
  <c r="X15" i="10"/>
  <c r="AC26" i="139"/>
  <c r="H20" i="108"/>
  <c r="H20" i="141"/>
  <c r="D23" i="96"/>
  <c r="K17" i="43"/>
  <c r="L17" i="43"/>
  <c r="E24" i="107"/>
  <c r="AC12" i="139"/>
  <c r="AB31" i="139"/>
  <c r="E17" i="107"/>
  <c r="K17" i="107" s="1"/>
  <c r="G15" i="147"/>
  <c r="H17" i="94"/>
  <c r="J23" i="147"/>
  <c r="E23" i="147"/>
  <c r="J12" i="143"/>
  <c r="L31" i="143"/>
  <c r="E12" i="143"/>
  <c r="C17" i="112"/>
  <c r="D14" i="139"/>
  <c r="G29" i="144"/>
  <c r="C14" i="45"/>
  <c r="D22" i="136"/>
  <c r="E22" i="136" s="1"/>
  <c r="D26" i="138"/>
  <c r="E26" i="138" s="1"/>
  <c r="S25" i="104"/>
  <c r="T23" i="55"/>
  <c r="L18" i="95"/>
  <c r="N18" i="95" s="1"/>
  <c r="J21" i="147"/>
  <c r="E21" i="147"/>
  <c r="G20" i="134"/>
  <c r="C18" i="111"/>
  <c r="P18" i="111" s="1"/>
  <c r="C24" i="109"/>
  <c r="E14" i="144"/>
  <c r="J14" i="144"/>
  <c r="D21" i="51"/>
  <c r="C15" i="3"/>
  <c r="D19" i="107"/>
  <c r="G19" i="146"/>
  <c r="T30" i="34"/>
  <c r="L10" i="94"/>
  <c r="L10" i="108"/>
  <c r="W29" i="10"/>
  <c r="X10" i="10"/>
  <c r="D21" i="56"/>
  <c r="H14" i="141"/>
  <c r="H14" i="108"/>
  <c r="D21" i="50"/>
  <c r="C12" i="111"/>
  <c r="P12" i="111" s="1"/>
  <c r="J15" i="144"/>
  <c r="E15" i="144"/>
  <c r="J14" i="95"/>
  <c r="AB31" i="148"/>
  <c r="V14" i="103"/>
  <c r="W14" i="103" s="1"/>
  <c r="T14" i="51"/>
  <c r="C9" i="112"/>
  <c r="P9" i="112" s="1"/>
  <c r="O27" i="112"/>
  <c r="G17" i="148"/>
  <c r="T19" i="56"/>
  <c r="C10" i="109"/>
  <c r="E26" i="147"/>
  <c r="J26" i="147"/>
  <c r="Y24" i="103"/>
  <c r="Z24" i="103" s="1"/>
  <c r="U31" i="134"/>
  <c r="N25" i="136"/>
  <c r="T18" i="54"/>
  <c r="N14" i="136"/>
  <c r="J27" i="145"/>
  <c r="E27" i="145"/>
  <c r="C14" i="84"/>
  <c r="D29" i="10"/>
  <c r="C13" i="106"/>
  <c r="AC20" i="137"/>
  <c r="D37" i="77"/>
  <c r="E24" i="148"/>
  <c r="J24" i="148"/>
  <c r="J12" i="36"/>
  <c r="K12" i="36"/>
  <c r="C27" i="84"/>
  <c r="I27" i="84" s="1"/>
  <c r="G29" i="137"/>
  <c r="C25" i="110"/>
  <c r="D20" i="95"/>
  <c r="I15" i="92"/>
  <c r="Y14" i="103"/>
  <c r="Z14" i="103" s="1"/>
  <c r="W24" i="101"/>
  <c r="F21" i="97"/>
  <c r="N21" i="97" s="1"/>
  <c r="V21" i="49"/>
  <c r="Y21" i="49" s="1"/>
  <c r="D25" i="139"/>
  <c r="G16" i="146"/>
  <c r="C19" i="110"/>
  <c r="P19" i="110" s="1"/>
  <c r="D13" i="94"/>
  <c r="D15" i="155"/>
  <c r="K14" i="92"/>
  <c r="K14" i="152"/>
  <c r="K16" i="152" s="1"/>
  <c r="Y12" i="152" s="1"/>
  <c r="I20" i="92"/>
  <c r="Y14" i="105"/>
  <c r="Z14" i="105" s="1"/>
  <c r="N15" i="140"/>
  <c r="AC19" i="139"/>
  <c r="G20" i="139"/>
  <c r="AC19" i="137"/>
  <c r="Z22" i="4"/>
  <c r="E13" i="45"/>
  <c r="K13" i="102"/>
  <c r="L13" i="102"/>
  <c r="AB31" i="146"/>
  <c r="F22" i="94"/>
  <c r="V22" i="34"/>
  <c r="Y22" i="34" s="1"/>
  <c r="C15" i="110"/>
  <c r="C18" i="45"/>
  <c r="C18" i="109"/>
  <c r="P18" i="109" s="1"/>
  <c r="C12" i="109"/>
  <c r="D16" i="51"/>
  <c r="G28" i="148"/>
  <c r="C20" i="109"/>
  <c r="S17" i="103"/>
  <c r="D18" i="134"/>
  <c r="E15" i="146"/>
  <c r="J15" i="146"/>
  <c r="V20" i="48"/>
  <c r="Y20" i="48" s="1"/>
  <c r="F20" i="96"/>
  <c r="H31" i="106"/>
  <c r="E14" i="107"/>
  <c r="G19" i="144"/>
  <c r="W15" i="4"/>
  <c r="L12" i="97"/>
  <c r="C19" i="109"/>
  <c r="P19" i="109" s="1"/>
  <c r="C12" i="110"/>
  <c r="C27" i="110" s="1"/>
  <c r="G13" i="134"/>
  <c r="I29" i="54"/>
  <c r="F14" i="94"/>
  <c r="V14" i="34"/>
  <c r="G26" i="147"/>
  <c r="D25" i="51"/>
  <c r="AC20" i="147"/>
  <c r="T16" i="51"/>
  <c r="G27" i="137"/>
  <c r="H27" i="137" s="1"/>
  <c r="V21" i="104"/>
  <c r="W21" i="104" s="1"/>
  <c r="C13" i="112"/>
  <c r="P13" i="112" s="1"/>
  <c r="W15" i="100"/>
  <c r="D28" i="52"/>
  <c r="C13" i="111"/>
  <c r="P13" i="111" s="1"/>
  <c r="C14" i="109"/>
  <c r="P14" i="109" s="1"/>
  <c r="O15" i="92"/>
  <c r="O16" i="92" s="1"/>
  <c r="C16" i="111"/>
  <c r="C26" i="110"/>
  <c r="T17" i="50"/>
  <c r="Y27" i="104"/>
  <c r="Z27" i="104" s="1"/>
  <c r="N28" i="138"/>
  <c r="C21" i="84"/>
  <c r="C15" i="84"/>
  <c r="I15" i="84" s="1"/>
  <c r="G23" i="143"/>
  <c r="T13" i="57"/>
  <c r="J20" i="148"/>
  <c r="E20" i="148"/>
  <c r="Y11" i="104"/>
  <c r="M31" i="138"/>
  <c r="N31" i="138" s="1"/>
  <c r="N12" i="138"/>
  <c r="AC19" i="147"/>
  <c r="L19" i="95"/>
  <c r="E28" i="148"/>
  <c r="J28" i="148"/>
  <c r="AC28" i="139"/>
  <c r="G13" i="148"/>
  <c r="C23" i="45"/>
  <c r="J22" i="108"/>
  <c r="J22" i="141"/>
  <c r="W17" i="4"/>
  <c r="C28" i="45"/>
  <c r="L12" i="43"/>
  <c r="K12" i="43"/>
  <c r="T15" i="101"/>
  <c r="P15" i="101"/>
  <c r="Q15" i="101" s="1"/>
  <c r="D13" i="52"/>
  <c r="J18" i="97"/>
  <c r="E22" i="107"/>
  <c r="L16" i="102"/>
  <c r="K16" i="102"/>
  <c r="G25" i="134"/>
  <c r="N17" i="138"/>
  <c r="Y16" i="104"/>
  <c r="Z16" i="104" s="1"/>
  <c r="G28" i="137"/>
  <c r="T24" i="50"/>
  <c r="G14" i="144"/>
  <c r="W12" i="100"/>
  <c r="G27" i="134"/>
  <c r="G31" i="140"/>
  <c r="S11" i="105"/>
  <c r="T11" i="105" s="1"/>
  <c r="D12" i="140"/>
  <c r="V15" i="104"/>
  <c r="W15" i="104" s="1"/>
  <c r="F21" i="141"/>
  <c r="T21" i="10"/>
  <c r="F21" i="108"/>
  <c r="G26" i="146"/>
  <c r="C21" i="45"/>
  <c r="D26" i="107"/>
  <c r="C22" i="3"/>
  <c r="V25" i="103"/>
  <c r="W25" i="103" s="1"/>
  <c r="U31" i="147"/>
  <c r="J16" i="95"/>
  <c r="G17" i="137"/>
  <c r="G29" i="148"/>
  <c r="D22" i="95"/>
  <c r="G24" i="134"/>
  <c r="G29" i="139"/>
  <c r="H29" i="139" s="1"/>
  <c r="W24" i="100"/>
  <c r="AC25" i="137"/>
  <c r="Y20" i="105"/>
  <c r="Z20" i="105" s="1"/>
  <c r="N21" i="140"/>
  <c r="L10" i="102"/>
  <c r="J29" i="102"/>
  <c r="K10" i="102"/>
  <c r="E23" i="45"/>
  <c r="V22" i="103"/>
  <c r="W22" i="103" s="1"/>
  <c r="G15" i="144"/>
  <c r="T14" i="55"/>
  <c r="E26" i="142"/>
  <c r="J26" i="142"/>
  <c r="D26" i="142" s="1"/>
  <c r="T25" i="51"/>
  <c r="G18" i="137"/>
  <c r="R25" i="10"/>
  <c r="J25" i="108"/>
  <c r="J25" i="141"/>
  <c r="G22" i="144"/>
  <c r="J27" i="148"/>
  <c r="E27" i="148"/>
  <c r="AC19" i="148"/>
  <c r="M14" i="98"/>
  <c r="E25" i="45"/>
  <c r="D14" i="96"/>
  <c r="D24" i="57"/>
  <c r="E29" i="147"/>
  <c r="J29" i="147"/>
  <c r="V17" i="34"/>
  <c r="Y17" i="34" s="1"/>
  <c r="F17" i="94"/>
  <c r="C22" i="45"/>
  <c r="J15" i="95"/>
  <c r="J30" i="95" s="1"/>
  <c r="D20" i="50"/>
  <c r="T21" i="4"/>
  <c r="P21" i="4"/>
  <c r="Q21" i="4" s="1"/>
  <c r="G23" i="142"/>
  <c r="L15" i="94"/>
  <c r="D18" i="53"/>
  <c r="L18" i="96"/>
  <c r="J18" i="36"/>
  <c r="K18" i="36"/>
  <c r="G18" i="145"/>
  <c r="D17" i="57"/>
  <c r="V24" i="103"/>
  <c r="W24" i="103" s="1"/>
  <c r="D28" i="55"/>
  <c r="J30" i="48"/>
  <c r="Z15" i="4"/>
  <c r="I18" i="98"/>
  <c r="D27" i="57"/>
  <c r="T14" i="57"/>
  <c r="E23" i="107"/>
  <c r="G18" i="147"/>
  <c r="N15" i="125"/>
  <c r="I19" i="125" s="1"/>
  <c r="E27" i="45"/>
  <c r="D25" i="54"/>
  <c r="K20" i="92"/>
  <c r="D21" i="155"/>
  <c r="D19" i="94"/>
  <c r="V15" i="47"/>
  <c r="Y15" i="47" s="1"/>
  <c r="F15" i="95"/>
  <c r="E20" i="139"/>
  <c r="T23" i="57"/>
  <c r="AC14" i="134"/>
  <c r="V11" i="104"/>
  <c r="W11" i="104" s="1"/>
  <c r="J31" i="138"/>
  <c r="K31" i="138" s="1"/>
  <c r="T21" i="50"/>
  <c r="T24" i="54"/>
  <c r="F13" i="95"/>
  <c r="V13" i="47"/>
  <c r="Y13" i="47" s="1"/>
  <c r="N29" i="138"/>
  <c r="Y28" i="104"/>
  <c r="Z28" i="104" s="1"/>
  <c r="T15" i="125"/>
  <c r="L19" i="125" s="1"/>
  <c r="G12" i="137"/>
  <c r="N31" i="137"/>
  <c r="L14" i="95"/>
  <c r="Z28" i="4"/>
  <c r="J13" i="148"/>
  <c r="E13" i="148"/>
  <c r="L18" i="108"/>
  <c r="Q13" i="98"/>
  <c r="AC19" i="144"/>
  <c r="AC24" i="139"/>
  <c r="T13" i="56"/>
  <c r="C26" i="112"/>
  <c r="C11" i="110"/>
  <c r="P11" i="110" s="1"/>
  <c r="G12" i="92"/>
  <c r="G12" i="152"/>
  <c r="H16" i="68"/>
  <c r="E24" i="134"/>
  <c r="N30" i="48"/>
  <c r="AC26" i="142"/>
  <c r="D28" i="140"/>
  <c r="S27" i="105"/>
  <c r="D14" i="137"/>
  <c r="Y24" i="105"/>
  <c r="Z24" i="105" s="1"/>
  <c r="N25" i="140"/>
  <c r="I30" i="45"/>
  <c r="E12" i="45"/>
  <c r="L30" i="49"/>
  <c r="D10" i="97"/>
  <c r="D30" i="49"/>
  <c r="E13" i="98"/>
  <c r="AC13" i="79"/>
  <c r="T12" i="54"/>
  <c r="N27" i="140"/>
  <c r="Y26" i="105"/>
  <c r="Z26" i="105" s="1"/>
  <c r="D12" i="50"/>
  <c r="H12" i="95"/>
  <c r="G15" i="145"/>
  <c r="AB31" i="142"/>
  <c r="L27" i="94"/>
  <c r="D19" i="140"/>
  <c r="S18" i="105"/>
  <c r="T25" i="54"/>
  <c r="D23" i="52"/>
  <c r="D26" i="94"/>
  <c r="D28" i="155"/>
  <c r="AC18" i="145"/>
  <c r="Y16" i="105"/>
  <c r="Z16" i="105" s="1"/>
  <c r="N17" i="140"/>
  <c r="AC14" i="139"/>
  <c r="D12" i="137"/>
  <c r="J31" i="137"/>
  <c r="D31" i="137" s="1"/>
  <c r="J29" i="145"/>
  <c r="E29" i="145"/>
  <c r="G27" i="145"/>
  <c r="E24" i="137"/>
  <c r="F24" i="137" s="1"/>
  <c r="D13" i="139"/>
  <c r="E20" i="134"/>
  <c r="J20" i="144"/>
  <c r="E20" i="144"/>
  <c r="H12" i="97"/>
  <c r="AC21" i="142"/>
  <c r="T24" i="51"/>
  <c r="D26" i="55"/>
  <c r="L29" i="51"/>
  <c r="K13" i="98"/>
  <c r="V27" i="103"/>
  <c r="W27" i="103" s="1"/>
  <c r="E31" i="107"/>
  <c r="D26" i="96"/>
  <c r="D13" i="137"/>
  <c r="E16" i="146"/>
  <c r="J16" i="146"/>
  <c r="G27" i="139"/>
  <c r="G26" i="148"/>
  <c r="E13" i="145"/>
  <c r="J13" i="145"/>
  <c r="E16" i="107"/>
  <c r="V11" i="105"/>
  <c r="W11" i="105" s="1"/>
  <c r="J31" i="140"/>
  <c r="K31" i="140" s="1"/>
  <c r="AC27" i="134"/>
  <c r="J18" i="96"/>
  <c r="N31" i="144"/>
  <c r="G12" i="144"/>
  <c r="P17" i="100"/>
  <c r="Q17" i="100" s="1"/>
  <c r="T17" i="100"/>
  <c r="G15" i="92"/>
  <c r="V26" i="104"/>
  <c r="W26" i="104" s="1"/>
  <c r="E37" i="77"/>
  <c r="G22" i="146"/>
  <c r="Z18" i="100"/>
  <c r="D26" i="97"/>
  <c r="D19" i="51"/>
  <c r="D16" i="56"/>
  <c r="D15" i="94"/>
  <c r="D17" i="155"/>
  <c r="Y25" i="103"/>
  <c r="Z25" i="103" s="1"/>
  <c r="J14" i="145"/>
  <c r="E14" i="145"/>
  <c r="D20" i="139"/>
  <c r="W13" i="100"/>
  <c r="G20" i="144"/>
  <c r="V18" i="48"/>
  <c r="Y18" i="48" s="1"/>
  <c r="F18" i="96"/>
  <c r="J19" i="58"/>
  <c r="F30" i="47"/>
  <c r="V10" i="47"/>
  <c r="Y10" i="47" s="1"/>
  <c r="F10" i="95"/>
  <c r="D26" i="53"/>
  <c r="G26" i="139"/>
  <c r="J18" i="95"/>
  <c r="AC19" i="134"/>
  <c r="D22" i="51"/>
  <c r="T27" i="52"/>
  <c r="E25" i="144"/>
  <c r="J25" i="144"/>
  <c r="C12" i="3"/>
  <c r="D16" i="107"/>
  <c r="AB31" i="147"/>
  <c r="E14" i="147"/>
  <c r="J14" i="147"/>
  <c r="D12" i="51"/>
  <c r="C22" i="111"/>
  <c r="T28" i="101"/>
  <c r="P28" i="101"/>
  <c r="Q28" i="101" s="1"/>
  <c r="C23" i="109"/>
  <c r="V25" i="104"/>
  <c r="W25" i="104" s="1"/>
  <c r="J17" i="94"/>
  <c r="L16" i="108"/>
  <c r="F25" i="141"/>
  <c r="T25" i="10"/>
  <c r="F25" i="108"/>
  <c r="G14" i="143"/>
  <c r="G23" i="147"/>
  <c r="E22" i="148"/>
  <c r="J22" i="148"/>
  <c r="H11" i="108"/>
  <c r="H11" i="141"/>
  <c r="F13" i="97"/>
  <c r="V13" i="49"/>
  <c r="Y13" i="49" s="1"/>
  <c r="J16" i="148"/>
  <c r="E16" i="148"/>
  <c r="D14" i="50"/>
  <c r="G26" i="144"/>
  <c r="AC16" i="139"/>
  <c r="J23" i="36"/>
  <c r="K23" i="36"/>
  <c r="D12" i="97"/>
  <c r="T21" i="52"/>
  <c r="G25" i="144"/>
  <c r="Q29" i="51"/>
  <c r="D17" i="52"/>
  <c r="J20" i="142"/>
  <c r="E20" i="142"/>
  <c r="K14" i="43"/>
  <c r="L14" i="43"/>
  <c r="G21" i="139"/>
  <c r="D23" i="139"/>
  <c r="V17" i="105"/>
  <c r="W17" i="105" s="1"/>
  <c r="AC28" i="143"/>
  <c r="E22" i="139"/>
  <c r="V27" i="48"/>
  <c r="Y27" i="48" s="1"/>
  <c r="F27" i="96"/>
  <c r="J20" i="145"/>
  <c r="E20" i="145"/>
  <c r="J12" i="141"/>
  <c r="J12" i="108"/>
  <c r="F22" i="97"/>
  <c r="V22" i="49"/>
  <c r="Y22" i="49" s="1"/>
  <c r="C27" i="45"/>
  <c r="C19" i="111"/>
  <c r="W25" i="101"/>
  <c r="D26" i="140"/>
  <c r="S25" i="105"/>
  <c r="T25" i="105" s="1"/>
  <c r="G13" i="144"/>
  <c r="F14" i="95"/>
  <c r="V14" i="47"/>
  <c r="Y14" i="47" s="1"/>
  <c r="J12" i="145"/>
  <c r="L31" i="145"/>
  <c r="E12" i="145"/>
  <c r="N29" i="57"/>
  <c r="H26" i="108"/>
  <c r="H26" i="141"/>
  <c r="T18" i="52"/>
  <c r="T14" i="4"/>
  <c r="P14" i="4"/>
  <c r="Q14" i="4" s="1"/>
  <c r="M20" i="92"/>
  <c r="H22" i="95"/>
  <c r="T26" i="55"/>
  <c r="S31" i="134"/>
  <c r="V13" i="105"/>
  <c r="W13" i="105" s="1"/>
  <c r="T26" i="52"/>
  <c r="E23" i="137"/>
  <c r="T19" i="50"/>
  <c r="D16" i="94"/>
  <c r="D18" i="155"/>
  <c r="D21" i="134"/>
  <c r="S20" i="103"/>
  <c r="G22" i="139"/>
  <c r="T16" i="53"/>
  <c r="Q29" i="57"/>
  <c r="T22" i="52"/>
  <c r="G26" i="142"/>
  <c r="H16" i="95"/>
  <c r="H30" i="95" s="1"/>
  <c r="J17" i="95"/>
  <c r="T18" i="55"/>
  <c r="J11" i="97"/>
  <c r="D15" i="97"/>
  <c r="L20" i="96"/>
  <c r="E19" i="107"/>
  <c r="J12" i="148"/>
  <c r="L31" i="148"/>
  <c r="E12" i="148"/>
  <c r="T24" i="52"/>
  <c r="D12" i="57"/>
  <c r="H16" i="107"/>
  <c r="L16" i="95"/>
  <c r="K20" i="36"/>
  <c r="J20" i="36"/>
  <c r="C24" i="112"/>
  <c r="D20" i="54"/>
  <c r="H15" i="107"/>
  <c r="I14" i="84"/>
  <c r="D24" i="50"/>
  <c r="AC15" i="148"/>
  <c r="AC15" i="137"/>
  <c r="D26" i="136"/>
  <c r="E26" i="136" s="1"/>
  <c r="J23" i="148"/>
  <c r="E23" i="148"/>
  <c r="D22" i="50"/>
  <c r="J14" i="97"/>
  <c r="S13" i="103"/>
  <c r="D14" i="134"/>
  <c r="T27" i="54"/>
  <c r="D17" i="54"/>
  <c r="K27" i="43"/>
  <c r="L27" i="43"/>
  <c r="L15" i="97"/>
  <c r="AC27" i="145"/>
  <c r="N31" i="146"/>
  <c r="G12" i="146"/>
  <c r="O14" i="152"/>
  <c r="O14" i="92"/>
  <c r="V22" i="47"/>
  <c r="Y22" i="47" s="1"/>
  <c r="F22" i="95"/>
  <c r="G29" i="54"/>
  <c r="D11" i="54"/>
  <c r="S20" i="104"/>
  <c r="D21" i="138"/>
  <c r="E21" i="138" s="1"/>
  <c r="J27" i="141"/>
  <c r="J27" i="108"/>
  <c r="E13" i="143"/>
  <c r="J13" i="143"/>
  <c r="T14" i="54"/>
  <c r="D13" i="138"/>
  <c r="E13" i="138" s="1"/>
  <c r="S12" i="104"/>
  <c r="T15" i="51"/>
  <c r="AC22" i="146"/>
  <c r="H17" i="97"/>
  <c r="D23" i="97"/>
  <c r="D13" i="134"/>
  <c r="S12" i="103"/>
  <c r="Y13" i="103"/>
  <c r="Z13" i="103" s="1"/>
  <c r="P26" i="101"/>
  <c r="Q26" i="101" s="1"/>
  <c r="T26" i="101"/>
  <c r="K13" i="36"/>
  <c r="J13" i="36"/>
  <c r="T26" i="57"/>
  <c r="G14" i="137"/>
  <c r="H14" i="137" s="1"/>
  <c r="AC18" i="147"/>
  <c r="G16" i="137"/>
  <c r="E28" i="107"/>
  <c r="D11" i="97"/>
  <c r="J26" i="108"/>
  <c r="J26" i="141"/>
  <c r="R26" i="10"/>
  <c r="V17" i="104"/>
  <c r="W17" i="104" s="1"/>
  <c r="H23" i="95"/>
  <c r="J24" i="95"/>
  <c r="D15" i="138"/>
  <c r="E15" i="138" s="1"/>
  <c r="S14" i="104"/>
  <c r="C25" i="111"/>
  <c r="D13" i="55"/>
  <c r="N29" i="50"/>
  <c r="L12" i="108"/>
  <c r="X12" i="10"/>
  <c r="D25" i="50"/>
  <c r="L17" i="96"/>
  <c r="D18" i="139"/>
  <c r="E21" i="148"/>
  <c r="J21" i="148"/>
  <c r="J11" i="141"/>
  <c r="J11" i="108"/>
  <c r="Q29" i="10"/>
  <c r="R11" i="10"/>
  <c r="D25" i="55"/>
  <c r="D17" i="55"/>
  <c r="G26" i="134"/>
  <c r="C13" i="110"/>
  <c r="P13" i="110" s="1"/>
  <c r="C17" i="111"/>
  <c r="H16" i="94"/>
  <c r="J21" i="143"/>
  <c r="E21" i="143"/>
  <c r="C23" i="110"/>
  <c r="D19" i="50"/>
  <c r="F19" i="58"/>
  <c r="O18" i="152"/>
  <c r="O18" i="92"/>
  <c r="D26" i="137"/>
  <c r="T11" i="51"/>
  <c r="S29" i="51"/>
  <c r="T29" i="51" s="1"/>
  <c r="C15" i="111"/>
  <c r="P15" i="111" s="1"/>
  <c r="D20" i="52"/>
  <c r="H20" i="95"/>
  <c r="C14" i="111"/>
  <c r="D25" i="95"/>
  <c r="L11" i="95"/>
  <c r="G21" i="147"/>
  <c r="AC16" i="142"/>
  <c r="L21" i="108"/>
  <c r="L25" i="43"/>
  <c r="K25" i="43"/>
  <c r="J26" i="146"/>
  <c r="E26" i="146"/>
  <c r="O19" i="92"/>
  <c r="O19" i="152"/>
  <c r="Q30" i="45"/>
  <c r="H24" i="96"/>
  <c r="D24" i="51"/>
  <c r="T13" i="54"/>
  <c r="E28" i="147"/>
  <c r="J28" i="147"/>
  <c r="D16" i="139"/>
  <c r="H16" i="108"/>
  <c r="H16" i="141"/>
  <c r="D27" i="139"/>
  <c r="K18" i="92"/>
  <c r="K18" i="152"/>
  <c r="Z22" i="101"/>
  <c r="Z12" i="4"/>
  <c r="D28" i="51"/>
  <c r="T20" i="51"/>
  <c r="G20" i="92"/>
  <c r="G29" i="145"/>
  <c r="Z14" i="100"/>
  <c r="D18" i="57"/>
  <c r="E28" i="143"/>
  <c r="J28" i="143"/>
  <c r="C11" i="3"/>
  <c r="D15" i="107"/>
  <c r="F15" i="107" s="1"/>
  <c r="E23" i="142"/>
  <c r="J23" i="142"/>
  <c r="C31" i="36"/>
  <c r="AC14" i="148"/>
  <c r="N28" i="136"/>
  <c r="L14" i="96"/>
  <c r="D17" i="136"/>
  <c r="E17" i="136" s="1"/>
  <c r="G14" i="98"/>
  <c r="J21" i="94"/>
  <c r="N21" i="94" s="1"/>
  <c r="G21" i="94" s="1"/>
  <c r="D21" i="97"/>
  <c r="J17" i="148"/>
  <c r="E17" i="148"/>
  <c r="L16" i="43"/>
  <c r="K16" i="43"/>
  <c r="D24" i="54"/>
  <c r="AC29" i="139"/>
  <c r="AC29" i="148"/>
  <c r="D30" i="34"/>
  <c r="D12" i="155"/>
  <c r="D10" i="94"/>
  <c r="D22" i="97"/>
  <c r="D15" i="140"/>
  <c r="S14" i="105"/>
  <c r="H24" i="97"/>
  <c r="AC17" i="68"/>
  <c r="E21" i="68"/>
  <c r="E17" i="152"/>
  <c r="E17" i="92"/>
  <c r="Z19" i="79"/>
  <c r="S16" i="98"/>
  <c r="D21" i="55"/>
  <c r="S19" i="104"/>
  <c r="D20" i="138"/>
  <c r="E20" i="138" s="1"/>
  <c r="Z12" i="100"/>
  <c r="W18" i="100"/>
  <c r="V16" i="48"/>
  <c r="Y16" i="48" s="1"/>
  <c r="F16" i="96"/>
  <c r="C23" i="106"/>
  <c r="D13" i="96"/>
  <c r="D19" i="58"/>
  <c r="AC22" i="134"/>
  <c r="O27" i="110"/>
  <c r="C9" i="110"/>
  <c r="AC23" i="147"/>
  <c r="G13" i="146"/>
  <c r="J17" i="108"/>
  <c r="J17" i="141"/>
  <c r="D21" i="107"/>
  <c r="C17" i="3"/>
  <c r="D11" i="50"/>
  <c r="G29" i="50"/>
  <c r="AC23" i="139"/>
  <c r="C16" i="112"/>
  <c r="L18" i="43"/>
  <c r="K18" i="43"/>
  <c r="R13" i="10"/>
  <c r="J13" i="108"/>
  <c r="J13" i="141"/>
  <c r="W14" i="100"/>
  <c r="H25" i="107"/>
  <c r="I24" i="84"/>
  <c r="C19" i="45"/>
  <c r="D21" i="57"/>
  <c r="T23" i="56"/>
  <c r="G21" i="134"/>
  <c r="G26" i="145"/>
  <c r="T17" i="52"/>
  <c r="J19" i="147"/>
  <c r="D19" i="147" s="1"/>
  <c r="E19" i="147"/>
  <c r="L13" i="108"/>
  <c r="X13" i="10"/>
  <c r="D16" i="97"/>
  <c r="AC25" i="139"/>
  <c r="K19" i="58"/>
  <c r="P22" i="4"/>
  <c r="Q22" i="4" s="1"/>
  <c r="T22" i="4"/>
  <c r="J26" i="97"/>
  <c r="D19" i="155"/>
  <c r="D17" i="94"/>
  <c r="Y12" i="103"/>
  <c r="Z12" i="103" s="1"/>
  <c r="R15" i="10"/>
  <c r="J15" i="141"/>
  <c r="J15" i="108"/>
  <c r="V21" i="48"/>
  <c r="Y21" i="48" s="1"/>
  <c r="F21" i="96"/>
  <c r="V13" i="34"/>
  <c r="F13" i="94"/>
  <c r="H15" i="141"/>
  <c r="H15" i="108"/>
  <c r="K19" i="43"/>
  <c r="L19" i="43"/>
  <c r="F19" i="95"/>
  <c r="V19" i="47"/>
  <c r="Y19" i="47" s="1"/>
  <c r="J27" i="95"/>
  <c r="AC25" i="143"/>
  <c r="V13" i="48"/>
  <c r="Y13" i="48" s="1"/>
  <c r="F13" i="96"/>
  <c r="W24" i="4"/>
  <c r="T23" i="100"/>
  <c r="P23" i="100"/>
  <c r="Q23" i="100" s="1"/>
  <c r="H22" i="107"/>
  <c r="I21" i="84"/>
  <c r="S15" i="92"/>
  <c r="D27" i="136"/>
  <c r="E27" i="136" s="1"/>
  <c r="H17" i="96"/>
  <c r="E29" i="143"/>
  <c r="J29" i="143"/>
  <c r="N29" i="53"/>
  <c r="O29" i="53" s="1"/>
  <c r="D19" i="57"/>
  <c r="Q29" i="55"/>
  <c r="I14" i="98"/>
  <c r="I15" i="98" s="1"/>
  <c r="L28" i="43"/>
  <c r="K28" i="43"/>
  <c r="J20" i="146"/>
  <c r="E20" i="146"/>
  <c r="G12" i="148"/>
  <c r="N31" i="148"/>
  <c r="G31" i="148" s="1"/>
  <c r="J24" i="94"/>
  <c r="W19" i="4"/>
  <c r="E13" i="146"/>
  <c r="J13" i="146"/>
  <c r="T16" i="10"/>
  <c r="U16" i="10" s="1"/>
  <c r="F16" i="108"/>
  <c r="F16" i="141"/>
  <c r="N16" i="141" s="1"/>
  <c r="G16" i="141" s="1"/>
  <c r="J11" i="96"/>
  <c r="Z25" i="101"/>
  <c r="D21" i="95"/>
  <c r="E15" i="45"/>
  <c r="V30" i="101"/>
  <c r="W30" i="101" s="1"/>
  <c r="W11" i="101"/>
  <c r="J19" i="95"/>
  <c r="G14" i="134"/>
  <c r="H14" i="134" s="1"/>
  <c r="D22" i="55"/>
  <c r="H27" i="95"/>
  <c r="D13" i="97"/>
  <c r="Z19" i="101"/>
  <c r="Z23" i="100"/>
  <c r="AC13" i="148"/>
  <c r="D20" i="55"/>
  <c r="J15" i="96"/>
  <c r="G13" i="152"/>
  <c r="G13" i="92"/>
  <c r="H11" i="96"/>
  <c r="E17" i="45"/>
  <c r="D20" i="51"/>
  <c r="D27" i="54"/>
  <c r="J20" i="143"/>
  <c r="E20" i="143"/>
  <c r="D12" i="56"/>
  <c r="J17" i="144"/>
  <c r="E17" i="144"/>
  <c r="F26" i="97"/>
  <c r="V26" i="49"/>
  <c r="Y26" i="49" s="1"/>
  <c r="S31" i="144"/>
  <c r="AC28" i="137"/>
  <c r="Z31" i="137"/>
  <c r="AA31" i="137" s="1"/>
  <c r="V24" i="47"/>
  <c r="Y24" i="47" s="1"/>
  <c r="F24" i="95"/>
  <c r="G21" i="143"/>
  <c r="L21" i="97"/>
  <c r="F27" i="97"/>
  <c r="V27" i="49"/>
  <c r="Y27" i="49" s="1"/>
  <c r="V27" i="104"/>
  <c r="W27" i="104" s="1"/>
  <c r="G24" i="145"/>
  <c r="L24" i="108"/>
  <c r="X24" i="10"/>
  <c r="D15" i="137"/>
  <c r="T11" i="54"/>
  <c r="S29" i="54"/>
  <c r="V19" i="34"/>
  <c r="F19" i="94"/>
  <c r="AC27" i="137"/>
  <c r="R19" i="58"/>
  <c r="E23" i="144"/>
  <c r="J23" i="144"/>
  <c r="AC27" i="148"/>
  <c r="J25" i="95"/>
  <c r="AC14" i="146"/>
  <c r="T22" i="55"/>
  <c r="E12" i="139"/>
  <c r="L31" i="139"/>
  <c r="D20" i="134"/>
  <c r="S19" i="103"/>
  <c r="S13" i="152"/>
  <c r="S13" i="92"/>
  <c r="AB31" i="144"/>
  <c r="AC29" i="143"/>
  <c r="Q29" i="54"/>
  <c r="R29" i="54" s="1"/>
  <c r="AC17" i="134"/>
  <c r="J18" i="145"/>
  <c r="E18" i="145"/>
  <c r="V10" i="48"/>
  <c r="F30" i="48"/>
  <c r="F10" i="96"/>
  <c r="S18" i="98"/>
  <c r="AC17" i="145"/>
  <c r="D29" i="137"/>
  <c r="Q14" i="92"/>
  <c r="Q14" i="152"/>
  <c r="O12" i="92"/>
  <c r="T16" i="68"/>
  <c r="O12" i="152"/>
  <c r="G21" i="148"/>
  <c r="M18" i="98"/>
  <c r="AC14" i="143"/>
  <c r="F15" i="94"/>
  <c r="N15" i="94" s="1"/>
  <c r="K15" i="94" s="1"/>
  <c r="V15" i="34"/>
  <c r="Y15" i="34" s="1"/>
  <c r="V12" i="49"/>
  <c r="Y12" i="49" s="1"/>
  <c r="F12" i="97"/>
  <c r="Y22" i="103"/>
  <c r="Z22" i="103" s="1"/>
  <c r="H23" i="141"/>
  <c r="H23" i="108"/>
  <c r="Y21" i="103"/>
  <c r="Z21" i="103" s="1"/>
  <c r="V12" i="47"/>
  <c r="Y12" i="47" s="1"/>
  <c r="F12" i="95"/>
  <c r="K23" i="102"/>
  <c r="L23" i="102"/>
  <c r="V19" i="49"/>
  <c r="Y19" i="49" s="1"/>
  <c r="F19" i="97"/>
  <c r="N19" i="97" s="1"/>
  <c r="AC18" i="143"/>
  <c r="J19" i="96"/>
  <c r="L26" i="96"/>
  <c r="T16" i="54"/>
  <c r="G29" i="146"/>
  <c r="T20" i="52"/>
  <c r="E28" i="145"/>
  <c r="J28" i="145"/>
  <c r="H11" i="94"/>
  <c r="D15" i="51"/>
  <c r="D29" i="102"/>
  <c r="H30" i="107"/>
  <c r="J22" i="36"/>
  <c r="K22" i="36"/>
  <c r="G20" i="145"/>
  <c r="D18" i="94"/>
  <c r="D20" i="155"/>
  <c r="E16" i="45"/>
  <c r="T21" i="55"/>
  <c r="E19" i="145"/>
  <c r="J19" i="145"/>
  <c r="N31" i="143"/>
  <c r="G12" i="143"/>
  <c r="E26" i="45"/>
  <c r="Y17" i="105"/>
  <c r="Z17" i="105" s="1"/>
  <c r="N18" i="140"/>
  <c r="T19" i="4"/>
  <c r="P19" i="4"/>
  <c r="Q19" i="4" s="1"/>
  <c r="W17" i="100"/>
  <c r="D16" i="53"/>
  <c r="E14" i="139"/>
  <c r="F14" i="139" s="1"/>
  <c r="J19" i="108"/>
  <c r="J19" i="141"/>
  <c r="Y16" i="103"/>
  <c r="Z16" i="103" s="1"/>
  <c r="E26" i="145"/>
  <c r="J26" i="145"/>
  <c r="D14" i="95"/>
  <c r="AC13" i="139"/>
  <c r="D22" i="134"/>
  <c r="S21" i="103"/>
  <c r="J21" i="145"/>
  <c r="E21" i="145"/>
  <c r="O18" i="98"/>
  <c r="H27" i="94"/>
  <c r="S30" i="101"/>
  <c r="T30" i="101" s="1"/>
  <c r="T11" i="101"/>
  <c r="P11" i="101"/>
  <c r="Q11" i="101" s="1"/>
  <c r="D22" i="137"/>
  <c r="AC28" i="144"/>
  <c r="L13" i="95"/>
  <c r="N19" i="140"/>
  <c r="Y18" i="105"/>
  <c r="Z18" i="105" s="1"/>
  <c r="S26" i="103"/>
  <c r="D27" i="134"/>
  <c r="E24" i="139"/>
  <c r="F24" i="139" s="1"/>
  <c r="S29" i="50"/>
  <c r="T11" i="50"/>
  <c r="D15" i="52"/>
  <c r="G12" i="134"/>
  <c r="N31" i="134"/>
  <c r="E15" i="145"/>
  <c r="J15" i="145"/>
  <c r="V24" i="49"/>
  <c r="Y24" i="49" s="1"/>
  <c r="F24" i="97"/>
  <c r="J25" i="148"/>
  <c r="E25" i="148"/>
  <c r="K17" i="102"/>
  <c r="L17" i="102"/>
  <c r="I13" i="98"/>
  <c r="D12" i="52"/>
  <c r="K14" i="36"/>
  <c r="J14" i="36"/>
  <c r="D21" i="53"/>
  <c r="D11" i="57"/>
  <c r="G29" i="57"/>
  <c r="Z24" i="101"/>
  <c r="G17" i="139"/>
  <c r="H17" i="139" s="1"/>
  <c r="K14" i="98"/>
  <c r="H13" i="97"/>
  <c r="AC23" i="142"/>
  <c r="L27" i="95"/>
  <c r="G19" i="147"/>
  <c r="H27" i="107"/>
  <c r="AC21" i="148"/>
  <c r="T12" i="55"/>
  <c r="E21" i="45"/>
  <c r="L22" i="97"/>
  <c r="S28" i="104"/>
  <c r="D29" i="138"/>
  <c r="E29" i="138" s="1"/>
  <c r="J19" i="144"/>
  <c r="E19" i="144"/>
  <c r="E22" i="134"/>
  <c r="Y20" i="104"/>
  <c r="Z20" i="104" s="1"/>
  <c r="N21" i="138"/>
  <c r="H12" i="94"/>
  <c r="S17" i="105"/>
  <c r="D18" i="140"/>
  <c r="H10" i="94"/>
  <c r="P30" i="34"/>
  <c r="T14" i="52"/>
  <c r="T18" i="101"/>
  <c r="P18" i="101"/>
  <c r="Q18" i="101" s="1"/>
  <c r="G24" i="143"/>
  <c r="T11" i="55"/>
  <c r="S29" i="55"/>
  <c r="L31" i="142"/>
  <c r="J12" i="142"/>
  <c r="E12" i="142"/>
  <c r="G25" i="146"/>
  <c r="K16" i="98"/>
  <c r="N19" i="79"/>
  <c r="S18" i="152"/>
  <c r="S18" i="92"/>
  <c r="D26" i="155"/>
  <c r="D24" i="94"/>
  <c r="V22" i="104"/>
  <c r="W22" i="104" s="1"/>
  <c r="V21" i="105"/>
  <c r="W21" i="105" s="1"/>
  <c r="D24" i="140"/>
  <c r="S23" i="105"/>
  <c r="D15" i="53"/>
  <c r="N16" i="140"/>
  <c r="Y15" i="105"/>
  <c r="Z15" i="105" s="1"/>
  <c r="H25" i="94"/>
  <c r="J26" i="96"/>
  <c r="D25" i="52"/>
  <c r="AC21" i="139"/>
  <c r="Z25" i="4"/>
  <c r="V19" i="104"/>
  <c r="W19" i="104" s="1"/>
  <c r="H19" i="141"/>
  <c r="H19" i="108"/>
  <c r="C23" i="3"/>
  <c r="D27" i="107"/>
  <c r="C18" i="84"/>
  <c r="W17" i="101"/>
  <c r="H18" i="107"/>
  <c r="E15" i="125"/>
  <c r="E19" i="125" s="1"/>
  <c r="AC12" i="125"/>
  <c r="J19" i="97"/>
  <c r="C13" i="45"/>
  <c r="G30" i="45"/>
  <c r="AC24" i="147"/>
  <c r="Q29" i="52"/>
  <c r="T29" i="52" s="1"/>
  <c r="AC19" i="145"/>
  <c r="U31" i="144"/>
  <c r="J21" i="108"/>
  <c r="J21" i="141"/>
  <c r="R21" i="10"/>
  <c r="AC16" i="144"/>
  <c r="D17" i="56"/>
  <c r="AC17" i="143"/>
  <c r="L25" i="95"/>
  <c r="D12" i="94"/>
  <c r="D14" i="155"/>
  <c r="E23" i="146"/>
  <c r="J23" i="146"/>
  <c r="Y23" i="103"/>
  <c r="Z23" i="103" s="1"/>
  <c r="E26" i="148"/>
  <c r="J26" i="148"/>
  <c r="E14" i="98"/>
  <c r="AC14" i="79"/>
  <c r="G13" i="142"/>
  <c r="E19" i="137"/>
  <c r="G22" i="142"/>
  <c r="J14" i="96"/>
  <c r="T12" i="50"/>
  <c r="J16" i="142"/>
  <c r="E16" i="142"/>
  <c r="N29" i="136"/>
  <c r="L18" i="94"/>
  <c r="Z23" i="4"/>
  <c r="G28" i="134"/>
  <c r="H28" i="134" s="1"/>
  <c r="AC22" i="143"/>
  <c r="S16" i="104"/>
  <c r="D17" i="138"/>
  <c r="E17" i="138" s="1"/>
  <c r="L30" i="34"/>
  <c r="AC24" i="137"/>
  <c r="D17" i="134"/>
  <c r="S16" i="103"/>
  <c r="N29" i="54"/>
  <c r="C28" i="106"/>
  <c r="G20" i="148"/>
  <c r="D20" i="96"/>
  <c r="T19" i="53"/>
  <c r="G24" i="144"/>
  <c r="O19" i="58"/>
  <c r="P30" i="48"/>
  <c r="H10" i="96"/>
  <c r="Y26" i="103"/>
  <c r="Z26" i="103" s="1"/>
  <c r="Y30" i="4"/>
  <c r="Z30" i="4" s="1"/>
  <c r="Z11" i="4"/>
  <c r="G18" i="139"/>
  <c r="F11" i="97"/>
  <c r="V11" i="49"/>
  <c r="Y11" i="49" s="1"/>
  <c r="Y13" i="105"/>
  <c r="Z13" i="105" s="1"/>
  <c r="N14" i="140"/>
  <c r="M12" i="98"/>
  <c r="Q15" i="79"/>
  <c r="G17" i="143"/>
  <c r="C30" i="84"/>
  <c r="F15" i="96"/>
  <c r="V15" i="48"/>
  <c r="Y15" i="48" s="1"/>
  <c r="W23" i="101"/>
  <c r="AC28" i="146"/>
  <c r="J25" i="96"/>
  <c r="G18" i="144"/>
  <c r="E28" i="45"/>
  <c r="Z11" i="101"/>
  <c r="Y30" i="101"/>
  <c r="Z30" i="101" s="1"/>
  <c r="AC26" i="137"/>
  <c r="H14" i="96"/>
  <c r="N14" i="96" s="1"/>
  <c r="G14" i="139"/>
  <c r="H14" i="139" s="1"/>
  <c r="AC17" i="147"/>
  <c r="D24" i="136"/>
  <c r="E24" i="136" s="1"/>
  <c r="K16" i="68"/>
  <c r="K23" i="68" s="1"/>
  <c r="I12" i="92"/>
  <c r="X12" i="92" s="1"/>
  <c r="I12" i="152"/>
  <c r="L15" i="96"/>
  <c r="D21" i="139"/>
  <c r="L14" i="102"/>
  <c r="K14" i="102"/>
  <c r="K23" i="43"/>
  <c r="L23" i="43"/>
  <c r="G13" i="98"/>
  <c r="D15" i="57"/>
  <c r="F27" i="94"/>
  <c r="V27" i="34"/>
  <c r="H24" i="107"/>
  <c r="S20" i="92"/>
  <c r="G20" i="147"/>
  <c r="K15" i="36"/>
  <c r="J15" i="36"/>
  <c r="J27" i="97"/>
  <c r="AC17" i="137"/>
  <c r="G25" i="142"/>
  <c r="AC24" i="145"/>
  <c r="D10" i="96"/>
  <c r="D30" i="48"/>
  <c r="Y15" i="104"/>
  <c r="Z15" i="104" s="1"/>
  <c r="N16" i="138"/>
  <c r="E19" i="58"/>
  <c r="T24" i="4"/>
  <c r="P24" i="4"/>
  <c r="Q24" i="4" s="1"/>
  <c r="F17" i="141"/>
  <c r="T17" i="10"/>
  <c r="F17" i="108"/>
  <c r="D28" i="137"/>
  <c r="V18" i="105"/>
  <c r="W18" i="105" s="1"/>
  <c r="J10" i="96"/>
  <c r="R30" i="48"/>
  <c r="N29" i="52"/>
  <c r="O29" i="52" s="1"/>
  <c r="H19" i="79"/>
  <c r="G16" i="98"/>
  <c r="O12" i="98"/>
  <c r="O15" i="98" s="1"/>
  <c r="T15" i="79"/>
  <c r="T21" i="79" s="1"/>
  <c r="J15" i="142"/>
  <c r="E15" i="142"/>
  <c r="K17" i="36"/>
  <c r="J17" i="36"/>
  <c r="H20" i="96"/>
  <c r="J24" i="97"/>
  <c r="F19" i="141"/>
  <c r="F19" i="108"/>
  <c r="T19" i="10"/>
  <c r="H18" i="141"/>
  <c r="H18" i="108"/>
  <c r="Z26" i="101"/>
  <c r="AC23" i="137"/>
  <c r="E22" i="143"/>
  <c r="J22" i="143"/>
  <c r="J30" i="34"/>
  <c r="J15" i="148"/>
  <c r="E15" i="148"/>
  <c r="D26" i="50"/>
  <c r="T23" i="4"/>
  <c r="P23" i="4"/>
  <c r="Q23" i="4" s="1"/>
  <c r="G15" i="139"/>
  <c r="W21" i="4"/>
  <c r="T22" i="51"/>
  <c r="D19" i="136"/>
  <c r="E19" i="136" s="1"/>
  <c r="V16" i="105"/>
  <c r="W16" i="105" s="1"/>
  <c r="D16" i="52"/>
  <c r="D21" i="136"/>
  <c r="E21" i="136" s="1"/>
  <c r="J22" i="97"/>
  <c r="Z15" i="125"/>
  <c r="O19" i="125" s="1"/>
  <c r="E26" i="139"/>
  <c r="D18" i="97"/>
  <c r="E28" i="144"/>
  <c r="J28" i="144"/>
  <c r="T21" i="100"/>
  <c r="P21" i="100"/>
  <c r="Q21" i="100" s="1"/>
  <c r="D15" i="136"/>
  <c r="E15" i="136" s="1"/>
  <c r="D24" i="53"/>
  <c r="AC17" i="142"/>
  <c r="W25" i="4"/>
  <c r="D22" i="139"/>
  <c r="E19" i="143"/>
  <c r="J19" i="143"/>
  <c r="V26" i="47"/>
  <c r="Y26" i="47" s="1"/>
  <c r="F26" i="95"/>
  <c r="H11" i="95"/>
  <c r="Z19" i="100"/>
  <c r="Y12" i="105"/>
  <c r="Z12" i="105" s="1"/>
  <c r="N13" i="140"/>
  <c r="C26" i="84"/>
  <c r="Z15" i="101"/>
  <c r="AC14" i="144"/>
  <c r="N28" i="140"/>
  <c r="Y27" i="105"/>
  <c r="Z27" i="105" s="1"/>
  <c r="G23" i="146"/>
  <c r="H21" i="107"/>
  <c r="C16" i="45"/>
  <c r="S31" i="148"/>
  <c r="D28" i="54"/>
  <c r="J24" i="144"/>
  <c r="E24" i="144"/>
  <c r="G28" i="145"/>
  <c r="V12" i="104"/>
  <c r="W12" i="104" s="1"/>
  <c r="G16" i="143"/>
  <c r="D18" i="55"/>
  <c r="G25" i="137"/>
  <c r="U31" i="145"/>
  <c r="T27" i="4"/>
  <c r="P27" i="4"/>
  <c r="Q27" i="4" s="1"/>
  <c r="L18" i="97"/>
  <c r="D19" i="134"/>
  <c r="S18" i="103"/>
  <c r="J12" i="95"/>
  <c r="P17" i="101"/>
  <c r="Q17" i="101" s="1"/>
  <c r="T17" i="101"/>
  <c r="AC29" i="147"/>
  <c r="T21" i="56"/>
  <c r="O17" i="98"/>
  <c r="P14" i="101"/>
  <c r="Q14" i="101" s="1"/>
  <c r="T14" i="101"/>
  <c r="D19" i="52"/>
  <c r="V12" i="34"/>
  <c r="Y12" i="34" s="1"/>
  <c r="F12" i="94"/>
  <c r="T26" i="51"/>
  <c r="F19" i="96"/>
  <c r="V19" i="48"/>
  <c r="Y19" i="48" s="1"/>
  <c r="V27" i="47"/>
  <c r="Y27" i="47" s="1"/>
  <c r="F27" i="95"/>
  <c r="N27" i="95" s="1"/>
  <c r="E15" i="139"/>
  <c r="J17" i="97"/>
  <c r="J30" i="97" s="1"/>
  <c r="N31" i="142"/>
  <c r="G31" i="142" s="1"/>
  <c r="G12" i="142"/>
  <c r="L29" i="50"/>
  <c r="D23" i="53"/>
  <c r="H25" i="95"/>
  <c r="Q15" i="125"/>
  <c r="K19" i="125" s="1"/>
  <c r="Y24" i="104"/>
  <c r="Z24" i="104" s="1"/>
  <c r="N25" i="138"/>
  <c r="D28" i="136"/>
  <c r="E28" i="136" s="1"/>
  <c r="L11" i="96"/>
  <c r="AC14" i="147"/>
  <c r="W27" i="101"/>
  <c r="D25" i="134"/>
  <c r="S24" i="103"/>
  <c r="T27" i="56"/>
  <c r="T19" i="52"/>
  <c r="D22" i="54"/>
  <c r="T18" i="51"/>
  <c r="J22" i="147"/>
  <c r="E22" i="147"/>
  <c r="G19" i="152"/>
  <c r="G19" i="92"/>
  <c r="AC18" i="137"/>
  <c r="D20" i="56"/>
  <c r="AC19" i="143"/>
  <c r="V23" i="47"/>
  <c r="Y23" i="47" s="1"/>
  <c r="F23" i="95"/>
  <c r="D20" i="107"/>
  <c r="C16" i="3"/>
  <c r="S29" i="52"/>
  <c r="T11" i="52"/>
  <c r="E16" i="144"/>
  <c r="J16" i="144"/>
  <c r="H26" i="96"/>
  <c r="D12" i="139"/>
  <c r="H12" i="139" s="1"/>
  <c r="J31" i="139"/>
  <c r="C22" i="84"/>
  <c r="F17" i="97"/>
  <c r="V17" i="49"/>
  <c r="Y17" i="49" s="1"/>
  <c r="G19" i="137"/>
  <c r="P25" i="101"/>
  <c r="Q25" i="101" s="1"/>
  <c r="T25" i="101"/>
  <c r="P28" i="100"/>
  <c r="Q28" i="100" s="1"/>
  <c r="T28" i="100"/>
  <c r="E21" i="107"/>
  <c r="K28" i="36"/>
  <c r="J28" i="36"/>
  <c r="AC23" i="134"/>
  <c r="Z13" i="100"/>
  <c r="E25" i="142"/>
  <c r="J25" i="142"/>
  <c r="Z21" i="101"/>
  <c r="Z16" i="101"/>
  <c r="D16" i="138"/>
  <c r="E16" i="138" s="1"/>
  <c r="S15" i="104"/>
  <c r="AC15" i="134"/>
  <c r="H12" i="96"/>
  <c r="D14" i="52"/>
  <c r="W20" i="4"/>
  <c r="W18" i="4"/>
  <c r="T16" i="50"/>
  <c r="K18" i="98"/>
  <c r="E24" i="143"/>
  <c r="J24" i="143"/>
  <c r="I29" i="52"/>
  <c r="AC18" i="146"/>
  <c r="Q14" i="98"/>
  <c r="D23" i="56"/>
  <c r="E18" i="144"/>
  <c r="J18" i="144"/>
  <c r="J17" i="145"/>
  <c r="D17" i="145" s="1"/>
  <c r="E17" i="145"/>
  <c r="E25" i="147"/>
  <c r="J25" i="147"/>
  <c r="T18" i="57"/>
  <c r="E29" i="144"/>
  <c r="J29" i="144"/>
  <c r="D18" i="96"/>
  <c r="T15" i="50"/>
  <c r="D30" i="107"/>
  <c r="F30" i="107" s="1"/>
  <c r="C26" i="3"/>
  <c r="G25" i="139"/>
  <c r="H25" i="139" s="1"/>
  <c r="AC22" i="139"/>
  <c r="G15" i="146"/>
  <c r="W20" i="101"/>
  <c r="W26" i="100"/>
  <c r="G19" i="143"/>
  <c r="L27" i="96"/>
  <c r="F18" i="97"/>
  <c r="V18" i="49"/>
  <c r="Y18" i="49" s="1"/>
  <c r="L30" i="47"/>
  <c r="J13" i="144"/>
  <c r="E13" i="144"/>
  <c r="G20" i="143"/>
  <c r="AC27" i="146"/>
  <c r="D17" i="137"/>
  <c r="L23" i="108"/>
  <c r="X23" i="10"/>
  <c r="D12" i="55"/>
  <c r="P20" i="4"/>
  <c r="Q20" i="4" s="1"/>
  <c r="T20" i="4"/>
  <c r="C18" i="106"/>
  <c r="I18" i="106" s="1"/>
  <c r="E29" i="45"/>
  <c r="T21" i="57"/>
  <c r="J20" i="94"/>
  <c r="H28" i="107"/>
  <c r="L11" i="43"/>
  <c r="K11" i="43"/>
  <c r="J31" i="43"/>
  <c r="T28" i="52"/>
  <c r="N29" i="51"/>
  <c r="O29" i="51" s="1"/>
  <c r="T25" i="50"/>
  <c r="J25" i="97"/>
  <c r="V30" i="100"/>
  <c r="W30" i="100" s="1"/>
  <c r="W11" i="100"/>
  <c r="Z28" i="101"/>
  <c r="L19" i="108"/>
  <c r="J19" i="148"/>
  <c r="E19" i="148"/>
  <c r="N29" i="55"/>
  <c r="U17" i="34"/>
  <c r="L17" i="94"/>
  <c r="K19" i="152"/>
  <c r="K19" i="92"/>
  <c r="M14" i="92"/>
  <c r="M14" i="152"/>
  <c r="D12" i="96"/>
  <c r="L21" i="95"/>
  <c r="S20" i="105"/>
  <c r="D21" i="140"/>
  <c r="H26" i="97"/>
  <c r="G26" i="137"/>
  <c r="H26" i="137" s="1"/>
  <c r="W25" i="100"/>
  <c r="I29" i="57"/>
  <c r="G24" i="148"/>
  <c r="D11" i="51"/>
  <c r="G29" i="51"/>
  <c r="AC12" i="142"/>
  <c r="Z31" i="142"/>
  <c r="T16" i="56"/>
  <c r="S11" i="103"/>
  <c r="J31" i="134"/>
  <c r="D12" i="134"/>
  <c r="T13" i="52"/>
  <c r="AC14" i="137"/>
  <c r="P16" i="4"/>
  <c r="Q16" i="4" s="1"/>
  <c r="T16" i="4"/>
  <c r="D21" i="94"/>
  <c r="D23" i="155"/>
  <c r="T16" i="52"/>
  <c r="T19" i="55"/>
  <c r="K26" i="36"/>
  <c r="J26" i="36"/>
  <c r="AC20" i="139"/>
  <c r="D13" i="51"/>
  <c r="T28" i="57"/>
  <c r="K15" i="102"/>
  <c r="L15" i="102"/>
  <c r="AC16" i="143"/>
  <c r="D17" i="95"/>
  <c r="E26" i="137"/>
  <c r="F26" i="137" s="1"/>
  <c r="K16" i="36"/>
  <c r="J16" i="36"/>
  <c r="G28" i="139"/>
  <c r="H28" i="139" s="1"/>
  <c r="J24" i="142"/>
  <c r="D24" i="142" s="1"/>
  <c r="E24" i="142"/>
  <c r="W22" i="100"/>
  <c r="L12" i="95"/>
  <c r="N12" i="95" s="1"/>
  <c r="J24" i="145"/>
  <c r="E24" i="145"/>
  <c r="G19" i="134"/>
  <c r="J13" i="97"/>
  <c r="H14" i="107"/>
  <c r="H31" i="84"/>
  <c r="F18" i="141"/>
  <c r="T18" i="10"/>
  <c r="F18" i="108"/>
  <c r="L26" i="95"/>
  <c r="AC20" i="148"/>
  <c r="F14" i="96"/>
  <c r="V14" i="48"/>
  <c r="Y14" i="48" s="1"/>
  <c r="D24" i="96"/>
  <c r="D19" i="54"/>
  <c r="L23" i="97"/>
  <c r="P22" i="100"/>
  <c r="Q22" i="100" s="1"/>
  <c r="T22" i="100"/>
  <c r="T21" i="51"/>
  <c r="V24" i="104"/>
  <c r="E28" i="146"/>
  <c r="J28" i="146"/>
  <c r="T28" i="51"/>
  <c r="T19" i="101"/>
  <c r="P19" i="101"/>
  <c r="Q19" i="101" s="1"/>
  <c r="C26" i="106"/>
  <c r="I26" i="106" s="1"/>
  <c r="E27" i="137"/>
  <c r="F27" i="137" s="1"/>
  <c r="G22" i="137"/>
  <c r="D13" i="57"/>
  <c r="L23" i="96"/>
  <c r="AC18" i="148"/>
  <c r="Z19" i="4"/>
  <c r="P30" i="49"/>
  <c r="H10" i="97"/>
  <c r="Y19" i="103"/>
  <c r="Z19" i="103" s="1"/>
  <c r="H13" i="94"/>
  <c r="T16" i="55"/>
  <c r="D14" i="136"/>
  <c r="E14" i="136" s="1"/>
  <c r="L15" i="95"/>
  <c r="AC13" i="134"/>
  <c r="D28" i="57"/>
  <c r="L29" i="55"/>
  <c r="H23" i="94"/>
  <c r="N23" i="94" s="1"/>
  <c r="H15" i="96"/>
  <c r="J27" i="142"/>
  <c r="E27" i="142"/>
  <c r="T27" i="101"/>
  <c r="P27" i="101"/>
  <c r="Q27" i="101" s="1"/>
  <c r="D15" i="139"/>
  <c r="H15" i="139" s="1"/>
  <c r="T17" i="57"/>
  <c r="G20" i="137"/>
  <c r="H20" i="137" s="1"/>
  <c r="S17" i="92"/>
  <c r="S17" i="152"/>
  <c r="Z21" i="68"/>
  <c r="D24" i="95"/>
  <c r="J11" i="94"/>
  <c r="G13" i="147"/>
  <c r="J16" i="94"/>
  <c r="N24" i="136"/>
  <c r="T25" i="53"/>
  <c r="L22" i="96"/>
  <c r="F22" i="96"/>
  <c r="V22" i="48"/>
  <c r="Y22" i="48" s="1"/>
  <c r="G23" i="139"/>
  <c r="H23" i="139" s="1"/>
  <c r="G13" i="145"/>
  <c r="V26" i="48"/>
  <c r="Y26" i="48" s="1"/>
  <c r="F26" i="96"/>
  <c r="S31" i="142"/>
  <c r="J23" i="96"/>
  <c r="T18" i="53"/>
  <c r="T12" i="57"/>
  <c r="F22" i="141"/>
  <c r="N22" i="141" s="1"/>
  <c r="G22" i="141" s="1"/>
  <c r="T22" i="10"/>
  <c r="F22" i="108"/>
  <c r="G23" i="134"/>
  <c r="H23" i="134" s="1"/>
  <c r="X26" i="10"/>
  <c r="L26" i="108"/>
  <c r="Z27" i="101"/>
  <c r="Q29" i="53"/>
  <c r="Z27" i="4"/>
  <c r="D23" i="136"/>
  <c r="E23" i="136" s="1"/>
  <c r="L20" i="94"/>
  <c r="G16" i="139"/>
  <c r="D14" i="55"/>
  <c r="G26" i="143"/>
  <c r="D18" i="136"/>
  <c r="E18" i="136" s="1"/>
  <c r="C26" i="45"/>
  <c r="H30" i="47"/>
  <c r="T22" i="53"/>
  <c r="D18" i="52"/>
  <c r="S24" i="105"/>
  <c r="D25" i="140"/>
  <c r="T15" i="55"/>
  <c r="V11" i="103"/>
  <c r="Q31" i="134"/>
  <c r="G22" i="143"/>
  <c r="C10" i="3"/>
  <c r="D29" i="3"/>
  <c r="E13" i="3" s="1"/>
  <c r="D14" i="107"/>
  <c r="H18" i="96"/>
  <c r="E25" i="137"/>
  <c r="W26" i="4"/>
  <c r="D27" i="138"/>
  <c r="E27" i="138" s="1"/>
  <c r="S26" i="104"/>
  <c r="H24" i="94"/>
  <c r="G29" i="55"/>
  <c r="D11" i="55"/>
  <c r="D14" i="57"/>
  <c r="T13" i="50"/>
  <c r="I19" i="58"/>
  <c r="D13" i="54"/>
  <c r="N13" i="136"/>
  <c r="H15" i="94"/>
  <c r="G14" i="146"/>
  <c r="D19" i="139"/>
  <c r="N21" i="136"/>
  <c r="M17" i="98"/>
  <c r="J22" i="96"/>
  <c r="AC17" i="139"/>
  <c r="H17" i="95"/>
  <c r="L13" i="97"/>
  <c r="W26" i="101"/>
  <c r="L21" i="43"/>
  <c r="K21" i="43"/>
  <c r="K21" i="102"/>
  <c r="L21" i="102"/>
  <c r="C29" i="45"/>
  <c r="P12" i="101"/>
  <c r="Q12" i="101" s="1"/>
  <c r="T12" i="101"/>
  <c r="L25" i="94"/>
  <c r="W16" i="4"/>
  <c r="Q29" i="50"/>
  <c r="T26" i="50"/>
  <c r="Z24" i="100"/>
  <c r="D16" i="55"/>
  <c r="E25" i="134"/>
  <c r="F25" i="134" s="1"/>
  <c r="H18" i="97"/>
  <c r="N18" i="97" s="1"/>
  <c r="AC25" i="134"/>
  <c r="Z17" i="100"/>
  <c r="G19" i="139"/>
  <c r="L13" i="94"/>
  <c r="Z14" i="4"/>
  <c r="V25" i="49"/>
  <c r="Y25" i="49" s="1"/>
  <c r="F25" i="97"/>
  <c r="H30" i="48"/>
  <c r="D26" i="52"/>
  <c r="Y17" i="103"/>
  <c r="Z17" i="103" s="1"/>
  <c r="W27" i="4"/>
  <c r="C19" i="58"/>
  <c r="E14" i="45"/>
  <c r="N29" i="56"/>
  <c r="F25" i="94"/>
  <c r="V25" i="34"/>
  <c r="Y25" i="34" s="1"/>
  <c r="L17" i="95"/>
  <c r="O14" i="98"/>
  <c r="W21" i="101"/>
  <c r="E14" i="142"/>
  <c r="J14" i="142"/>
  <c r="L26" i="97"/>
  <c r="T27" i="50"/>
  <c r="T25" i="57"/>
  <c r="D19" i="56"/>
  <c r="T20" i="57"/>
  <c r="G22" i="134"/>
  <c r="W19" i="101"/>
  <c r="E19" i="139"/>
  <c r="G25" i="148"/>
  <c r="G16" i="144"/>
  <c r="G17" i="146"/>
  <c r="AC16" i="145"/>
  <c r="J13" i="95"/>
  <c r="N13" i="95" s="1"/>
  <c r="D16" i="136"/>
  <c r="E16" i="136" s="1"/>
  <c r="D19" i="137"/>
  <c r="V26" i="105"/>
  <c r="W26" i="105" s="1"/>
  <c r="E17" i="98"/>
  <c r="AC17" i="79"/>
  <c r="AC13" i="68"/>
  <c r="E13" i="152"/>
  <c r="E13" i="92"/>
  <c r="D12" i="53"/>
  <c r="D27" i="53"/>
  <c r="T12" i="56"/>
  <c r="S31" i="146"/>
  <c r="J16" i="145"/>
  <c r="E16" i="145"/>
  <c r="J20" i="97"/>
  <c r="V17" i="47"/>
  <c r="Y17" i="47" s="1"/>
  <c r="F17" i="95"/>
  <c r="H25" i="97"/>
  <c r="T11" i="56"/>
  <c r="S29" i="56"/>
  <c r="T29" i="56" s="1"/>
  <c r="H25" i="96"/>
  <c r="Z26" i="100"/>
  <c r="G29" i="142"/>
  <c r="D27" i="55"/>
  <c r="W28" i="4"/>
  <c r="K12" i="98"/>
  <c r="N15" i="79"/>
  <c r="N21" i="79" s="1"/>
  <c r="V30" i="4"/>
  <c r="W30" i="4" s="1"/>
  <c r="W11" i="4"/>
  <c r="Z24" i="4"/>
  <c r="D26" i="134"/>
  <c r="S25" i="103"/>
  <c r="D13" i="136"/>
  <c r="E13" i="136" s="1"/>
  <c r="P13" i="100"/>
  <c r="Q13" i="100" s="1"/>
  <c r="T13" i="100"/>
  <c r="E16" i="139"/>
  <c r="F16" i="139" s="1"/>
  <c r="AC23" i="146"/>
  <c r="K25" i="102"/>
  <c r="L25" i="102"/>
  <c r="E19" i="79"/>
  <c r="AC16" i="79"/>
  <c r="E16" i="98"/>
  <c r="K30" i="45"/>
  <c r="C12" i="45"/>
  <c r="G20" i="146"/>
  <c r="G15" i="143"/>
  <c r="E29" i="134"/>
  <c r="F29" i="134" s="1"/>
  <c r="T27" i="51"/>
  <c r="D11" i="53"/>
  <c r="G29" i="53"/>
  <c r="G16" i="148"/>
  <c r="S23" i="104"/>
  <c r="D24" i="138"/>
  <c r="E24" i="138" s="1"/>
  <c r="D29" i="144"/>
  <c r="K29" i="144" s="1"/>
  <c r="H30" i="34"/>
  <c r="AC27" i="139"/>
  <c r="T23" i="54"/>
  <c r="D25" i="107"/>
  <c r="C21" i="3"/>
  <c r="M13" i="152"/>
  <c r="M16" i="152" s="1"/>
  <c r="M13" i="92"/>
  <c r="T24" i="53"/>
  <c r="D24" i="56"/>
  <c r="E27" i="139"/>
  <c r="F27" i="139" s="1"/>
  <c r="S19" i="105"/>
  <c r="T19" i="105" s="1"/>
  <c r="D20" i="140"/>
  <c r="E20" i="140" s="1"/>
  <c r="H22" i="94"/>
  <c r="P15" i="4"/>
  <c r="Q15" i="4" s="1"/>
  <c r="T15" i="4"/>
  <c r="D27" i="52"/>
  <c r="D22" i="52"/>
  <c r="Z27" i="100"/>
  <c r="P16" i="101"/>
  <c r="Q16" i="101" s="1"/>
  <c r="T16" i="101"/>
  <c r="T20" i="50"/>
  <c r="G25" i="147"/>
  <c r="D17" i="53"/>
  <c r="T14" i="53"/>
  <c r="G21" i="137"/>
  <c r="N22" i="136"/>
  <c r="D26" i="54"/>
  <c r="W15" i="79"/>
  <c r="Q12" i="98"/>
  <c r="Q15" i="98" s="1"/>
  <c r="F21" i="95"/>
  <c r="V21" i="47"/>
  <c r="Y21" i="47" s="1"/>
  <c r="S29" i="57"/>
  <c r="T29" i="57" s="1"/>
  <c r="T11" i="57"/>
  <c r="AC21" i="134"/>
  <c r="I19" i="92"/>
  <c r="I19" i="152"/>
  <c r="AC17" i="146"/>
  <c r="AC24" i="148"/>
  <c r="T18" i="56"/>
  <c r="J30" i="49"/>
  <c r="H24" i="95"/>
  <c r="L14" i="108"/>
  <c r="AC13" i="145"/>
  <c r="L27" i="97"/>
  <c r="D15" i="95"/>
  <c r="N22" i="138"/>
  <c r="Y21" i="104"/>
  <c r="Z21" i="104" s="1"/>
  <c r="H21" i="95"/>
  <c r="R23" i="10"/>
  <c r="J23" i="141"/>
  <c r="J23" i="108"/>
  <c r="C16" i="106"/>
  <c r="T14" i="10"/>
  <c r="F14" i="108"/>
  <c r="F14" i="141"/>
  <c r="V10" i="49"/>
  <c r="Y10" i="49" s="1"/>
  <c r="F30" i="49"/>
  <c r="F10" i="97"/>
  <c r="N10" i="97" s="1"/>
  <c r="AC16" i="134"/>
  <c r="C16" i="84"/>
  <c r="E27" i="134"/>
  <c r="T25" i="56"/>
  <c r="Y15" i="103"/>
  <c r="Z15" i="103" s="1"/>
  <c r="E17" i="134"/>
  <c r="F17" i="134" s="1"/>
  <c r="K24" i="43"/>
  <c r="L24" i="43"/>
  <c r="H29" i="107"/>
  <c r="K29" i="107" s="1"/>
  <c r="I28" i="84"/>
  <c r="E20" i="137"/>
  <c r="F20" i="137" s="1"/>
  <c r="C25" i="84"/>
  <c r="S12" i="92"/>
  <c r="Z16" i="68"/>
  <c r="Z23" i="68" s="1"/>
  <c r="S12" i="152"/>
  <c r="T24" i="55"/>
  <c r="T26" i="53"/>
  <c r="M13" i="98"/>
  <c r="J21" i="97"/>
  <c r="D11" i="95"/>
  <c r="N20" i="136"/>
  <c r="AC13" i="143"/>
  <c r="T28" i="50"/>
  <c r="N23" i="136"/>
  <c r="H12" i="108"/>
  <c r="N12" i="108" s="1"/>
  <c r="H12" i="141"/>
  <c r="D14" i="53"/>
  <c r="D22" i="57"/>
  <c r="G22" i="148"/>
  <c r="AC18" i="134"/>
  <c r="J22" i="145"/>
  <c r="E22" i="145"/>
  <c r="V28" i="103"/>
  <c r="W28" i="103" s="1"/>
  <c r="J16" i="96"/>
  <c r="D17" i="51"/>
  <c r="O20" i="92"/>
  <c r="E27" i="146"/>
  <c r="J27" i="146"/>
  <c r="D22" i="96"/>
  <c r="J20" i="147"/>
  <c r="E20" i="147"/>
  <c r="D21" i="137"/>
  <c r="X25" i="10"/>
  <c r="L25" i="108"/>
  <c r="D11" i="94"/>
  <c r="D13" i="155"/>
  <c r="L13" i="96"/>
  <c r="J12" i="94"/>
  <c r="D20" i="53"/>
  <c r="D29" i="53" s="1"/>
  <c r="L22" i="102"/>
  <c r="K22" i="102"/>
  <c r="AA19" i="68"/>
  <c r="S19" i="152"/>
  <c r="S19" i="92"/>
  <c r="J12" i="144"/>
  <c r="L31" i="144"/>
  <c r="E12" i="144"/>
  <c r="Z20" i="101"/>
  <c r="E18" i="137"/>
  <c r="L18" i="102"/>
  <c r="K18" i="102"/>
  <c r="S31" i="145"/>
  <c r="I29" i="53"/>
  <c r="J29" i="53" s="1"/>
  <c r="D25" i="53"/>
  <c r="AC23" i="144"/>
  <c r="E18" i="98"/>
  <c r="AC18" i="79"/>
  <c r="H21" i="68"/>
  <c r="G17" i="92"/>
  <c r="G17" i="152"/>
  <c r="G18" i="134"/>
  <c r="H18" i="134" s="1"/>
  <c r="N12" i="136"/>
  <c r="M31" i="136"/>
  <c r="N31" i="136" s="1"/>
  <c r="F26" i="94"/>
  <c r="V26" i="34"/>
  <c r="Y26" i="34" s="1"/>
  <c r="E28" i="134"/>
  <c r="F28" i="134" s="1"/>
  <c r="W22" i="4"/>
  <c r="V19" i="103"/>
  <c r="W19" i="103" s="1"/>
  <c r="V23" i="103"/>
  <c r="W23" i="103" s="1"/>
  <c r="D23" i="51"/>
  <c r="H31" i="107"/>
  <c r="I30" i="84"/>
  <c r="D15" i="96"/>
  <c r="L22" i="43"/>
  <c r="K22" i="43"/>
  <c r="K24" i="102"/>
  <c r="L24" i="102"/>
  <c r="T23" i="52"/>
  <c r="J21" i="144"/>
  <c r="E21" i="144"/>
  <c r="Z22" i="100"/>
  <c r="J25" i="94"/>
  <c r="E14" i="146"/>
  <c r="J14" i="146"/>
  <c r="D14" i="146" s="1"/>
  <c r="V15" i="49"/>
  <c r="Y15" i="49" s="1"/>
  <c r="F15" i="97"/>
  <c r="S31" i="147"/>
  <c r="C17" i="84"/>
  <c r="I17" i="84" s="1"/>
  <c r="T25" i="55"/>
  <c r="D13" i="56"/>
  <c r="G15" i="148"/>
  <c r="T12" i="4"/>
  <c r="P12" i="4"/>
  <c r="Q12" i="4" s="1"/>
  <c r="C24" i="106"/>
  <c r="E29" i="139"/>
  <c r="F29" i="139" s="1"/>
  <c r="D22" i="155"/>
  <c r="D20" i="94"/>
  <c r="U24" i="34"/>
  <c r="L24" i="94"/>
  <c r="E17" i="137"/>
  <c r="F17" i="137" s="1"/>
  <c r="AC25" i="148"/>
  <c r="AC23" i="148"/>
  <c r="G19" i="148"/>
  <c r="G28" i="146"/>
  <c r="S14" i="98"/>
  <c r="AA14" i="79"/>
  <c r="J14" i="148"/>
  <c r="E14" i="148"/>
  <c r="C25" i="3"/>
  <c r="D29" i="107"/>
  <c r="G29" i="134"/>
  <c r="H29" i="134" s="1"/>
  <c r="V11" i="47"/>
  <c r="F11" i="95"/>
  <c r="F30" i="95" s="1"/>
  <c r="G29" i="56"/>
  <c r="D11" i="56"/>
  <c r="D14" i="94"/>
  <c r="D16" i="155"/>
  <c r="D15" i="56"/>
  <c r="L24" i="96"/>
  <c r="H14" i="94"/>
  <c r="I13" i="92"/>
  <c r="I13" i="152"/>
  <c r="AB31" i="145"/>
  <c r="AC12" i="145"/>
  <c r="L19" i="96"/>
  <c r="AC13" i="125"/>
  <c r="L12" i="102"/>
  <c r="K12" i="102"/>
  <c r="Z18" i="101"/>
  <c r="E15" i="134"/>
  <c r="H30" i="49"/>
  <c r="F23" i="96"/>
  <c r="F30" i="96" s="1"/>
  <c r="V23" i="48"/>
  <c r="Y23" i="48" s="1"/>
  <c r="V12" i="105"/>
  <c r="W12" i="105" s="1"/>
  <c r="D26" i="139"/>
  <c r="W19" i="79"/>
  <c r="Q16" i="98"/>
  <c r="W18" i="101"/>
  <c r="D24" i="97"/>
  <c r="H19" i="96"/>
  <c r="G14" i="148"/>
  <c r="L11" i="94"/>
  <c r="N11" i="94" s="1"/>
  <c r="Q11" i="94" s="1"/>
  <c r="L30" i="48"/>
  <c r="G21" i="146"/>
  <c r="G22" i="145"/>
  <c r="W28" i="101"/>
  <c r="AC12" i="79"/>
  <c r="AA12" i="79" s="1"/>
  <c r="E12" i="98"/>
  <c r="E15" i="79"/>
  <c r="E15" i="98" s="1"/>
  <c r="V13" i="98" s="1"/>
  <c r="G21" i="145"/>
  <c r="C19" i="106"/>
  <c r="I19" i="106" s="1"/>
  <c r="H21" i="97"/>
  <c r="D24" i="107"/>
  <c r="F24" i="107" s="1"/>
  <c r="C20" i="3"/>
  <c r="D23" i="137"/>
  <c r="D27" i="56"/>
  <c r="AC26" i="148"/>
  <c r="G16" i="145"/>
  <c r="L29" i="57"/>
  <c r="O29" i="57" s="1"/>
  <c r="I17" i="98"/>
  <c r="J20" i="96"/>
  <c r="N20" i="96" s="1"/>
  <c r="Q20" i="96" s="1"/>
  <c r="D27" i="51"/>
  <c r="V18" i="34"/>
  <c r="Y18" i="34" s="1"/>
  <c r="F18" i="94"/>
  <c r="F20" i="94"/>
  <c r="N20" i="94" s="1"/>
  <c r="V20" i="34"/>
  <c r="L11" i="97"/>
  <c r="J26" i="94"/>
  <c r="L23" i="95"/>
  <c r="V21" i="103"/>
  <c r="W21" i="103" s="1"/>
  <c r="AC29" i="146"/>
  <c r="E26" i="143"/>
  <c r="J26" i="143"/>
  <c r="L17" i="97"/>
  <c r="H14" i="95"/>
  <c r="D12" i="138"/>
  <c r="E12" i="138" s="1"/>
  <c r="G31" i="138"/>
  <c r="S11" i="104"/>
  <c r="V20" i="47"/>
  <c r="Y20" i="47" s="1"/>
  <c r="F20" i="95"/>
  <c r="K12" i="152"/>
  <c r="K12" i="92"/>
  <c r="N16" i="68"/>
  <c r="E16" i="134"/>
  <c r="F16" i="134" s="1"/>
  <c r="I29" i="50"/>
  <c r="U19" i="34"/>
  <c r="L19" i="94"/>
  <c r="E29" i="137"/>
  <c r="F29" i="137" s="1"/>
  <c r="C27" i="3"/>
  <c r="D31" i="107"/>
  <c r="F31" i="107" s="1"/>
  <c r="AC18" i="68"/>
  <c r="E18" i="152"/>
  <c r="E21" i="152" s="1"/>
  <c r="E18" i="92"/>
  <c r="Z31" i="147"/>
  <c r="G16" i="147"/>
  <c r="V24" i="105"/>
  <c r="W24" i="105" s="1"/>
  <c r="T15" i="54"/>
  <c r="F21" i="94"/>
  <c r="V21" i="34"/>
  <c r="T28" i="56"/>
  <c r="E12" i="146"/>
  <c r="L31" i="146"/>
  <c r="J12" i="146"/>
  <c r="D27" i="50"/>
  <c r="E25" i="146"/>
  <c r="J25" i="146"/>
  <c r="D21" i="52"/>
  <c r="G17" i="98"/>
  <c r="D27" i="140"/>
  <c r="S26" i="105"/>
  <c r="V25" i="105"/>
  <c r="Q18" i="92"/>
  <c r="Q18" i="152"/>
  <c r="J21" i="146"/>
  <c r="E21" i="146"/>
  <c r="F27" i="141"/>
  <c r="F27" i="108"/>
  <c r="T27" i="10"/>
  <c r="R27" i="10"/>
  <c r="J18" i="108"/>
  <c r="J18" i="141"/>
  <c r="C27" i="106"/>
  <c r="D20" i="136"/>
  <c r="E20" i="136" s="1"/>
  <c r="N31" i="145"/>
  <c r="G31" i="145" s="1"/>
  <c r="G12" i="145"/>
  <c r="T15" i="57"/>
  <c r="E17" i="147"/>
  <c r="J17" i="147"/>
  <c r="D24" i="52"/>
  <c r="Z17" i="4"/>
  <c r="S28" i="105"/>
  <c r="D29" i="140"/>
  <c r="P19" i="58"/>
  <c r="G15" i="134"/>
  <c r="C25" i="45"/>
  <c r="Z31" i="148"/>
  <c r="E31" i="148" s="1"/>
  <c r="J30" i="47"/>
  <c r="AC24" i="134"/>
  <c r="T19" i="54"/>
  <c r="E28" i="139"/>
  <c r="F28" i="139" s="1"/>
  <c r="N23" i="138"/>
  <c r="Y22" i="104"/>
  <c r="Z22" i="104" s="1"/>
  <c r="K17" i="98"/>
  <c r="Z20" i="4"/>
  <c r="D14" i="140"/>
  <c r="S13" i="105"/>
  <c r="T13" i="105" s="1"/>
  <c r="P24" i="101"/>
  <c r="Q24" i="101" s="1"/>
  <c r="T24" i="101"/>
  <c r="K25" i="36"/>
  <c r="J25" i="36"/>
  <c r="S31" i="139"/>
  <c r="S13" i="104"/>
  <c r="D14" i="138"/>
  <c r="E14" i="138" s="1"/>
  <c r="D28" i="107"/>
  <c r="C24" i="3"/>
  <c r="T27" i="55"/>
  <c r="T13" i="53"/>
  <c r="L20" i="95"/>
  <c r="J24" i="96"/>
  <c r="J27" i="96"/>
  <c r="H16" i="97"/>
  <c r="R30" i="34"/>
  <c r="J10" i="94"/>
  <c r="J29" i="148"/>
  <c r="E29" i="148"/>
  <c r="AC17" i="144"/>
  <c r="AC20" i="134"/>
  <c r="P18" i="4"/>
  <c r="Q18" i="4" s="1"/>
  <c r="T18" i="4"/>
  <c r="W14" i="4"/>
  <c r="V28" i="105"/>
  <c r="W28" i="105" s="1"/>
  <c r="G14" i="142"/>
  <c r="Z31" i="143"/>
  <c r="V28" i="104"/>
  <c r="W28" i="104" s="1"/>
  <c r="E13" i="147"/>
  <c r="J13" i="147"/>
  <c r="T14" i="56"/>
  <c r="AC20" i="68"/>
  <c r="E20" i="92"/>
  <c r="D25" i="96"/>
  <c r="AC13" i="144"/>
  <c r="Y27" i="103"/>
  <c r="Z27" i="103" s="1"/>
  <c r="D25" i="137"/>
  <c r="L24" i="95"/>
  <c r="D22" i="107"/>
  <c r="C18" i="3"/>
  <c r="F14" i="97"/>
  <c r="V14" i="49"/>
  <c r="Y14" i="49" s="1"/>
  <c r="S30" i="4"/>
  <c r="P11" i="4"/>
  <c r="Q11" i="4" s="1"/>
  <c r="T11" i="4"/>
  <c r="V27" i="105"/>
  <c r="W27" i="105" s="1"/>
  <c r="E18" i="147"/>
  <c r="J18" i="147"/>
  <c r="AC29" i="134"/>
  <c r="D18" i="137"/>
  <c r="H26" i="107"/>
  <c r="D19" i="55"/>
  <c r="D19" i="138"/>
  <c r="E19" i="138" s="1"/>
  <c r="S18" i="104"/>
  <c r="D18" i="95"/>
  <c r="G31" i="136"/>
  <c r="D12" i="136"/>
  <c r="E12" i="136" s="1"/>
  <c r="N18" i="136"/>
  <c r="E18" i="142"/>
  <c r="J18" i="142"/>
  <c r="AC15" i="139"/>
  <c r="W21" i="100"/>
  <c r="D14" i="97"/>
  <c r="AC25" i="146"/>
  <c r="Q17" i="98"/>
  <c r="T16" i="57"/>
  <c r="C37" i="77"/>
  <c r="L29" i="56"/>
  <c r="Z21" i="4"/>
  <c r="J18" i="94"/>
  <c r="W15" i="125"/>
  <c r="Q31" i="139"/>
  <c r="E13" i="142"/>
  <c r="J13" i="142"/>
  <c r="D16" i="137"/>
  <c r="L20" i="97"/>
  <c r="N20" i="97" s="1"/>
  <c r="P30" i="47"/>
  <c r="H10" i="95"/>
  <c r="K15" i="125"/>
  <c r="H19" i="125" s="1"/>
  <c r="L24" i="97"/>
  <c r="D16" i="50"/>
  <c r="D25" i="97"/>
  <c r="E18" i="139"/>
  <c r="F18" i="139" s="1"/>
  <c r="J17" i="96"/>
  <c r="L10" i="95"/>
  <c r="T30" i="47"/>
  <c r="H15" i="125"/>
  <c r="F19" i="125" s="1"/>
  <c r="Z31" i="144"/>
  <c r="AC12" i="144"/>
  <c r="G14" i="92"/>
  <c r="G14" i="152"/>
  <c r="L21" i="94"/>
  <c r="L19" i="97"/>
  <c r="L26" i="43"/>
  <c r="K26" i="43"/>
  <c r="H18" i="95"/>
  <c r="K17" i="92"/>
  <c r="N21" i="68"/>
  <c r="K17" i="152"/>
  <c r="N16" i="136"/>
  <c r="G18" i="98"/>
  <c r="U31" i="146"/>
  <c r="G31" i="146" s="1"/>
  <c r="X17" i="10"/>
  <c r="L17" i="108"/>
  <c r="H18" i="94"/>
  <c r="N18" i="94" s="1"/>
  <c r="U31" i="137"/>
  <c r="V31" i="137" s="1"/>
  <c r="V15" i="105"/>
  <c r="W15" i="105" s="1"/>
  <c r="Z18" i="4"/>
  <c r="T13" i="4"/>
  <c r="P13" i="4"/>
  <c r="Q13" i="4" s="1"/>
  <c r="U12" i="34"/>
  <c r="L12" i="94"/>
  <c r="T20" i="55"/>
  <c r="E17" i="139"/>
  <c r="F17" i="139" s="1"/>
  <c r="I16" i="98"/>
  <c r="K19" i="79"/>
  <c r="AC15" i="68"/>
  <c r="E15" i="92"/>
  <c r="T20" i="100"/>
  <c r="P20" i="100"/>
  <c r="Q20" i="100" s="1"/>
  <c r="P26" i="4"/>
  <c r="Q26" i="4" s="1"/>
  <c r="T26" i="4"/>
  <c r="AC13" i="137"/>
  <c r="C20" i="84"/>
  <c r="J12" i="97"/>
  <c r="AC26" i="143"/>
  <c r="G18" i="152"/>
  <c r="G18" i="92"/>
  <c r="D21" i="96"/>
  <c r="T23" i="51"/>
  <c r="AC20" i="145"/>
  <c r="P20" i="101"/>
  <c r="Q20" i="101" s="1"/>
  <c r="T20" i="101"/>
  <c r="E12" i="134"/>
  <c r="L31" i="134"/>
  <c r="T17" i="55"/>
  <c r="D16" i="54"/>
  <c r="D30" i="47"/>
  <c r="D10" i="95"/>
  <c r="T17" i="54"/>
  <c r="J19" i="142"/>
  <c r="E19" i="142"/>
  <c r="K19" i="102"/>
  <c r="L19" i="102"/>
  <c r="D13" i="50"/>
  <c r="N15" i="136"/>
  <c r="D13" i="53"/>
  <c r="T20" i="54"/>
  <c r="J12" i="147"/>
  <c r="L31" i="147"/>
  <c r="E12" i="147"/>
  <c r="U22" i="34"/>
  <c r="L22" i="94"/>
  <c r="D26" i="57"/>
  <c r="D19" i="95"/>
  <c r="S23" i="103"/>
  <c r="T23" i="103" s="1"/>
  <c r="D24" i="134"/>
  <c r="W13" i="4"/>
  <c r="E22" i="45"/>
  <c r="J27" i="94"/>
  <c r="Y26" i="104"/>
  <c r="Z26" i="104" s="1"/>
  <c r="N27" i="138"/>
  <c r="G17" i="147"/>
  <c r="G13" i="137"/>
  <c r="H13" i="137" s="1"/>
  <c r="H19" i="107"/>
  <c r="I18" i="84"/>
  <c r="D25" i="136"/>
  <c r="E25" i="136" s="1"/>
  <c r="I29" i="56"/>
  <c r="J29" i="56" s="1"/>
  <c r="K20" i="102"/>
  <c r="L20" i="102"/>
  <c r="T20" i="56"/>
  <c r="G27" i="147"/>
  <c r="L16" i="94"/>
  <c r="N16" i="94" s="1"/>
  <c r="E16" i="68"/>
  <c r="E23" i="68" s="1"/>
  <c r="E12" i="152"/>
  <c r="AC12" i="68"/>
  <c r="E12" i="92"/>
  <c r="AC29" i="137"/>
  <c r="N30" i="49"/>
  <c r="J13" i="94"/>
  <c r="AB31" i="134"/>
  <c r="AC31" i="134" s="1"/>
  <c r="AC12" i="134"/>
  <c r="S13" i="98"/>
  <c r="S15" i="98" s="1"/>
  <c r="AC12" i="98" s="1"/>
  <c r="AA13" i="79"/>
  <c r="T17" i="56"/>
  <c r="AC24" i="146"/>
  <c r="V17" i="103"/>
  <c r="W17" i="103" s="1"/>
  <c r="H19" i="94"/>
  <c r="H23" i="96"/>
  <c r="T27" i="57"/>
  <c r="V16" i="34"/>
  <c r="U16" i="34" s="1"/>
  <c r="F16" i="94"/>
  <c r="AC20" i="143"/>
  <c r="J21" i="95"/>
  <c r="S29" i="53"/>
  <c r="T29" i="53" s="1"/>
  <c r="T11" i="53"/>
  <c r="T28" i="4"/>
  <c r="P28" i="4"/>
  <c r="Q28" i="4" s="1"/>
  <c r="G17" i="144"/>
  <c r="T26" i="56"/>
  <c r="Z23" i="101"/>
  <c r="W16" i="100"/>
  <c r="D19" i="53"/>
  <c r="D23" i="54"/>
  <c r="D24" i="55"/>
  <c r="D18" i="107"/>
  <c r="C14" i="3"/>
  <c r="E19" i="134"/>
  <c r="F19" i="134" s="1"/>
  <c r="E17" i="146"/>
  <c r="J17" i="146"/>
  <c r="G14" i="147"/>
  <c r="T15" i="52"/>
  <c r="Z26" i="4"/>
  <c r="H19" i="95"/>
  <c r="N19" i="95" s="1"/>
  <c r="AC18" i="139"/>
  <c r="D20" i="57"/>
  <c r="J20" i="95"/>
  <c r="H15" i="97"/>
  <c r="N15" i="97" s="1"/>
  <c r="J24" i="146"/>
  <c r="D24" i="146" s="1"/>
  <c r="E24" i="146"/>
  <c r="AC12" i="146"/>
  <c r="Z31" i="146"/>
  <c r="D18" i="50"/>
  <c r="AC23" i="143"/>
  <c r="W12" i="101"/>
  <c r="D31" i="84"/>
  <c r="C13" i="84"/>
  <c r="V16" i="49"/>
  <c r="Y16" i="49" s="1"/>
  <c r="F16" i="97"/>
  <c r="T12" i="53"/>
  <c r="T21" i="54"/>
  <c r="C19" i="84"/>
  <c r="H16" i="96"/>
  <c r="D13" i="95"/>
  <c r="N15" i="138"/>
  <c r="Y14" i="104"/>
  <c r="Z14" i="104" s="1"/>
  <c r="T22" i="54"/>
  <c r="Z17" i="101"/>
  <c r="J19" i="94"/>
  <c r="D19" i="97"/>
  <c r="AC25" i="142"/>
  <c r="H14" i="97"/>
  <c r="N29" i="10"/>
  <c r="H10" i="108"/>
  <c r="H10" i="141"/>
  <c r="D14" i="54"/>
  <c r="D29" i="54" s="1"/>
  <c r="V20" i="103"/>
  <c r="W20" i="103" s="1"/>
  <c r="P25" i="4"/>
  <c r="Q25" i="4" s="1"/>
  <c r="T25" i="4"/>
  <c r="E21" i="139"/>
  <c r="F21" i="139" s="1"/>
  <c r="P24" i="100"/>
  <c r="Q24" i="100" s="1"/>
  <c r="T24" i="100"/>
  <c r="H11" i="97"/>
  <c r="AC18" i="142"/>
  <c r="C29" i="106"/>
  <c r="G18" i="142"/>
  <c r="G20" i="142"/>
  <c r="C20" i="106"/>
  <c r="H26" i="94"/>
  <c r="G13" i="143"/>
  <c r="D17" i="97"/>
  <c r="W13" i="101"/>
  <c r="C29" i="84"/>
  <c r="C14" i="106"/>
  <c r="E13" i="134"/>
  <c r="F13" i="134" s="1"/>
  <c r="J14" i="108"/>
  <c r="J30" i="108" s="1"/>
  <c r="J14" i="141"/>
  <c r="V18" i="103"/>
  <c r="W18" i="103" s="1"/>
  <c r="D21" i="54"/>
  <c r="T21" i="53"/>
  <c r="T28" i="54"/>
  <c r="S14" i="103"/>
  <c r="S30" i="103" s="1"/>
  <c r="T30" i="103" s="1"/>
  <c r="D15" i="134"/>
  <c r="J23" i="97"/>
  <c r="L25" i="96"/>
  <c r="P23" i="101"/>
  <c r="Q23" i="101" s="1"/>
  <c r="T23" i="101"/>
  <c r="O30" i="45"/>
  <c r="E25" i="139"/>
  <c r="F25" i="139" s="1"/>
  <c r="M31" i="140"/>
  <c r="N31" i="140" s="1"/>
  <c r="Y11" i="105"/>
  <c r="P11" i="105" s="1"/>
  <c r="Q11" i="105" s="1"/>
  <c r="N12" i="140"/>
  <c r="D22" i="140"/>
  <c r="S21" i="105"/>
  <c r="K24" i="36"/>
  <c r="J24" i="36"/>
  <c r="P21" i="101"/>
  <c r="Q21" i="101" s="1"/>
  <c r="T21" i="101"/>
  <c r="L21" i="96"/>
  <c r="L30" i="96" s="1"/>
  <c r="O13" i="98"/>
  <c r="E22" i="146"/>
  <c r="J22" i="146"/>
  <c r="J29" i="142"/>
  <c r="E29" i="142"/>
  <c r="C23" i="84"/>
  <c r="T24" i="56"/>
  <c r="C15" i="106"/>
  <c r="I15" i="106" s="1"/>
  <c r="G14" i="145"/>
  <c r="N26" i="136"/>
  <c r="H27" i="108"/>
  <c r="H27" i="141"/>
  <c r="G25" i="145"/>
  <c r="W15" i="101"/>
  <c r="N19" i="136"/>
  <c r="H24" i="141"/>
  <c r="H29" i="141" s="1"/>
  <c r="H24" i="108"/>
  <c r="Z15" i="100"/>
  <c r="E14" i="143"/>
  <c r="J14" i="143"/>
  <c r="F10" i="94"/>
  <c r="V10" i="34"/>
  <c r="Y10" i="34" s="1"/>
  <c r="F30" i="34"/>
  <c r="O17" i="152"/>
  <c r="O21" i="152" s="1"/>
  <c r="AA17" i="152" s="1"/>
  <c r="T21" i="68"/>
  <c r="T23" i="68" s="1"/>
  <c r="O17" i="92"/>
  <c r="O21" i="92" s="1"/>
  <c r="G29" i="52"/>
  <c r="J29" i="52" s="1"/>
  <c r="D11" i="52"/>
  <c r="AC26" i="145"/>
  <c r="AC14" i="145"/>
  <c r="D22" i="53"/>
  <c r="D28" i="56"/>
  <c r="AC27" i="147"/>
  <c r="T12" i="51"/>
  <c r="N31" i="147"/>
  <c r="G31" i="147" s="1"/>
  <c r="G12" i="147"/>
  <c r="M16" i="98"/>
  <c r="M19" i="98" s="1"/>
  <c r="Q19" i="79"/>
  <c r="D26" i="95"/>
  <c r="S12" i="105"/>
  <c r="T12" i="105" s="1"/>
  <c r="D13" i="140"/>
  <c r="D15" i="54"/>
  <c r="E15" i="54" s="1"/>
  <c r="L26" i="94"/>
  <c r="N26" i="94" s="1"/>
  <c r="J29" i="146"/>
  <c r="E29" i="146"/>
  <c r="AC12" i="143"/>
  <c r="AB31" i="143"/>
  <c r="AC14" i="142"/>
  <c r="V22" i="105"/>
  <c r="W22" i="105" s="1"/>
  <c r="N30" i="34"/>
  <c r="T28" i="53"/>
  <c r="F37" i="77"/>
  <c r="W22" i="101"/>
  <c r="Z12" i="101"/>
  <c r="D15" i="55"/>
  <c r="D25" i="155"/>
  <c r="D23" i="94"/>
  <c r="D14" i="51"/>
  <c r="H26" i="95"/>
  <c r="N26" i="95" s="1"/>
  <c r="D23" i="95"/>
  <c r="L22" i="108"/>
  <c r="Z14" i="101"/>
  <c r="D23" i="107"/>
  <c r="C19" i="3"/>
  <c r="T25" i="100"/>
  <c r="P25" i="100"/>
  <c r="Q25" i="100" s="1"/>
  <c r="D22" i="94"/>
  <c r="D24" i="155"/>
  <c r="J24" i="155" s="1"/>
  <c r="J15" i="94"/>
  <c r="W14" i="101"/>
  <c r="U23" i="34"/>
  <c r="L23" i="94"/>
  <c r="D17" i="107"/>
  <c r="F17" i="107" s="1"/>
  <c r="C13" i="3"/>
  <c r="AC21" i="147"/>
  <c r="D26" i="56"/>
  <c r="L27" i="108"/>
  <c r="J16" i="97"/>
  <c r="AC21" i="143"/>
  <c r="D26" i="51"/>
  <c r="N17" i="136"/>
  <c r="AC16" i="146"/>
  <c r="AC14" i="68"/>
  <c r="E14" i="152"/>
  <c r="E14" i="92"/>
  <c r="N20" i="138"/>
  <c r="Y19" i="104"/>
  <c r="Z19" i="104" s="1"/>
  <c r="W25" i="105"/>
  <c r="P25" i="105"/>
  <c r="Q25" i="105" s="1"/>
  <c r="D14" i="145"/>
  <c r="AC27" i="144"/>
  <c r="D26" i="146"/>
  <c r="X27" i="10"/>
  <c r="Y11" i="47"/>
  <c r="D29" i="55"/>
  <c r="E17" i="55" s="1"/>
  <c r="Q31" i="147"/>
  <c r="N14" i="95"/>
  <c r="AC12" i="148"/>
  <c r="N10" i="141"/>
  <c r="I10" i="141"/>
  <c r="H18" i="137"/>
  <c r="I25" i="84"/>
  <c r="N22" i="108"/>
  <c r="D23" i="146"/>
  <c r="AC29" i="144"/>
  <c r="D13" i="146"/>
  <c r="E32" i="107"/>
  <c r="AC21" i="144"/>
  <c r="U12" i="10"/>
  <c r="U26" i="10"/>
  <c r="I19" i="84"/>
  <c r="D14" i="143"/>
  <c r="D20" i="145"/>
  <c r="H27" i="134"/>
  <c r="U20" i="34"/>
  <c r="F12" i="134"/>
  <c r="X21" i="10"/>
  <c r="U21" i="10"/>
  <c r="AC22" i="144"/>
  <c r="O29" i="54"/>
  <c r="K21" i="152"/>
  <c r="Y17" i="152" s="1"/>
  <c r="I16" i="92"/>
  <c r="X14" i="92" s="1"/>
  <c r="X14" i="10"/>
  <c r="U18" i="10"/>
  <c r="U15" i="10"/>
  <c r="F18" i="137"/>
  <c r="H22" i="134"/>
  <c r="F22" i="134"/>
  <c r="F25" i="107"/>
  <c r="N23" i="95"/>
  <c r="N10" i="95"/>
  <c r="V31" i="139"/>
  <c r="D31" i="139"/>
  <c r="R31" i="139" s="1"/>
  <c r="W24" i="104"/>
  <c r="P24" i="104"/>
  <c r="Q24" i="104" s="1"/>
  <c r="V30" i="104"/>
  <c r="W30" i="104" s="1"/>
  <c r="AN28" i="104" s="1"/>
  <c r="AA13" i="68"/>
  <c r="F21" i="137"/>
  <c r="D21" i="146"/>
  <c r="H21" i="146" s="1"/>
  <c r="N12" i="96"/>
  <c r="I12" i="96" s="1"/>
  <c r="K28" i="107"/>
  <c r="L28" i="107" s="1"/>
  <c r="Q31" i="145"/>
  <c r="D18" i="144"/>
  <c r="AC18" i="144"/>
  <c r="H20" i="134"/>
  <c r="P23" i="105"/>
  <c r="Q23" i="105" s="1"/>
  <c r="T23" i="105"/>
  <c r="P30" i="100"/>
  <c r="Q30" i="100" s="1"/>
  <c r="AC15" i="146"/>
  <c r="D14" i="148"/>
  <c r="J31" i="148"/>
  <c r="O31" i="148" s="1"/>
  <c r="F15" i="139"/>
  <c r="E29" i="140"/>
  <c r="J31" i="142"/>
  <c r="D13" i="144"/>
  <c r="J31" i="144"/>
  <c r="AC28" i="145"/>
  <c r="E29" i="3"/>
  <c r="E22" i="3"/>
  <c r="E18" i="3"/>
  <c r="E20" i="3"/>
  <c r="E11" i="3"/>
  <c r="E19" i="3"/>
  <c r="E25" i="3"/>
  <c r="E17" i="3"/>
  <c r="E10" i="3"/>
  <c r="E26" i="3"/>
  <c r="E21" i="3"/>
  <c r="E27" i="3"/>
  <c r="E14" i="3"/>
  <c r="E15" i="3"/>
  <c r="E24" i="3"/>
  <c r="D21" i="145"/>
  <c r="K21" i="145" s="1"/>
  <c r="D20" i="147"/>
  <c r="K20" i="147" s="1"/>
  <c r="AC15" i="144"/>
  <c r="X31" i="144"/>
  <c r="D15" i="144"/>
  <c r="T26" i="104"/>
  <c r="AC12" i="147"/>
  <c r="X31" i="147"/>
  <c r="AC31" i="147" s="1"/>
  <c r="AA15" i="68"/>
  <c r="P11" i="104"/>
  <c r="Q11" i="104" s="1"/>
  <c r="T11" i="104"/>
  <c r="S30" i="104"/>
  <c r="T30" i="104" s="1"/>
  <c r="D12" i="146"/>
  <c r="H12" i="146" s="1"/>
  <c r="AC22" i="145"/>
  <c r="N19" i="125"/>
  <c r="E19" i="98"/>
  <c r="V17" i="98" s="1"/>
  <c r="E21" i="79"/>
  <c r="E21" i="98" s="1"/>
  <c r="W11" i="103"/>
  <c r="V30" i="103"/>
  <c r="W30" i="103" s="1"/>
  <c r="AN30" i="103" s="1"/>
  <c r="D22" i="146"/>
  <c r="D25" i="147"/>
  <c r="C22" i="106"/>
  <c r="AA12" i="68"/>
  <c r="D24" i="145"/>
  <c r="E24" i="140"/>
  <c r="D27" i="146"/>
  <c r="H27" i="146" s="1"/>
  <c r="D14" i="142"/>
  <c r="N17" i="141"/>
  <c r="G17" i="141" s="1"/>
  <c r="N19" i="94"/>
  <c r="T24" i="103"/>
  <c r="P24" i="103"/>
  <c r="Q24" i="103" s="1"/>
  <c r="AC26" i="146"/>
  <c r="Q21" i="79"/>
  <c r="H21" i="134"/>
  <c r="T31" i="134"/>
  <c r="D12" i="145"/>
  <c r="P9" i="110"/>
  <c r="H21" i="139"/>
  <c r="D16" i="148"/>
  <c r="N23" i="108"/>
  <c r="D19" i="109"/>
  <c r="O31" i="139"/>
  <c r="Q21" i="152"/>
  <c r="AB19" i="152" s="1"/>
  <c r="F29" i="108"/>
  <c r="D22" i="142"/>
  <c r="AC29" i="142"/>
  <c r="D18" i="143"/>
  <c r="F18" i="143" s="1"/>
  <c r="AC15" i="142"/>
  <c r="D16" i="143"/>
  <c r="D26" i="143"/>
  <c r="J22" i="155"/>
  <c r="F22" i="155"/>
  <c r="G22" i="155" s="1"/>
  <c r="N19" i="141"/>
  <c r="G19" i="141" s="1"/>
  <c r="E21" i="140"/>
  <c r="Y30" i="105"/>
  <c r="Z30" i="105" s="1"/>
  <c r="Z11" i="105"/>
  <c r="F27" i="134"/>
  <c r="I13" i="84"/>
  <c r="D31" i="134"/>
  <c r="K19" i="98"/>
  <c r="D20" i="143"/>
  <c r="D19" i="143"/>
  <c r="AC27" i="143"/>
  <c r="O16" i="152"/>
  <c r="AC26" i="147"/>
  <c r="N19" i="96"/>
  <c r="N18" i="96"/>
  <c r="J17" i="155"/>
  <c r="F17" i="155"/>
  <c r="G17" i="155" s="1"/>
  <c r="F20" i="139"/>
  <c r="D15" i="146"/>
  <c r="P15" i="110"/>
  <c r="D15" i="110"/>
  <c r="D23" i="112"/>
  <c r="D21" i="110"/>
  <c r="D13" i="143"/>
  <c r="K13" i="143" s="1"/>
  <c r="D22" i="145"/>
  <c r="N10" i="108"/>
  <c r="M10" i="108" s="1"/>
  <c r="H22" i="137"/>
  <c r="H19" i="134"/>
  <c r="D20" i="148"/>
  <c r="F20" i="148" s="1"/>
  <c r="G19" i="98"/>
  <c r="D26" i="148"/>
  <c r="AC22" i="147"/>
  <c r="T29" i="55"/>
  <c r="D11" i="110"/>
  <c r="D22" i="144"/>
  <c r="K16" i="107"/>
  <c r="F16" i="107"/>
  <c r="D20" i="142"/>
  <c r="N23" i="141"/>
  <c r="K27" i="107"/>
  <c r="F22" i="137"/>
  <c r="N11" i="141"/>
  <c r="U14" i="34"/>
  <c r="P23" i="112"/>
  <c r="N24" i="94"/>
  <c r="G16" i="152"/>
  <c r="W12" i="152" s="1"/>
  <c r="I19" i="98"/>
  <c r="O29" i="55"/>
  <c r="Q19" i="98"/>
  <c r="D18" i="147"/>
  <c r="S16" i="152"/>
  <c r="AC13" i="152" s="1"/>
  <c r="P30" i="4"/>
  <c r="Q30" i="4" s="1"/>
  <c r="T30" i="4"/>
  <c r="T21" i="105"/>
  <c r="P21" i="105"/>
  <c r="Q21" i="105" s="1"/>
  <c r="U14" i="10"/>
  <c r="M31" i="139"/>
  <c r="F19" i="139"/>
  <c r="F26" i="148"/>
  <c r="D19" i="145"/>
  <c r="H19" i="145" s="1"/>
  <c r="K18" i="107"/>
  <c r="L18" i="107" s="1"/>
  <c r="P28" i="104"/>
  <c r="Q28" i="104" s="1"/>
  <c r="T28" i="104"/>
  <c r="J30" i="141"/>
  <c r="H18" i="139"/>
  <c r="D25" i="148"/>
  <c r="P24" i="112"/>
  <c r="D24" i="112"/>
  <c r="N14" i="94"/>
  <c r="N25" i="141"/>
  <c r="D22" i="110"/>
  <c r="O19" i="98"/>
  <c r="N20" i="141"/>
  <c r="K20" i="141" s="1"/>
  <c r="G20" i="141"/>
  <c r="AC22" i="142"/>
  <c r="Y30" i="104"/>
  <c r="Z30" i="104" s="1"/>
  <c r="Z11" i="104"/>
  <c r="H13" i="139"/>
  <c r="H21" i="79"/>
  <c r="X19" i="10"/>
  <c r="X31" i="148"/>
  <c r="C30" i="106"/>
  <c r="N12" i="141"/>
  <c r="K12" i="141" s="1"/>
  <c r="T26" i="103"/>
  <c r="P26" i="103"/>
  <c r="Q26" i="103" s="1"/>
  <c r="D29" i="142"/>
  <c r="T25" i="103"/>
  <c r="P25" i="103"/>
  <c r="Q25" i="103" s="1"/>
  <c r="N22" i="96"/>
  <c r="T18" i="103"/>
  <c r="P18" i="103"/>
  <c r="Q18" i="103" s="1"/>
  <c r="E31" i="144"/>
  <c r="H21" i="137"/>
  <c r="H25" i="137"/>
  <c r="D25" i="142"/>
  <c r="D24" i="144"/>
  <c r="I20" i="84"/>
  <c r="F23" i="137"/>
  <c r="T14" i="104"/>
  <c r="P14" i="104"/>
  <c r="Q14" i="104" s="1"/>
  <c r="P20" i="104"/>
  <c r="Q20" i="104" s="1"/>
  <c r="T20" i="104"/>
  <c r="N13" i="97"/>
  <c r="N25" i="108"/>
  <c r="AC29" i="145"/>
  <c r="U10" i="34"/>
  <c r="N24" i="96"/>
  <c r="Q24" i="96" s="1"/>
  <c r="N23" i="97"/>
  <c r="Q23" i="97" s="1"/>
  <c r="N20" i="108"/>
  <c r="Z21" i="79"/>
  <c r="F30" i="141"/>
  <c r="F29" i="141"/>
  <c r="I17" i="141"/>
  <c r="D25" i="145"/>
  <c r="I20" i="141"/>
  <c r="P9" i="111"/>
  <c r="E14" i="140"/>
  <c r="AC15" i="79"/>
  <c r="H19" i="139"/>
  <c r="T28" i="105"/>
  <c r="P28" i="105"/>
  <c r="Q28" i="105" s="1"/>
  <c r="M15" i="98"/>
  <c r="Z12" i="98" s="1"/>
  <c r="P18" i="104"/>
  <c r="Q18" i="104" s="1"/>
  <c r="T18" i="104"/>
  <c r="T26" i="105"/>
  <c r="P26" i="105"/>
  <c r="Q26" i="105" s="1"/>
  <c r="F14" i="107"/>
  <c r="O29" i="56"/>
  <c r="D25" i="144"/>
  <c r="N12" i="94"/>
  <c r="P16" i="112"/>
  <c r="D16" i="112"/>
  <c r="O31" i="137"/>
  <c r="G31" i="137"/>
  <c r="H31" i="137" s="1"/>
  <c r="D13" i="145"/>
  <c r="I13" i="106"/>
  <c r="H23" i="137"/>
  <c r="D26" i="147"/>
  <c r="C21" i="106"/>
  <c r="K22" i="141"/>
  <c r="H16" i="134"/>
  <c r="F15" i="137"/>
  <c r="U10" i="10"/>
  <c r="T29" i="10"/>
  <c r="E31" i="137"/>
  <c r="F31" i="137" s="1"/>
  <c r="F16" i="137"/>
  <c r="D28" i="142"/>
  <c r="N27" i="97"/>
  <c r="N17" i="97"/>
  <c r="D19" i="144"/>
  <c r="Q31" i="144"/>
  <c r="N13" i="94"/>
  <c r="AC28" i="147"/>
  <c r="T16" i="103"/>
  <c r="P16" i="103"/>
  <c r="Q16" i="103" s="1"/>
  <c r="K17" i="141"/>
  <c r="D13" i="148"/>
  <c r="D23" i="148"/>
  <c r="H23" i="148" s="1"/>
  <c r="D17" i="111"/>
  <c r="I22" i="84"/>
  <c r="H15" i="137"/>
  <c r="P17" i="103"/>
  <c r="Q17" i="103" s="1"/>
  <c r="T17" i="103"/>
  <c r="D27" i="143"/>
  <c r="D22" i="109"/>
  <c r="P24" i="109"/>
  <c r="D24" i="109"/>
  <c r="I22" i="141"/>
  <c r="I28" i="106"/>
  <c r="D24" i="147"/>
  <c r="I14" i="106"/>
  <c r="M21" i="152"/>
  <c r="P13" i="105"/>
  <c r="Q13" i="105" s="1"/>
  <c r="E31" i="134"/>
  <c r="M31" i="134"/>
  <c r="D21" i="144"/>
  <c r="N18" i="141"/>
  <c r="F25" i="137"/>
  <c r="E25" i="140"/>
  <c r="T21" i="103"/>
  <c r="P21" i="103"/>
  <c r="Q21" i="103" s="1"/>
  <c r="D26" i="145"/>
  <c r="F26" i="145" s="1"/>
  <c r="X31" i="142"/>
  <c r="N25" i="94"/>
  <c r="Q31" i="148"/>
  <c r="I20" i="106"/>
  <c r="H26" i="139"/>
  <c r="H22" i="139"/>
  <c r="P16" i="104"/>
  <c r="Q16" i="104" s="1"/>
  <c r="T16" i="104"/>
  <c r="D27" i="148"/>
  <c r="AC25" i="147"/>
  <c r="D23" i="142"/>
  <c r="H16" i="137"/>
  <c r="T22" i="105"/>
  <c r="H17" i="134"/>
  <c r="D20" i="144"/>
  <c r="P23" i="109"/>
  <c r="U15" i="34"/>
  <c r="N21" i="141"/>
  <c r="F14" i="134"/>
  <c r="AC20" i="142"/>
  <c r="Z11" i="103"/>
  <c r="Y30" i="103"/>
  <c r="Z30" i="103" s="1"/>
  <c r="P9" i="109"/>
  <c r="C27" i="109"/>
  <c r="AA31" i="134"/>
  <c r="D12" i="143"/>
  <c r="J31" i="143"/>
  <c r="AC31" i="139"/>
  <c r="N26" i="141"/>
  <c r="K25" i="107"/>
  <c r="D27" i="147"/>
  <c r="J29" i="51"/>
  <c r="N15" i="141"/>
  <c r="AA31" i="139"/>
  <c r="K26" i="143"/>
  <c r="H26" i="143"/>
  <c r="Z16" i="98"/>
  <c r="Z17" i="98"/>
  <c r="E19" i="55"/>
  <c r="E27" i="55"/>
  <c r="R31" i="137"/>
  <c r="Y31" i="137"/>
  <c r="K31" i="137"/>
  <c r="M31" i="148"/>
  <c r="AN22" i="104"/>
  <c r="AN15" i="104"/>
  <c r="H15" i="143"/>
  <c r="F15" i="143"/>
  <c r="K15" i="143"/>
  <c r="V19" i="152"/>
  <c r="V17" i="152"/>
  <c r="V18" i="152"/>
  <c r="AA18" i="92"/>
  <c r="F21" i="146"/>
  <c r="H17" i="145"/>
  <c r="K17" i="145"/>
  <c r="F17" i="145"/>
  <c r="F26" i="142"/>
  <c r="H26" i="142"/>
  <c r="K26" i="142"/>
  <c r="I22" i="106"/>
  <c r="K24" i="142"/>
  <c r="F24" i="142"/>
  <c r="H24" i="142"/>
  <c r="F26" i="146"/>
  <c r="H26" i="146"/>
  <c r="K26" i="146"/>
  <c r="I12" i="108"/>
  <c r="G12" i="108"/>
  <c r="M12" i="108"/>
  <c r="K12" i="108"/>
  <c r="H15" i="144"/>
  <c r="K15" i="144"/>
  <c r="F15" i="144"/>
  <c r="I23" i="106"/>
  <c r="K22" i="108"/>
  <c r="I22" i="108"/>
  <c r="G22" i="108"/>
  <c r="M22" i="108"/>
  <c r="L29" i="107"/>
  <c r="I29" i="107"/>
  <c r="K14" i="146"/>
  <c r="H14" i="146"/>
  <c r="F14" i="146"/>
  <c r="I14" i="95"/>
  <c r="K14" i="95"/>
  <c r="M14" i="95"/>
  <c r="Q14" i="95"/>
  <c r="G14" i="95"/>
  <c r="M31" i="142"/>
  <c r="O31" i="142"/>
  <c r="E24" i="55"/>
  <c r="E20" i="55"/>
  <c r="E21" i="55"/>
  <c r="E28" i="55"/>
  <c r="F29" i="144"/>
  <c r="H29" i="144"/>
  <c r="I17" i="107"/>
  <c r="L17" i="107"/>
  <c r="H14" i="143"/>
  <c r="F14" i="143"/>
  <c r="K14" i="143"/>
  <c r="M11" i="94"/>
  <c r="G11" i="94"/>
  <c r="K11" i="94"/>
  <c r="I27" i="95"/>
  <c r="G27" i="95"/>
  <c r="M27" i="95"/>
  <c r="K27" i="95"/>
  <c r="Q27" i="95"/>
  <c r="K19" i="147"/>
  <c r="F19" i="147"/>
  <c r="H19" i="147"/>
  <c r="M10" i="95"/>
  <c r="K10" i="95"/>
  <c r="G10" i="95"/>
  <c r="Q10" i="95"/>
  <c r="I10" i="95"/>
  <c r="V14" i="98" l="1"/>
  <c r="V12" i="98"/>
  <c r="H23" i="68"/>
  <c r="E27" i="54"/>
  <c r="E13" i="54"/>
  <c r="E20" i="54"/>
  <c r="E29" i="54"/>
  <c r="E16" i="54"/>
  <c r="E18" i="54"/>
  <c r="E26" i="54"/>
  <c r="E11" i="54"/>
  <c r="M29" i="54"/>
  <c r="E21" i="54"/>
  <c r="E24" i="54"/>
  <c r="E23" i="54"/>
  <c r="E25" i="54"/>
  <c r="E12" i="54"/>
  <c r="E28" i="54"/>
  <c r="E17" i="54"/>
  <c r="H29" i="54"/>
  <c r="E19" i="54"/>
  <c r="T29" i="54"/>
  <c r="E14" i="53"/>
  <c r="E17" i="53"/>
  <c r="E28" i="53"/>
  <c r="E19" i="53"/>
  <c r="D29" i="52"/>
  <c r="J29" i="50"/>
  <c r="C30" i="45"/>
  <c r="P19" i="105"/>
  <c r="Q19" i="105" s="1"/>
  <c r="P22" i="105"/>
  <c r="Q22" i="105" s="1"/>
  <c r="V30" i="105"/>
  <c r="W30" i="105" s="1"/>
  <c r="AN11" i="105" s="1"/>
  <c r="J31" i="147"/>
  <c r="AA31" i="147"/>
  <c r="H24" i="139"/>
  <c r="T31" i="139"/>
  <c r="D12" i="111"/>
  <c r="C27" i="111"/>
  <c r="D21" i="111"/>
  <c r="D19" i="110"/>
  <c r="K18" i="97"/>
  <c r="I18" i="97"/>
  <c r="Q18" i="97"/>
  <c r="N16" i="97"/>
  <c r="D30" i="97"/>
  <c r="H30" i="96"/>
  <c r="N21" i="96"/>
  <c r="N23" i="96"/>
  <c r="L30" i="95"/>
  <c r="N16" i="95"/>
  <c r="K23" i="94"/>
  <c r="K16" i="94"/>
  <c r="G16" i="94"/>
  <c r="I16" i="94"/>
  <c r="K20" i="94"/>
  <c r="M20" i="94"/>
  <c r="G20" i="94"/>
  <c r="Q20" i="94"/>
  <c r="F30" i="94"/>
  <c r="N10" i="94"/>
  <c r="D31" i="155"/>
  <c r="J31" i="155" s="1"/>
  <c r="N23" i="68"/>
  <c r="O23" i="92"/>
  <c r="AA12" i="92"/>
  <c r="AA13" i="92"/>
  <c r="AA14" i="92"/>
  <c r="X13" i="92"/>
  <c r="AA15" i="92"/>
  <c r="X15" i="92"/>
  <c r="E16" i="92"/>
  <c r="G16" i="92"/>
  <c r="J31" i="145"/>
  <c r="F26" i="143"/>
  <c r="L29" i="108"/>
  <c r="N27" i="108"/>
  <c r="I12" i="141"/>
  <c r="H30" i="141"/>
  <c r="D32" i="107"/>
  <c r="F32" i="107" s="1"/>
  <c r="AN19" i="103"/>
  <c r="Q26" i="95"/>
  <c r="M26" i="95"/>
  <c r="G26" i="95"/>
  <c r="I18" i="94"/>
  <c r="Q18" i="94"/>
  <c r="M18" i="94"/>
  <c r="G18" i="94"/>
  <c r="K18" i="94"/>
  <c r="AN14" i="103"/>
  <c r="AN22" i="103"/>
  <c r="AN15" i="103"/>
  <c r="AN21" i="103"/>
  <c r="AN12" i="103"/>
  <c r="AN23" i="103"/>
  <c r="AN26" i="103"/>
  <c r="AN17" i="103"/>
  <c r="K13" i="95"/>
  <c r="G13" i="95"/>
  <c r="O31" i="145"/>
  <c r="M31" i="145"/>
  <c r="M26" i="94"/>
  <c r="G26" i="94"/>
  <c r="Q26" i="94"/>
  <c r="I26" i="94"/>
  <c r="K26" i="94"/>
  <c r="H18" i="144"/>
  <c r="E24" i="53"/>
  <c r="E23" i="53"/>
  <c r="E15" i="53"/>
  <c r="AN11" i="104"/>
  <c r="AC15" i="125"/>
  <c r="AN28" i="103"/>
  <c r="AN25" i="103"/>
  <c r="E16" i="55"/>
  <c r="E25" i="53"/>
  <c r="M29" i="53"/>
  <c r="H29" i="53"/>
  <c r="K12" i="146"/>
  <c r="AN18" i="104"/>
  <c r="AN16" i="104"/>
  <c r="H20" i="145"/>
  <c r="F24" i="155"/>
  <c r="G24" i="155" s="1"/>
  <c r="H30" i="108"/>
  <c r="D17" i="142"/>
  <c r="J31" i="146"/>
  <c r="P12" i="105"/>
  <c r="Q12" i="105" s="1"/>
  <c r="D29" i="148"/>
  <c r="X22" i="10"/>
  <c r="Q31" i="143"/>
  <c r="E31" i="147"/>
  <c r="K21" i="92"/>
  <c r="D29" i="50"/>
  <c r="G21" i="92"/>
  <c r="H16" i="139"/>
  <c r="N26" i="96"/>
  <c r="AC25" i="144"/>
  <c r="AN18" i="103"/>
  <c r="AN23" i="104"/>
  <c r="E11" i="55"/>
  <c r="H32" i="107"/>
  <c r="AD12" i="68"/>
  <c r="D29" i="56"/>
  <c r="Q31" i="146"/>
  <c r="AD15" i="68"/>
  <c r="D12" i="147"/>
  <c r="F12" i="147" s="1"/>
  <c r="I29" i="84"/>
  <c r="P30" i="101"/>
  <c r="Q30" i="101" s="1"/>
  <c r="D18" i="142"/>
  <c r="AC25" i="145"/>
  <c r="S16" i="92"/>
  <c r="AC24" i="144"/>
  <c r="E26" i="55"/>
  <c r="AC14" i="98"/>
  <c r="E21" i="53"/>
  <c r="E26" i="53"/>
  <c r="F12" i="146"/>
  <c r="AN11" i="103"/>
  <c r="AN13" i="103"/>
  <c r="M29" i="52"/>
  <c r="E11" i="52"/>
  <c r="E20" i="52"/>
  <c r="I11" i="94"/>
  <c r="O11" i="94" s="1"/>
  <c r="E27" i="53"/>
  <c r="E22" i="53"/>
  <c r="AN12" i="104"/>
  <c r="F20" i="145"/>
  <c r="H27" i="147"/>
  <c r="I24" i="106"/>
  <c r="V18" i="98"/>
  <c r="D16" i="145"/>
  <c r="K16" i="145" s="1"/>
  <c r="X31" i="143"/>
  <c r="K24" i="146"/>
  <c r="U22" i="10"/>
  <c r="D16" i="142"/>
  <c r="U26" i="34"/>
  <c r="V30" i="47"/>
  <c r="Q30" i="47" s="1"/>
  <c r="AC21" i="145"/>
  <c r="U11" i="10"/>
  <c r="J29" i="108"/>
  <c r="AC13" i="98"/>
  <c r="E20" i="53"/>
  <c r="AN19" i="104"/>
  <c r="N20" i="95"/>
  <c r="C17" i="106"/>
  <c r="U23" i="10"/>
  <c r="E12" i="53"/>
  <c r="K20" i="145"/>
  <c r="W22" i="34"/>
  <c r="H29" i="108"/>
  <c r="AN16" i="103"/>
  <c r="E13" i="53"/>
  <c r="E29" i="53"/>
  <c r="R29" i="53"/>
  <c r="K21" i="146"/>
  <c r="AN17" i="104"/>
  <c r="I20" i="94"/>
  <c r="G12" i="141"/>
  <c r="K24" i="96"/>
  <c r="D17" i="146"/>
  <c r="Q31" i="142"/>
  <c r="L30" i="94"/>
  <c r="X31" i="146"/>
  <c r="D31" i="146" s="1"/>
  <c r="R18" i="10"/>
  <c r="F30" i="108"/>
  <c r="AA12" i="125"/>
  <c r="AC20" i="144"/>
  <c r="U25" i="10"/>
  <c r="H15" i="134"/>
  <c r="AN24" i="103"/>
  <c r="AN27" i="103"/>
  <c r="AN20" i="103"/>
  <c r="R29" i="52"/>
  <c r="E18" i="52"/>
  <c r="R29" i="55"/>
  <c r="E16" i="53"/>
  <c r="E11" i="53"/>
  <c r="E18" i="53"/>
  <c r="AN14" i="104"/>
  <c r="E23" i="55"/>
  <c r="E29" i="55"/>
  <c r="I15" i="125"/>
  <c r="K26" i="145"/>
  <c r="O22" i="141"/>
  <c r="V16" i="98"/>
  <c r="F15" i="134"/>
  <c r="AC13" i="147"/>
  <c r="D29" i="57"/>
  <c r="E14" i="57" s="1"/>
  <c r="Q21" i="98"/>
  <c r="N14" i="108"/>
  <c r="K14" i="108" s="1"/>
  <c r="R14" i="10"/>
  <c r="J30" i="94"/>
  <c r="F30" i="97"/>
  <c r="F24" i="146"/>
  <c r="N14" i="97"/>
  <c r="J30" i="96"/>
  <c r="N30" i="96" s="1"/>
  <c r="W24" i="34"/>
  <c r="AC28" i="142"/>
  <c r="N16" i="108"/>
  <c r="R12" i="10"/>
  <c r="H27" i="139"/>
  <c r="F23" i="134"/>
  <c r="R24" i="10"/>
  <c r="S30" i="105"/>
  <c r="T30" i="105" s="1"/>
  <c r="M19" i="97"/>
  <c r="G19" i="97"/>
  <c r="M30" i="47"/>
  <c r="O23" i="152"/>
  <c r="AA13" i="152"/>
  <c r="V14" i="92"/>
  <c r="K26" i="147"/>
  <c r="E13" i="140"/>
  <c r="E22" i="140"/>
  <c r="H31" i="136"/>
  <c r="D31" i="136"/>
  <c r="E31" i="136" s="1"/>
  <c r="Y21" i="34"/>
  <c r="Y20" i="34"/>
  <c r="W21" i="79"/>
  <c r="T23" i="104"/>
  <c r="P23" i="104"/>
  <c r="Q23" i="104" s="1"/>
  <c r="H30" i="97"/>
  <c r="J26" i="155"/>
  <c r="F26" i="155"/>
  <c r="G26" i="155" s="1"/>
  <c r="T29" i="50"/>
  <c r="D28" i="145"/>
  <c r="Y13" i="34"/>
  <c r="D23" i="110"/>
  <c r="P12" i="103"/>
  <c r="Q12" i="103" s="1"/>
  <c r="T12" i="103"/>
  <c r="T20" i="103"/>
  <c r="P20" i="103"/>
  <c r="Q20" i="103" s="1"/>
  <c r="D14" i="147"/>
  <c r="D29" i="145"/>
  <c r="AC17" i="148"/>
  <c r="H25" i="134"/>
  <c r="J29" i="54"/>
  <c r="D12" i="110"/>
  <c r="J15" i="155"/>
  <c r="F15" i="155"/>
  <c r="G15" i="155" s="1"/>
  <c r="P25" i="110"/>
  <c r="D25" i="110"/>
  <c r="P11" i="111"/>
  <c r="D11" i="111"/>
  <c r="M16" i="92"/>
  <c r="D19" i="146"/>
  <c r="P15" i="103"/>
  <c r="Q15" i="103" s="1"/>
  <c r="T15" i="103"/>
  <c r="N17" i="96"/>
  <c r="AC16" i="147"/>
  <c r="N11" i="96"/>
  <c r="P12" i="112"/>
  <c r="D12" i="112"/>
  <c r="D26" i="109"/>
  <c r="P11" i="112"/>
  <c r="D11" i="112"/>
  <c r="D22" i="112"/>
  <c r="D17" i="143"/>
  <c r="N26" i="108"/>
  <c r="D16" i="109"/>
  <c r="AC28" i="148"/>
  <c r="E15" i="55"/>
  <c r="M29" i="55"/>
  <c r="F13" i="143"/>
  <c r="M24" i="96"/>
  <c r="I15" i="94"/>
  <c r="C31" i="84"/>
  <c r="P26" i="104"/>
  <c r="Q26" i="104" s="1"/>
  <c r="E12" i="55"/>
  <c r="H29" i="52"/>
  <c r="K15" i="98"/>
  <c r="Y12" i="98"/>
  <c r="AC22" i="148"/>
  <c r="AC13" i="146"/>
  <c r="D28" i="146"/>
  <c r="D28" i="144"/>
  <c r="I16" i="152"/>
  <c r="E18" i="140"/>
  <c r="D15" i="145"/>
  <c r="H12" i="134"/>
  <c r="N10" i="96"/>
  <c r="E31" i="139"/>
  <c r="F31" i="139" s="1"/>
  <c r="E21" i="92"/>
  <c r="E23" i="92" s="1"/>
  <c r="AA19" i="152"/>
  <c r="P14" i="111"/>
  <c r="D14" i="111"/>
  <c r="H26" i="134"/>
  <c r="D23" i="109"/>
  <c r="AC15" i="147"/>
  <c r="D16" i="146"/>
  <c r="F20" i="134"/>
  <c r="F21" i="155"/>
  <c r="G21" i="155" s="1"/>
  <c r="J21" i="155"/>
  <c r="K23" i="107"/>
  <c r="L23" i="107" s="1"/>
  <c r="F23" i="107"/>
  <c r="D14" i="109"/>
  <c r="P12" i="109"/>
  <c r="D12" i="109"/>
  <c r="AC13" i="142"/>
  <c r="D21" i="147"/>
  <c r="D23" i="147"/>
  <c r="K24" i="107"/>
  <c r="AC15" i="145"/>
  <c r="K16" i="141"/>
  <c r="G31" i="139"/>
  <c r="H31" i="139" s="1"/>
  <c r="P15" i="105"/>
  <c r="Q15" i="105" s="1"/>
  <c r="T15" i="105"/>
  <c r="D25" i="143"/>
  <c r="D18" i="112"/>
  <c r="F23" i="139"/>
  <c r="AC19" i="142"/>
  <c r="D21" i="142"/>
  <c r="Q16" i="92"/>
  <c r="AC24" i="143"/>
  <c r="P17" i="110"/>
  <c r="D17" i="110"/>
  <c r="P15" i="112"/>
  <c r="D15" i="112"/>
  <c r="T31" i="137"/>
  <c r="M16" i="94"/>
  <c r="E14" i="55"/>
  <c r="H29" i="55"/>
  <c r="E13" i="55"/>
  <c r="H21" i="145"/>
  <c r="U27" i="10"/>
  <c r="J13" i="155"/>
  <c r="F13" i="155"/>
  <c r="G13" i="155" s="1"/>
  <c r="N17" i="95"/>
  <c r="N19" i="108"/>
  <c r="AA20" i="68"/>
  <c r="U18" i="34"/>
  <c r="W18" i="34" s="1"/>
  <c r="F19" i="137"/>
  <c r="R19" i="10"/>
  <c r="F12" i="139"/>
  <c r="N24" i="95"/>
  <c r="D17" i="144"/>
  <c r="P14" i="105"/>
  <c r="T14" i="105"/>
  <c r="D21" i="143"/>
  <c r="O29" i="50"/>
  <c r="D12" i="148"/>
  <c r="F18" i="155"/>
  <c r="G18" i="155" s="1"/>
  <c r="J18" i="155"/>
  <c r="N22" i="97"/>
  <c r="G31" i="144"/>
  <c r="T18" i="105"/>
  <c r="P18" i="105"/>
  <c r="Q18" i="105" s="1"/>
  <c r="AC27" i="142"/>
  <c r="N17" i="94"/>
  <c r="K29" i="102"/>
  <c r="L29" i="102"/>
  <c r="H17" i="137"/>
  <c r="N21" i="108"/>
  <c r="E12" i="140"/>
  <c r="H28" i="137"/>
  <c r="AC26" i="144"/>
  <c r="L30" i="108"/>
  <c r="P17" i="112"/>
  <c r="D17" i="112"/>
  <c r="X31" i="145"/>
  <c r="I21" i="92"/>
  <c r="P18" i="110"/>
  <c r="D18" i="110"/>
  <c r="P21" i="109"/>
  <c r="D21" i="109"/>
  <c r="D24" i="110"/>
  <c r="P13" i="109"/>
  <c r="D13" i="109"/>
  <c r="E23" i="140"/>
  <c r="U20" i="10"/>
  <c r="AC21" i="146"/>
  <c r="F12" i="137"/>
  <c r="T22" i="103"/>
  <c r="P22" i="103"/>
  <c r="Q22" i="103" s="1"/>
  <c r="D18" i="146"/>
  <c r="I16" i="84"/>
  <c r="P11" i="109"/>
  <c r="D11" i="109"/>
  <c r="AA14" i="68"/>
  <c r="E29" i="102"/>
  <c r="N24" i="141"/>
  <c r="F18" i="134"/>
  <c r="F26" i="134"/>
  <c r="N30" i="141"/>
  <c r="I10" i="108"/>
  <c r="H30" i="94"/>
  <c r="D13" i="147"/>
  <c r="J29" i="141"/>
  <c r="N27" i="141"/>
  <c r="I27" i="141" s="1"/>
  <c r="D25" i="146"/>
  <c r="E31" i="146"/>
  <c r="K16" i="92"/>
  <c r="Y14" i="92" s="1"/>
  <c r="D30" i="94"/>
  <c r="U13" i="34"/>
  <c r="U25" i="34"/>
  <c r="W25" i="34" s="1"/>
  <c r="N18" i="108"/>
  <c r="D19" i="148"/>
  <c r="K31" i="43"/>
  <c r="L31" i="43"/>
  <c r="D24" i="143"/>
  <c r="I26" i="96"/>
  <c r="D22" i="147"/>
  <c r="AA18" i="68"/>
  <c r="AD18" i="68" s="1"/>
  <c r="P17" i="105"/>
  <c r="Q17" i="105" s="1"/>
  <c r="T17" i="105"/>
  <c r="I26" i="84"/>
  <c r="N12" i="97"/>
  <c r="AA18" i="79"/>
  <c r="Y10" i="48"/>
  <c r="V30" i="48"/>
  <c r="O30" i="48" s="1"/>
  <c r="W19" i="34"/>
  <c r="Y19" i="34"/>
  <c r="AC20" i="146"/>
  <c r="N13" i="96"/>
  <c r="Q13" i="96" s="1"/>
  <c r="G13" i="96"/>
  <c r="F19" i="155"/>
  <c r="G19" i="155" s="1"/>
  <c r="J19" i="155"/>
  <c r="D28" i="147"/>
  <c r="AA19" i="92"/>
  <c r="I27" i="106"/>
  <c r="F19" i="107"/>
  <c r="K19" i="107"/>
  <c r="N27" i="96"/>
  <c r="E12" i="3"/>
  <c r="F28" i="155"/>
  <c r="G28" i="155" s="1"/>
  <c r="J28" i="155"/>
  <c r="E19" i="140"/>
  <c r="AD13" i="79"/>
  <c r="D13" i="111"/>
  <c r="P20" i="109"/>
  <c r="D20" i="109"/>
  <c r="D18" i="109"/>
  <c r="D24" i="148"/>
  <c r="D14" i="144"/>
  <c r="D18" i="111"/>
  <c r="I21" i="152"/>
  <c r="P20" i="110"/>
  <c r="D20" i="110"/>
  <c r="AC23" i="145"/>
  <c r="F14" i="137"/>
  <c r="D17" i="109"/>
  <c r="F21" i="134"/>
  <c r="R10" i="10"/>
  <c r="M31" i="137"/>
  <c r="W11" i="34"/>
  <c r="Y11" i="34"/>
  <c r="P10" i="112"/>
  <c r="D10" i="112"/>
  <c r="P14" i="110"/>
  <c r="D14" i="110"/>
  <c r="P16" i="105"/>
  <c r="Q16" i="105" s="1"/>
  <c r="T16" i="105"/>
  <c r="M21" i="92"/>
  <c r="F13" i="139"/>
  <c r="D9" i="111"/>
  <c r="W23" i="68"/>
  <c r="D27" i="144"/>
  <c r="F25" i="155"/>
  <c r="G25" i="155" s="1"/>
  <c r="J25" i="155"/>
  <c r="N25" i="96"/>
  <c r="Q25" i="96" s="1"/>
  <c r="AC16" i="68"/>
  <c r="D19" i="142"/>
  <c r="D13" i="142"/>
  <c r="H13" i="142" s="1"/>
  <c r="E27" i="140"/>
  <c r="D31" i="138"/>
  <c r="E31" i="138" s="1"/>
  <c r="H31" i="138"/>
  <c r="H28" i="146"/>
  <c r="AA16" i="79"/>
  <c r="AD16" i="79" s="1"/>
  <c r="AC19" i="79"/>
  <c r="S21" i="152"/>
  <c r="N15" i="95"/>
  <c r="M15" i="95" s="1"/>
  <c r="J29" i="57"/>
  <c r="P20" i="105"/>
  <c r="Q20" i="105" s="1"/>
  <c r="T20" i="105"/>
  <c r="H19" i="137"/>
  <c r="N24" i="97"/>
  <c r="W20" i="34"/>
  <c r="N11" i="97"/>
  <c r="D12" i="142"/>
  <c r="G31" i="143"/>
  <c r="F20" i="155"/>
  <c r="G20" i="155" s="1"/>
  <c r="J20" i="155"/>
  <c r="E15" i="140"/>
  <c r="D17" i="148"/>
  <c r="AA18" i="152"/>
  <c r="D21" i="148"/>
  <c r="P25" i="111"/>
  <c r="D25" i="111"/>
  <c r="F28" i="107"/>
  <c r="N22" i="95"/>
  <c r="Q22" i="95" s="1"/>
  <c r="T13" i="103"/>
  <c r="P13" i="103"/>
  <c r="Q13" i="103" s="1"/>
  <c r="P19" i="111"/>
  <c r="D19" i="111"/>
  <c r="P22" i="111"/>
  <c r="D22" i="111"/>
  <c r="P27" i="105"/>
  <c r="Q27" i="105" s="1"/>
  <c r="T27" i="105"/>
  <c r="P26" i="112"/>
  <c r="D26" i="112"/>
  <c r="K22" i="107"/>
  <c r="F22" i="107"/>
  <c r="P26" i="110"/>
  <c r="D26" i="110"/>
  <c r="N22" i="94"/>
  <c r="P28" i="103"/>
  <c r="Q28" i="103" s="1"/>
  <c r="T28" i="103"/>
  <c r="D24" i="111"/>
  <c r="F27" i="107"/>
  <c r="T21" i="104"/>
  <c r="P21" i="104"/>
  <c r="Q21" i="104" s="1"/>
  <c r="D21" i="112"/>
  <c r="F26" i="107"/>
  <c r="K26" i="107"/>
  <c r="F28" i="137"/>
  <c r="F18" i="107"/>
  <c r="P26" i="111"/>
  <c r="D26" i="111"/>
  <c r="D16" i="147"/>
  <c r="D14" i="112"/>
  <c r="I29" i="106"/>
  <c r="P20" i="112"/>
  <c r="D20" i="112"/>
  <c r="D9" i="109"/>
  <c r="D23" i="143"/>
  <c r="E17" i="140"/>
  <c r="D18" i="148"/>
  <c r="H24" i="146"/>
  <c r="N24" i="108"/>
  <c r="F13" i="137"/>
  <c r="W23" i="34"/>
  <c r="Q16" i="94"/>
  <c r="E22" i="55"/>
  <c r="H13" i="143"/>
  <c r="F31" i="134"/>
  <c r="N30" i="95"/>
  <c r="AD19" i="68"/>
  <c r="N30" i="108"/>
  <c r="I23" i="84"/>
  <c r="N14" i="141"/>
  <c r="I14" i="141" s="1"/>
  <c r="E16" i="152"/>
  <c r="U21" i="34"/>
  <c r="F13" i="142"/>
  <c r="D17" i="147"/>
  <c r="D12" i="144"/>
  <c r="S21" i="92"/>
  <c r="D29" i="51"/>
  <c r="N21" i="95"/>
  <c r="F26" i="139"/>
  <c r="D15" i="148"/>
  <c r="W27" i="34"/>
  <c r="Y27" i="34"/>
  <c r="I10" i="96"/>
  <c r="E23" i="3"/>
  <c r="AD18" i="79"/>
  <c r="D23" i="144"/>
  <c r="T19" i="104"/>
  <c r="P19" i="104"/>
  <c r="Q19" i="104" s="1"/>
  <c r="AA17" i="68"/>
  <c r="AC21" i="68"/>
  <c r="I16" i="141"/>
  <c r="D15" i="111"/>
  <c r="P17" i="111"/>
  <c r="F22" i="139"/>
  <c r="K31" i="107"/>
  <c r="U27" i="34"/>
  <c r="E28" i="140"/>
  <c r="D29" i="147"/>
  <c r="H31" i="140"/>
  <c r="D31" i="140"/>
  <c r="E31" i="140" s="1"/>
  <c r="H13" i="134"/>
  <c r="H29" i="137"/>
  <c r="D27" i="145"/>
  <c r="H27" i="145" s="1"/>
  <c r="P25" i="104"/>
  <c r="Q25" i="104" s="1"/>
  <c r="T25" i="104"/>
  <c r="E31" i="143"/>
  <c r="I16" i="106"/>
  <c r="D15" i="147"/>
  <c r="J27" i="155"/>
  <c r="F27" i="155"/>
  <c r="G27" i="155" s="1"/>
  <c r="J29" i="55"/>
  <c r="K30" i="107"/>
  <c r="D23" i="145"/>
  <c r="P21" i="110"/>
  <c r="P25" i="112"/>
  <c r="D25" i="112"/>
  <c r="P20" i="111"/>
  <c r="D20" i="111"/>
  <c r="E18" i="55"/>
  <c r="V30" i="49"/>
  <c r="S30" i="49" s="1"/>
  <c r="P23" i="103"/>
  <c r="Q23" i="103" s="1"/>
  <c r="F24" i="134"/>
  <c r="H29" i="10"/>
  <c r="AA17" i="92"/>
  <c r="T13" i="104"/>
  <c r="P13" i="104"/>
  <c r="Q13" i="104" s="1"/>
  <c r="G21" i="152"/>
  <c r="G23" i="152" s="1"/>
  <c r="C25" i="106"/>
  <c r="E31" i="142"/>
  <c r="X18" i="10"/>
  <c r="F23" i="155"/>
  <c r="G23" i="155" s="1"/>
  <c r="J23" i="155"/>
  <c r="T11" i="103"/>
  <c r="P11" i="103"/>
  <c r="Q11" i="103" s="1"/>
  <c r="E16" i="3"/>
  <c r="D15" i="142"/>
  <c r="N17" i="108"/>
  <c r="N27" i="94"/>
  <c r="K25" i="96"/>
  <c r="J14" i="155"/>
  <c r="F14" i="155"/>
  <c r="G14" i="155" s="1"/>
  <c r="Z18" i="98"/>
  <c r="X16" i="10"/>
  <c r="D29" i="143"/>
  <c r="N16" i="96"/>
  <c r="D28" i="143"/>
  <c r="E31" i="145"/>
  <c r="E26" i="140"/>
  <c r="D22" i="148"/>
  <c r="E30" i="45"/>
  <c r="H12" i="137"/>
  <c r="G15" i="95"/>
  <c r="R22" i="10"/>
  <c r="P16" i="111"/>
  <c r="D16" i="111"/>
  <c r="W14" i="34"/>
  <c r="Y14" i="34"/>
  <c r="K14" i="107"/>
  <c r="H20" i="139"/>
  <c r="V31" i="134"/>
  <c r="P10" i="109"/>
  <c r="D10" i="109"/>
  <c r="D9" i="112"/>
  <c r="D26" i="144"/>
  <c r="P27" i="104"/>
  <c r="Q27" i="104" s="1"/>
  <c r="T27" i="104"/>
  <c r="F29" i="107"/>
  <c r="N13" i="108"/>
  <c r="J31" i="36"/>
  <c r="K31" i="36"/>
  <c r="T17" i="104"/>
  <c r="P17" i="104"/>
  <c r="Q17" i="104" s="1"/>
  <c r="AD17" i="68"/>
  <c r="N11" i="108"/>
  <c r="P25" i="109"/>
  <c r="D25" i="109"/>
  <c r="D15" i="109"/>
  <c r="M22" i="95"/>
  <c r="T22" i="104"/>
  <c r="P22" i="104"/>
  <c r="Q22" i="104" s="1"/>
  <c r="X11" i="10"/>
  <c r="M15" i="94"/>
  <c r="D29" i="146"/>
  <c r="V30" i="34"/>
  <c r="T14" i="103"/>
  <c r="P14" i="103"/>
  <c r="Q14" i="103" s="1"/>
  <c r="I11" i="97"/>
  <c r="Y16" i="34"/>
  <c r="D30" i="95"/>
  <c r="W10" i="34"/>
  <c r="L30" i="97"/>
  <c r="M11" i="97"/>
  <c r="F16" i="155"/>
  <c r="G16" i="155" s="1"/>
  <c r="J16" i="155"/>
  <c r="N11" i="95"/>
  <c r="Q11" i="95" s="1"/>
  <c r="AA20" i="92"/>
  <c r="N25" i="97"/>
  <c r="T24" i="105"/>
  <c r="P24" i="105"/>
  <c r="Q24" i="105" s="1"/>
  <c r="D27" i="142"/>
  <c r="T15" i="104"/>
  <c r="P15" i="104"/>
  <c r="Q15" i="104" s="1"/>
  <c r="F21" i="107"/>
  <c r="K21" i="107"/>
  <c r="D16" i="144"/>
  <c r="D22" i="143"/>
  <c r="U19" i="10"/>
  <c r="U17" i="10"/>
  <c r="N15" i="96"/>
  <c r="G15" i="96" s="1"/>
  <c r="G31" i="134"/>
  <c r="O31" i="134"/>
  <c r="D18" i="145"/>
  <c r="P19" i="103"/>
  <c r="Q19" i="103" s="1"/>
  <c r="T19" i="103"/>
  <c r="N26" i="97"/>
  <c r="G26" i="97"/>
  <c r="D20" i="146"/>
  <c r="R17" i="10"/>
  <c r="D9" i="110"/>
  <c r="S19" i="98"/>
  <c r="F12" i="155"/>
  <c r="G12" i="155" s="1"/>
  <c r="J12" i="155"/>
  <c r="AD20" i="68"/>
  <c r="P23" i="110"/>
  <c r="D13" i="110"/>
  <c r="T12" i="104"/>
  <c r="AH26" i="104" s="1"/>
  <c r="P12" i="104"/>
  <c r="AD12" i="125"/>
  <c r="H24" i="134"/>
  <c r="AA13" i="125"/>
  <c r="D28" i="148"/>
  <c r="D13" i="112"/>
  <c r="P12" i="110"/>
  <c r="P22" i="110"/>
  <c r="D19" i="112"/>
  <c r="P10" i="110"/>
  <c r="D10" i="110"/>
  <c r="D16" i="110"/>
  <c r="K15" i="107"/>
  <c r="R16" i="10"/>
  <c r="AA17" i="79"/>
  <c r="P27" i="103"/>
  <c r="Q27" i="103" s="1"/>
  <c r="T27" i="103"/>
  <c r="D10" i="111"/>
  <c r="E16" i="140"/>
  <c r="E29" i="10"/>
  <c r="H24" i="137"/>
  <c r="G25" i="96"/>
  <c r="X20" i="10"/>
  <c r="P23" i="111"/>
  <c r="D23" i="111"/>
  <c r="N13" i="141"/>
  <c r="N29" i="141" s="1"/>
  <c r="G29" i="141" s="1"/>
  <c r="G15" i="98"/>
  <c r="Q21" i="92"/>
  <c r="I13" i="96"/>
  <c r="AC19" i="146"/>
  <c r="P16" i="109"/>
  <c r="F20" i="107"/>
  <c r="K20" i="107"/>
  <c r="K21" i="79"/>
  <c r="O20" i="94"/>
  <c r="Z13" i="98"/>
  <c r="K25" i="148"/>
  <c r="AB12" i="98"/>
  <c r="AB14" i="98"/>
  <c r="AB13" i="98"/>
  <c r="H26" i="145"/>
  <c r="E20" i="50"/>
  <c r="E23" i="50"/>
  <c r="E26" i="50"/>
  <c r="E14" i="50"/>
  <c r="E25" i="50"/>
  <c r="E29" i="50"/>
  <c r="R29" i="50"/>
  <c r="E28" i="50"/>
  <c r="E11" i="50"/>
  <c r="E24" i="50"/>
  <c r="E16" i="50"/>
  <c r="E27" i="50"/>
  <c r="E12" i="50"/>
  <c r="H29" i="50"/>
  <c r="E19" i="50"/>
  <c r="M29" i="50"/>
  <c r="E18" i="50"/>
  <c r="E15" i="50"/>
  <c r="E22" i="50"/>
  <c r="E21" i="50"/>
  <c r="E13" i="50"/>
  <c r="E17" i="50"/>
  <c r="M21" i="98"/>
  <c r="M15" i="108"/>
  <c r="F23" i="148"/>
  <c r="I23" i="97"/>
  <c r="AA14" i="152"/>
  <c r="AA12" i="152"/>
  <c r="M10" i="97"/>
  <c r="I10" i="97"/>
  <c r="Q10" i="97"/>
  <c r="K10" i="97"/>
  <c r="G10" i="97"/>
  <c r="V31" i="147"/>
  <c r="T31" i="147"/>
  <c r="K26" i="95"/>
  <c r="F23" i="146"/>
  <c r="H23" i="146"/>
  <c r="K23" i="146"/>
  <c r="AH25" i="103"/>
  <c r="AT30" i="104"/>
  <c r="K20" i="148"/>
  <c r="AN30" i="104"/>
  <c r="E25" i="55"/>
  <c r="Y18" i="152"/>
  <c r="Y19" i="152"/>
  <c r="AA13" i="98"/>
  <c r="AA14" i="98"/>
  <c r="AA12" i="98"/>
  <c r="K10" i="141"/>
  <c r="G10" i="141"/>
  <c r="AH19" i="103"/>
  <c r="AT30" i="105"/>
  <c r="H14" i="145"/>
  <c r="F14" i="145"/>
  <c r="K14" i="145"/>
  <c r="Z14" i="98"/>
  <c r="H13" i="146"/>
  <c r="F13" i="146"/>
  <c r="K13" i="146"/>
  <c r="U30" i="47"/>
  <c r="K30" i="47"/>
  <c r="Y30" i="47"/>
  <c r="O30" i="47"/>
  <c r="I18" i="107"/>
  <c r="I28" i="107"/>
  <c r="K30" i="141"/>
  <c r="I30" i="141"/>
  <c r="Q30" i="141"/>
  <c r="M30" i="141"/>
  <c r="G30" i="141"/>
  <c r="AH21" i="103"/>
  <c r="AT30" i="103"/>
  <c r="G21" i="97"/>
  <c r="M21" i="97"/>
  <c r="Q21" i="97"/>
  <c r="K21" i="97"/>
  <c r="I21" i="97"/>
  <c r="O15" i="79"/>
  <c r="U15" i="79"/>
  <c r="I15" i="79"/>
  <c r="L15" i="79"/>
  <c r="R15" i="79"/>
  <c r="F15" i="79"/>
  <c r="X15" i="79"/>
  <c r="AA15" i="79"/>
  <c r="AC21" i="79"/>
  <c r="M20" i="108"/>
  <c r="I20" i="108"/>
  <c r="G20" i="108"/>
  <c r="K20" i="108"/>
  <c r="W26" i="34"/>
  <c r="I20" i="96"/>
  <c r="M23" i="97"/>
  <c r="AC12" i="152"/>
  <c r="W14" i="152"/>
  <c r="K24" i="94"/>
  <c r="I24" i="94"/>
  <c r="G24" i="94"/>
  <c r="M24" i="94"/>
  <c r="Q24" i="94"/>
  <c r="L27" i="107"/>
  <c r="I27" i="107"/>
  <c r="H20" i="148"/>
  <c r="H16" i="143"/>
  <c r="K16" i="143"/>
  <c r="F16" i="143"/>
  <c r="H16" i="148"/>
  <c r="F16" i="148"/>
  <c r="K16" i="148"/>
  <c r="I19" i="94"/>
  <c r="K19" i="94"/>
  <c r="G19" i="94"/>
  <c r="Q19" i="94"/>
  <c r="M19" i="94"/>
  <c r="K23" i="97"/>
  <c r="O31" i="146"/>
  <c r="M31" i="146"/>
  <c r="AN21" i="104"/>
  <c r="AN26" i="104"/>
  <c r="AN24" i="104"/>
  <c r="AN20" i="104"/>
  <c r="AN25" i="104"/>
  <c r="AN27" i="104"/>
  <c r="AN13" i="104"/>
  <c r="AP18" i="104" s="1"/>
  <c r="K31" i="139"/>
  <c r="Y31" i="139"/>
  <c r="K15" i="141"/>
  <c r="G15" i="141"/>
  <c r="I15" i="141"/>
  <c r="O31" i="143"/>
  <c r="M31" i="143"/>
  <c r="AT11" i="103"/>
  <c r="AT23" i="103"/>
  <c r="AT14" i="103"/>
  <c r="AT19" i="103"/>
  <c r="AT26" i="103"/>
  <c r="AT24" i="103"/>
  <c r="AT28" i="103"/>
  <c r="AT17" i="103"/>
  <c r="AT16" i="103"/>
  <c r="AT25" i="103"/>
  <c r="AT15" i="103"/>
  <c r="AT20" i="103"/>
  <c r="AT27" i="103"/>
  <c r="AT13" i="103"/>
  <c r="AT21" i="103"/>
  <c r="AT22" i="103"/>
  <c r="AT12" i="103"/>
  <c r="AT18" i="103"/>
  <c r="G21" i="141"/>
  <c r="I21" i="141"/>
  <c r="K21" i="141"/>
  <c r="V31" i="148"/>
  <c r="T31" i="148"/>
  <c r="Z14" i="152"/>
  <c r="Z12" i="152"/>
  <c r="M23" i="152"/>
  <c r="Z13" i="152"/>
  <c r="K19" i="144"/>
  <c r="F19" i="144"/>
  <c r="H19" i="144"/>
  <c r="G12" i="94"/>
  <c r="Q12" i="94"/>
  <c r="I12" i="94"/>
  <c r="M12" i="94"/>
  <c r="H27" i="111"/>
  <c r="D27" i="111"/>
  <c r="P27" i="111"/>
  <c r="L27" i="111"/>
  <c r="F27" i="111"/>
  <c r="N27" i="111"/>
  <c r="J27" i="111"/>
  <c r="U30" i="49"/>
  <c r="K19" i="145"/>
  <c r="F19" i="145"/>
  <c r="H20" i="142"/>
  <c r="F20" i="142"/>
  <c r="K20" i="142"/>
  <c r="F20" i="143"/>
  <c r="K20" i="143"/>
  <c r="H20" i="143"/>
  <c r="V12" i="92"/>
  <c r="V13" i="92"/>
  <c r="H18" i="143"/>
  <c r="K18" i="143"/>
  <c r="I27" i="108"/>
  <c r="K27" i="108"/>
  <c r="G27" i="108"/>
  <c r="M27" i="108"/>
  <c r="H22" i="146"/>
  <c r="K22" i="146"/>
  <c r="F22" i="146"/>
  <c r="F20" i="147"/>
  <c r="H20" i="147"/>
  <c r="H13" i="144"/>
  <c r="F13" i="144"/>
  <c r="K13" i="144"/>
  <c r="Q15" i="94"/>
  <c r="G15" i="94"/>
  <c r="Q12" i="96"/>
  <c r="M12" i="96"/>
  <c r="K12" i="96"/>
  <c r="G12" i="96"/>
  <c r="K12" i="94"/>
  <c r="AH16" i="103"/>
  <c r="F12" i="143"/>
  <c r="H12" i="143"/>
  <c r="K12" i="143"/>
  <c r="M20" i="96"/>
  <c r="K25" i="94"/>
  <c r="Q25" i="94"/>
  <c r="G25" i="94"/>
  <c r="I25" i="94"/>
  <c r="M25" i="94"/>
  <c r="Z18" i="152"/>
  <c r="Z19" i="152"/>
  <c r="Z17" i="152"/>
  <c r="I21" i="106"/>
  <c r="G25" i="108"/>
  <c r="K25" i="108"/>
  <c r="I25" i="108"/>
  <c r="M25" i="108"/>
  <c r="W15" i="34"/>
  <c r="G22" i="96"/>
  <c r="K22" i="96"/>
  <c r="I22" i="96"/>
  <c r="M22" i="96"/>
  <c r="Q22" i="96"/>
  <c r="K21" i="94"/>
  <c r="Q21" i="94"/>
  <c r="M21" i="94"/>
  <c r="K15" i="97"/>
  <c r="G15" i="97"/>
  <c r="I15" i="97"/>
  <c r="M15" i="97"/>
  <c r="Q15" i="97"/>
  <c r="W13" i="152"/>
  <c r="K18" i="147"/>
  <c r="H18" i="147"/>
  <c r="F18" i="147"/>
  <c r="I21" i="94"/>
  <c r="M25" i="95"/>
  <c r="K25" i="95"/>
  <c r="I25" i="95"/>
  <c r="G25" i="95"/>
  <c r="Q25" i="95"/>
  <c r="G20" i="96"/>
  <c r="K22" i="145"/>
  <c r="H22" i="145"/>
  <c r="F22" i="145"/>
  <c r="AN19" i="105"/>
  <c r="AN18" i="105"/>
  <c r="AN28" i="105"/>
  <c r="AN13" i="105"/>
  <c r="AN12" i="105"/>
  <c r="AP19" i="105" s="1"/>
  <c r="AR19" i="105" s="1"/>
  <c r="AN16" i="105"/>
  <c r="Q23" i="94"/>
  <c r="I23" i="94"/>
  <c r="G23" i="94"/>
  <c r="M23" i="94"/>
  <c r="O17" i="141"/>
  <c r="Y13" i="152"/>
  <c r="Y14" i="152"/>
  <c r="K23" i="152"/>
  <c r="V31" i="145"/>
  <c r="T31" i="145"/>
  <c r="F27" i="147"/>
  <c r="K27" i="147"/>
  <c r="K23" i="142"/>
  <c r="H23" i="142"/>
  <c r="F23" i="142"/>
  <c r="Q21" i="96"/>
  <c r="G21" i="96"/>
  <c r="K21" i="96"/>
  <c r="M21" i="96"/>
  <c r="I21" i="96"/>
  <c r="AC31" i="142"/>
  <c r="AA31" i="142"/>
  <c r="I12" i="95"/>
  <c r="G12" i="95"/>
  <c r="M12" i="95"/>
  <c r="K12" i="95"/>
  <c r="Q12" i="95"/>
  <c r="K13" i="145"/>
  <c r="F13" i="145"/>
  <c r="H13" i="145"/>
  <c r="K15" i="108"/>
  <c r="F24" i="144"/>
  <c r="H24" i="144"/>
  <c r="K24" i="144"/>
  <c r="F29" i="142"/>
  <c r="K29" i="142"/>
  <c r="H29" i="142"/>
  <c r="AA31" i="148"/>
  <c r="AC31" i="148"/>
  <c r="F25" i="148"/>
  <c r="H25" i="148"/>
  <c r="K19" i="97"/>
  <c r="Q19" i="97"/>
  <c r="I19" i="97"/>
  <c r="E14" i="54"/>
  <c r="E22" i="54"/>
  <c r="Y17" i="98"/>
  <c r="K21" i="98"/>
  <c r="Y16" i="98"/>
  <c r="Y18" i="98"/>
  <c r="K17" i="146"/>
  <c r="F17" i="146"/>
  <c r="H17" i="146"/>
  <c r="K19" i="141"/>
  <c r="I19" i="141"/>
  <c r="AB18" i="152"/>
  <c r="AB17" i="152"/>
  <c r="M23" i="96"/>
  <c r="Q23" i="96"/>
  <c r="K23" i="96"/>
  <c r="I23" i="96"/>
  <c r="G23" i="96"/>
  <c r="F25" i="147"/>
  <c r="K25" i="147"/>
  <c r="H25" i="147"/>
  <c r="F15" i="125"/>
  <c r="U15" i="125"/>
  <c r="L15" i="125"/>
  <c r="AA15" i="125"/>
  <c r="V31" i="146"/>
  <c r="T31" i="146"/>
  <c r="K12" i="147"/>
  <c r="H12" i="147"/>
  <c r="G18" i="97"/>
  <c r="M18" i="97"/>
  <c r="AH19" i="104"/>
  <c r="D31" i="148"/>
  <c r="K20" i="144"/>
  <c r="H20" i="144"/>
  <c r="F20" i="144"/>
  <c r="I18" i="141"/>
  <c r="G18" i="141"/>
  <c r="K18" i="141"/>
  <c r="F24" i="147"/>
  <c r="H24" i="147"/>
  <c r="K24" i="147"/>
  <c r="G13" i="94"/>
  <c r="M13" i="94"/>
  <c r="K13" i="94"/>
  <c r="Q13" i="94"/>
  <c r="I13" i="94"/>
  <c r="Q17" i="97"/>
  <c r="G17" i="97"/>
  <c r="K17" i="97"/>
  <c r="I17" i="97"/>
  <c r="M17" i="97"/>
  <c r="K28" i="142"/>
  <c r="F28" i="142"/>
  <c r="H28" i="142"/>
  <c r="O12" i="141"/>
  <c r="H26" i="147"/>
  <c r="F26" i="147"/>
  <c r="F25" i="144"/>
  <c r="H25" i="144"/>
  <c r="K25" i="144"/>
  <c r="V15" i="92"/>
  <c r="G24" i="96"/>
  <c r="K13" i="97"/>
  <c r="G13" i="97"/>
  <c r="M13" i="97"/>
  <c r="I13" i="97"/>
  <c r="Q13" i="97"/>
  <c r="G19" i="95"/>
  <c r="K19" i="95"/>
  <c r="I19" i="95"/>
  <c r="M19" i="95"/>
  <c r="Q19" i="95"/>
  <c r="I30" i="106"/>
  <c r="O20" i="141"/>
  <c r="AB18" i="98"/>
  <c r="AB17" i="98"/>
  <c r="AB16" i="98"/>
  <c r="X13" i="98"/>
  <c r="X12" i="98"/>
  <c r="X14" i="98"/>
  <c r="I21" i="98"/>
  <c r="I23" i="141"/>
  <c r="K23" i="141"/>
  <c r="G23" i="141"/>
  <c r="L16" i="107"/>
  <c r="I16" i="107"/>
  <c r="K26" i="148"/>
  <c r="H26" i="148"/>
  <c r="K10" i="108"/>
  <c r="N29" i="108"/>
  <c r="Y31" i="134"/>
  <c r="K31" i="134"/>
  <c r="H31" i="134"/>
  <c r="R31" i="134"/>
  <c r="G16" i="97"/>
  <c r="M16" i="97"/>
  <c r="K16" i="97"/>
  <c r="Q16" i="97"/>
  <c r="F12" i="145"/>
  <c r="K12" i="145"/>
  <c r="H12" i="145"/>
  <c r="H14" i="142"/>
  <c r="F14" i="142"/>
  <c r="K14" i="142"/>
  <c r="K24" i="145"/>
  <c r="F24" i="145"/>
  <c r="H24" i="145"/>
  <c r="H16" i="145"/>
  <c r="F16" i="145"/>
  <c r="Q13" i="95"/>
  <c r="I13" i="95"/>
  <c r="O13" i="95" s="1"/>
  <c r="AD13" i="68"/>
  <c r="Q23" i="95"/>
  <c r="K23" i="95"/>
  <c r="I23" i="95"/>
  <c r="G23" i="95"/>
  <c r="L25" i="107"/>
  <c r="I25" i="107"/>
  <c r="G27" i="97"/>
  <c r="K27" i="97"/>
  <c r="M27" i="97"/>
  <c r="I27" i="97"/>
  <c r="Q27" i="97"/>
  <c r="AD14" i="68"/>
  <c r="I24" i="96"/>
  <c r="I20" i="97"/>
  <c r="G20" i="97"/>
  <c r="K20" i="97"/>
  <c r="Q20" i="97"/>
  <c r="M20" i="97"/>
  <c r="M31" i="147"/>
  <c r="O31" i="147"/>
  <c r="I25" i="141"/>
  <c r="G25" i="141"/>
  <c r="H22" i="144"/>
  <c r="F22" i="144"/>
  <c r="K22" i="144"/>
  <c r="K25" i="141"/>
  <c r="I26" i="95"/>
  <c r="O26" i="95" s="1"/>
  <c r="AC14" i="152"/>
  <c r="H22" i="142"/>
  <c r="F22" i="142"/>
  <c r="K22" i="142"/>
  <c r="Q16" i="95"/>
  <c r="K16" i="95"/>
  <c r="M16" i="95"/>
  <c r="I16" i="95"/>
  <c r="G16" i="95"/>
  <c r="AA31" i="144"/>
  <c r="AC31" i="144"/>
  <c r="F21" i="145"/>
  <c r="D31" i="142"/>
  <c r="K31" i="142" s="1"/>
  <c r="K18" i="144"/>
  <c r="F18" i="144"/>
  <c r="I16" i="97"/>
  <c r="M13" i="95"/>
  <c r="AP29" i="104"/>
  <c r="AR29" i="104" s="1"/>
  <c r="I26" i="141"/>
  <c r="G26" i="141"/>
  <c r="K26" i="141"/>
  <c r="F27" i="109"/>
  <c r="H27" i="109"/>
  <c r="L27" i="109"/>
  <c r="J27" i="109"/>
  <c r="N27" i="109"/>
  <c r="D27" i="109"/>
  <c r="P27" i="109"/>
  <c r="K23" i="148"/>
  <c r="G15" i="108"/>
  <c r="Q14" i="96"/>
  <c r="K14" i="96"/>
  <c r="I14" i="96"/>
  <c r="G14" i="96"/>
  <c r="M14" i="96"/>
  <c r="K20" i="96"/>
  <c r="AT15" i="104"/>
  <c r="AT13" i="104"/>
  <c r="AT20" i="104"/>
  <c r="AT16" i="104"/>
  <c r="AT11" i="104"/>
  <c r="AT25" i="104"/>
  <c r="AT26" i="104"/>
  <c r="AT14" i="104"/>
  <c r="AT21" i="104"/>
  <c r="AT22" i="104"/>
  <c r="AT28" i="104"/>
  <c r="AT24" i="104"/>
  <c r="AT17" i="104"/>
  <c r="AT27" i="104"/>
  <c r="AT19" i="104"/>
  <c r="AT12" i="104"/>
  <c r="AT18" i="104"/>
  <c r="AT23" i="104"/>
  <c r="Q18" i="95"/>
  <c r="G18" i="95"/>
  <c r="I18" i="95"/>
  <c r="K18" i="95"/>
  <c r="M18" i="95"/>
  <c r="Q14" i="94"/>
  <c r="G14" i="94"/>
  <c r="M14" i="94"/>
  <c r="K14" i="94"/>
  <c r="I14" i="94"/>
  <c r="G11" i="141"/>
  <c r="K11" i="141"/>
  <c r="I11" i="141"/>
  <c r="W17" i="98"/>
  <c r="W16" i="98"/>
  <c r="W18" i="98"/>
  <c r="Q18" i="96"/>
  <c r="M18" i="96"/>
  <c r="K18" i="96"/>
  <c r="I18" i="96"/>
  <c r="G18" i="96"/>
  <c r="AB12" i="152"/>
  <c r="AB14" i="152"/>
  <c r="AB13" i="152"/>
  <c r="Q23" i="152"/>
  <c r="F27" i="146"/>
  <c r="K27" i="146"/>
  <c r="E31" i="84"/>
  <c r="G31" i="84"/>
  <c r="I31" i="84"/>
  <c r="E20" i="56"/>
  <c r="E16" i="56"/>
  <c r="E13" i="56"/>
  <c r="E24" i="56"/>
  <c r="R29" i="56"/>
  <c r="E12" i="56"/>
  <c r="E15" i="56"/>
  <c r="E21" i="56"/>
  <c r="E25" i="56"/>
  <c r="E17" i="56"/>
  <c r="E18" i="56"/>
  <c r="E27" i="56"/>
  <c r="E14" i="56"/>
  <c r="E29" i="56"/>
  <c r="E28" i="56"/>
  <c r="E23" i="56"/>
  <c r="H29" i="56"/>
  <c r="E19" i="56"/>
  <c r="E26" i="56"/>
  <c r="E22" i="56"/>
  <c r="E11" i="56"/>
  <c r="M29" i="56"/>
  <c r="G21" i="98"/>
  <c r="F14" i="148"/>
  <c r="H14" i="148"/>
  <c r="K14" i="148"/>
  <c r="F27" i="148"/>
  <c r="K27" i="148"/>
  <c r="H27" i="148"/>
  <c r="H21" i="144"/>
  <c r="F21" i="144"/>
  <c r="K21" i="144"/>
  <c r="K27" i="143"/>
  <c r="H27" i="143"/>
  <c r="F27" i="143"/>
  <c r="K13" i="148"/>
  <c r="F13" i="148"/>
  <c r="H13" i="148"/>
  <c r="T31" i="144"/>
  <c r="V31" i="144"/>
  <c r="K25" i="145"/>
  <c r="H25" i="145"/>
  <c r="F25" i="145"/>
  <c r="F25" i="142"/>
  <c r="H25" i="142"/>
  <c r="K25" i="142"/>
  <c r="AA18" i="98"/>
  <c r="AA16" i="98"/>
  <c r="AA17" i="98"/>
  <c r="O21" i="98"/>
  <c r="E27" i="57"/>
  <c r="E28" i="57"/>
  <c r="E29" i="57"/>
  <c r="E26" i="57"/>
  <c r="E22" i="57"/>
  <c r="E20" i="57"/>
  <c r="E21" i="57"/>
  <c r="E24" i="57"/>
  <c r="E16" i="57"/>
  <c r="H29" i="57"/>
  <c r="E23" i="57"/>
  <c r="E11" i="57"/>
  <c r="E13" i="57"/>
  <c r="E17" i="57"/>
  <c r="E18" i="57"/>
  <c r="R29" i="57"/>
  <c r="E12" i="57"/>
  <c r="E19" i="57"/>
  <c r="E15" i="57"/>
  <c r="M29" i="57"/>
  <c r="E25" i="57"/>
  <c r="X17" i="98"/>
  <c r="X18" i="98"/>
  <c r="X16" i="98"/>
  <c r="K15" i="146"/>
  <c r="F15" i="146"/>
  <c r="H15" i="146"/>
  <c r="M19" i="96"/>
  <c r="K19" i="96"/>
  <c r="I19" i="96"/>
  <c r="Q19" i="96"/>
  <c r="G19" i="96"/>
  <c r="H19" i="143"/>
  <c r="K19" i="143"/>
  <c r="F19" i="143"/>
  <c r="AT15" i="105"/>
  <c r="AT27" i="105"/>
  <c r="AT23" i="105"/>
  <c r="AT19" i="105"/>
  <c r="AT14" i="105"/>
  <c r="AT18" i="105"/>
  <c r="AT20" i="105"/>
  <c r="AT13" i="105"/>
  <c r="AT28" i="105"/>
  <c r="AT16" i="105"/>
  <c r="AT25" i="105"/>
  <c r="AT26" i="105"/>
  <c r="AT11" i="105"/>
  <c r="AT12" i="105"/>
  <c r="AT24" i="105"/>
  <c r="AT17" i="105"/>
  <c r="AT22" i="105"/>
  <c r="AT21" i="105"/>
  <c r="G10" i="108"/>
  <c r="P27" i="112"/>
  <c r="L27" i="112"/>
  <c r="F27" i="112"/>
  <c r="N27" i="112"/>
  <c r="J27" i="112"/>
  <c r="H27" i="112"/>
  <c r="D27" i="112"/>
  <c r="K23" i="108"/>
  <c r="I23" i="108"/>
  <c r="G23" i="108"/>
  <c r="M23" i="108"/>
  <c r="P27" i="110"/>
  <c r="L27" i="110"/>
  <c r="H27" i="110"/>
  <c r="D27" i="110"/>
  <c r="F27" i="110"/>
  <c r="N27" i="110"/>
  <c r="J27" i="110"/>
  <c r="D31" i="147"/>
  <c r="Y31" i="147" s="1"/>
  <c r="M31" i="144"/>
  <c r="O31" i="144"/>
  <c r="D31" i="144"/>
  <c r="M23" i="95"/>
  <c r="AP12" i="104"/>
  <c r="AP25" i="104"/>
  <c r="AP11" i="104"/>
  <c r="AP22" i="104"/>
  <c r="O10" i="95"/>
  <c r="O30" i="141"/>
  <c r="O16" i="94"/>
  <c r="O14" i="95"/>
  <c r="AP11" i="105"/>
  <c r="O22" i="108"/>
  <c r="O12" i="108"/>
  <c r="AP27" i="103"/>
  <c r="AP20" i="103"/>
  <c r="AP26" i="103"/>
  <c r="AP28" i="103"/>
  <c r="AP25" i="103"/>
  <c r="O27" i="95"/>
  <c r="O26" i="94"/>
  <c r="E24" i="52" l="1"/>
  <c r="E26" i="52"/>
  <c r="E12" i="52"/>
  <c r="E21" i="52"/>
  <c r="E28" i="52"/>
  <c r="E15" i="52"/>
  <c r="E13" i="52"/>
  <c r="E25" i="52"/>
  <c r="E22" i="52"/>
  <c r="E29" i="52"/>
  <c r="E27" i="52"/>
  <c r="E19" i="52"/>
  <c r="E23" i="52"/>
  <c r="E17" i="52"/>
  <c r="E14" i="52"/>
  <c r="E16" i="52"/>
  <c r="D26" i="45"/>
  <c r="D28" i="45"/>
  <c r="H30" i="45"/>
  <c r="D16" i="45"/>
  <c r="D17" i="45"/>
  <c r="L30" i="45"/>
  <c r="P30" i="45"/>
  <c r="D14" i="45"/>
  <c r="D19" i="45"/>
  <c r="D13" i="45"/>
  <c r="D12" i="45"/>
  <c r="D18" i="45"/>
  <c r="D20" i="45"/>
  <c r="D29" i="45"/>
  <c r="D30" i="45"/>
  <c r="D21" i="45"/>
  <c r="D22" i="45"/>
  <c r="D27" i="45"/>
  <c r="D23" i="45"/>
  <c r="D15" i="45"/>
  <c r="D24" i="45"/>
  <c r="D25" i="45"/>
  <c r="AN15" i="105"/>
  <c r="AN30" i="105"/>
  <c r="AN23" i="105"/>
  <c r="AN24" i="105"/>
  <c r="AN21" i="105"/>
  <c r="AN22" i="105"/>
  <c r="AN20" i="105"/>
  <c r="AN27" i="105"/>
  <c r="AN26" i="105"/>
  <c r="AN25" i="105"/>
  <c r="AN14" i="105"/>
  <c r="AP24" i="105" s="1"/>
  <c r="AN17" i="105"/>
  <c r="AP28" i="105" s="1"/>
  <c r="G30" i="49"/>
  <c r="Q30" i="49"/>
  <c r="O30" i="49"/>
  <c r="M30" i="49"/>
  <c r="Y30" i="49"/>
  <c r="O12" i="96"/>
  <c r="I30" i="47"/>
  <c r="O18" i="94"/>
  <c r="I10" i="94"/>
  <c r="Q10" i="94"/>
  <c r="G10" i="94"/>
  <c r="K10" i="94"/>
  <c r="M10" i="94"/>
  <c r="N30" i="94"/>
  <c r="Y12" i="92"/>
  <c r="W14" i="92"/>
  <c r="W12" i="92"/>
  <c r="W15" i="92"/>
  <c r="W13" i="92"/>
  <c r="AP21" i="103"/>
  <c r="AH11" i="103"/>
  <c r="I30" i="96"/>
  <c r="Q30" i="96"/>
  <c r="M30" i="96"/>
  <c r="K30" i="96"/>
  <c r="G30" i="96"/>
  <c r="H16" i="142"/>
  <c r="F16" i="142"/>
  <c r="K16" i="142"/>
  <c r="AP27" i="104"/>
  <c r="AH11" i="104"/>
  <c r="AJ15" i="104" s="1"/>
  <c r="O15" i="108"/>
  <c r="AH24" i="103"/>
  <c r="AH30" i="104"/>
  <c r="AH17" i="104"/>
  <c r="O15" i="94"/>
  <c r="AH13" i="103"/>
  <c r="T31" i="142"/>
  <c r="V31" i="142"/>
  <c r="E31" i="43"/>
  <c r="AH25" i="104"/>
  <c r="Y20" i="92"/>
  <c r="Y19" i="92"/>
  <c r="Y18" i="92"/>
  <c r="Y17" i="92"/>
  <c r="AP23" i="103"/>
  <c r="AP19" i="104"/>
  <c r="AR19" i="104" s="1"/>
  <c r="AP16" i="103"/>
  <c r="AP17" i="104"/>
  <c r="P30" i="103"/>
  <c r="Q30" i="103" s="1"/>
  <c r="AB20" i="103" s="1"/>
  <c r="AH15" i="103"/>
  <c r="AH16" i="104"/>
  <c r="W21" i="34"/>
  <c r="W12" i="34"/>
  <c r="I14" i="97"/>
  <c r="Q14" i="97"/>
  <c r="K14" i="97"/>
  <c r="M14" i="97"/>
  <c r="G14" i="97"/>
  <c r="O14" i="97" s="1"/>
  <c r="AC14" i="92"/>
  <c r="AC15" i="92"/>
  <c r="AC12" i="92"/>
  <c r="AC13" i="92"/>
  <c r="AP14" i="103"/>
  <c r="AP19" i="103"/>
  <c r="AR19" i="103" s="1"/>
  <c r="AP12" i="103"/>
  <c r="AP24" i="103"/>
  <c r="AR24" i="103" s="1"/>
  <c r="AH24" i="104"/>
  <c r="AH14" i="104"/>
  <c r="AP24" i="104"/>
  <c r="AP17" i="103"/>
  <c r="I30" i="94"/>
  <c r="AP22" i="103"/>
  <c r="AQ22" i="103" s="1"/>
  <c r="AP13" i="103"/>
  <c r="AP21" i="104"/>
  <c r="AH13" i="104"/>
  <c r="AH23" i="103"/>
  <c r="AH20" i="103"/>
  <c r="AH18" i="103"/>
  <c r="G22" i="95"/>
  <c r="I17" i="106"/>
  <c r="G30" i="47"/>
  <c r="S30" i="47"/>
  <c r="H18" i="142"/>
  <c r="K18" i="142"/>
  <c r="Q26" i="96"/>
  <c r="M26" i="96"/>
  <c r="G26" i="96"/>
  <c r="K26" i="96"/>
  <c r="F17" i="142"/>
  <c r="H17" i="142"/>
  <c r="K17" i="142"/>
  <c r="AH15" i="104"/>
  <c r="AP16" i="104"/>
  <c r="AQ16" i="104" s="1"/>
  <c r="AD14" i="79"/>
  <c r="W17" i="34"/>
  <c r="G14" i="108"/>
  <c r="M14" i="108"/>
  <c r="I14" i="108"/>
  <c r="M20" i="95"/>
  <c r="Q20" i="95"/>
  <c r="I20" i="95"/>
  <c r="G20" i="95"/>
  <c r="K20" i="95"/>
  <c r="V31" i="143"/>
  <c r="T31" i="143"/>
  <c r="D31" i="143"/>
  <c r="R15" i="125"/>
  <c r="X15" i="125"/>
  <c r="AD15" i="125" s="1"/>
  <c r="O15" i="125"/>
  <c r="F18" i="142"/>
  <c r="AP20" i="104"/>
  <c r="AH24" i="105"/>
  <c r="G30" i="94"/>
  <c r="AP15" i="103"/>
  <c r="AP11" i="103"/>
  <c r="AQ11" i="103" s="1"/>
  <c r="AB28" i="103"/>
  <c r="AP23" i="104"/>
  <c r="AP13" i="104"/>
  <c r="O19" i="97"/>
  <c r="AH17" i="103"/>
  <c r="AH26" i="103"/>
  <c r="AH28" i="103"/>
  <c r="N30" i="97"/>
  <c r="I30" i="97" s="1"/>
  <c r="M16" i="108"/>
  <c r="I16" i="108"/>
  <c r="G16" i="108"/>
  <c r="K16" i="108"/>
  <c r="AC31" i="143"/>
  <c r="AA31" i="143"/>
  <c r="W19" i="92"/>
  <c r="G23" i="92"/>
  <c r="W20" i="92"/>
  <c r="W17" i="92"/>
  <c r="W18" i="92"/>
  <c r="AP15" i="104"/>
  <c r="AQ15" i="104" s="1"/>
  <c r="AH23" i="104"/>
  <c r="AP18" i="103"/>
  <c r="AP29" i="103"/>
  <c r="AR29" i="103" s="1"/>
  <c r="AP26" i="104"/>
  <c r="AR26" i="104" s="1"/>
  <c r="AH21" i="104"/>
  <c r="AH18" i="104"/>
  <c r="AH27" i="103"/>
  <c r="AC31" i="146"/>
  <c r="AA31" i="146"/>
  <c r="H29" i="148"/>
  <c r="F29" i="148"/>
  <c r="K29" i="148"/>
  <c r="Q30" i="97"/>
  <c r="K30" i="97"/>
  <c r="G30" i="97"/>
  <c r="O21" i="96"/>
  <c r="I26" i="97"/>
  <c r="Q26" i="97"/>
  <c r="F27" i="142"/>
  <c r="H27" i="142"/>
  <c r="K27" i="142"/>
  <c r="M15" i="96"/>
  <c r="K27" i="145"/>
  <c r="H15" i="148"/>
  <c r="F15" i="148"/>
  <c r="K15" i="148"/>
  <c r="M21" i="95"/>
  <c r="I21" i="95"/>
  <c r="Q21" i="95"/>
  <c r="G21" i="95"/>
  <c r="K21" i="95"/>
  <c r="V13" i="152"/>
  <c r="V14" i="152"/>
  <c r="E23" i="152"/>
  <c r="V12" i="152"/>
  <c r="H16" i="147"/>
  <c r="K16" i="147"/>
  <c r="F16" i="147"/>
  <c r="I25" i="96"/>
  <c r="K24" i="148"/>
  <c r="F24" i="148"/>
  <c r="H24" i="148"/>
  <c r="I12" i="97"/>
  <c r="M12" i="97"/>
  <c r="K12" i="97"/>
  <c r="G12" i="97"/>
  <c r="Q12" i="97"/>
  <c r="Y13" i="92"/>
  <c r="Y15" i="92"/>
  <c r="K23" i="92"/>
  <c r="K13" i="147"/>
  <c r="H13" i="147"/>
  <c r="F13" i="147"/>
  <c r="H21" i="143"/>
  <c r="K21" i="143"/>
  <c r="F21" i="143"/>
  <c r="I17" i="95"/>
  <c r="K17" i="95"/>
  <c r="G17" i="95"/>
  <c r="Q17" i="95"/>
  <c r="M17" i="95"/>
  <c r="Q23" i="92"/>
  <c r="AB12" i="92"/>
  <c r="AB15" i="92"/>
  <c r="AB14" i="92"/>
  <c r="AB13" i="92"/>
  <c r="AD17" i="79"/>
  <c r="H19" i="146"/>
  <c r="F19" i="146"/>
  <c r="K19" i="146"/>
  <c r="W13" i="34"/>
  <c r="O26" i="141"/>
  <c r="AH30" i="103"/>
  <c r="I20" i="107"/>
  <c r="L20" i="107"/>
  <c r="K22" i="143"/>
  <c r="F22" i="143"/>
  <c r="H22" i="143"/>
  <c r="H16" i="144"/>
  <c r="F16" i="144"/>
  <c r="K16" i="144"/>
  <c r="M30" i="97"/>
  <c r="K28" i="143"/>
  <c r="F28" i="143"/>
  <c r="H28" i="143"/>
  <c r="Q27" i="94"/>
  <c r="K27" i="94"/>
  <c r="G27" i="94"/>
  <c r="I27" i="94"/>
  <c r="M27" i="94"/>
  <c r="I25" i="106"/>
  <c r="C31" i="106"/>
  <c r="W19" i="152"/>
  <c r="W18" i="152"/>
  <c r="W17" i="152"/>
  <c r="F15" i="147"/>
  <c r="H15" i="147"/>
  <c r="K15" i="147"/>
  <c r="H29" i="147"/>
  <c r="F29" i="147"/>
  <c r="K29" i="147"/>
  <c r="E27" i="51"/>
  <c r="H29" i="51"/>
  <c r="E12" i="51"/>
  <c r="E25" i="51"/>
  <c r="E20" i="51"/>
  <c r="E17" i="51"/>
  <c r="E23" i="51"/>
  <c r="E19" i="51"/>
  <c r="E29" i="51"/>
  <c r="R29" i="51"/>
  <c r="E24" i="51"/>
  <c r="E11" i="51"/>
  <c r="E21" i="51"/>
  <c r="E26" i="51"/>
  <c r="E16" i="51"/>
  <c r="E14" i="51"/>
  <c r="E28" i="51"/>
  <c r="E22" i="51"/>
  <c r="M29" i="51"/>
  <c r="E15" i="51"/>
  <c r="E18" i="51"/>
  <c r="E13" i="51"/>
  <c r="M26" i="97"/>
  <c r="K30" i="95"/>
  <c r="G30" i="95"/>
  <c r="Q30" i="95"/>
  <c r="M30" i="95"/>
  <c r="I30" i="95"/>
  <c r="F23" i="143"/>
  <c r="K23" i="143"/>
  <c r="I26" i="107"/>
  <c r="L26" i="107"/>
  <c r="G22" i="94"/>
  <c r="Q22" i="94"/>
  <c r="M22" i="94"/>
  <c r="I22" i="94"/>
  <c r="K22" i="94"/>
  <c r="K15" i="95"/>
  <c r="AH27" i="105"/>
  <c r="K27" i="141"/>
  <c r="AA19" i="79"/>
  <c r="O19" i="79"/>
  <c r="F19" i="79"/>
  <c r="X19" i="79"/>
  <c r="R19" i="79"/>
  <c r="L19" i="79"/>
  <c r="U19" i="79"/>
  <c r="I19" i="79"/>
  <c r="I16" i="68"/>
  <c r="L16" i="68"/>
  <c r="O16" i="68"/>
  <c r="AC23" i="68"/>
  <c r="X23" i="68" s="1"/>
  <c r="AA16" i="68"/>
  <c r="U16" i="68"/>
  <c r="F16" i="68"/>
  <c r="R16" i="68"/>
  <c r="X16" i="68"/>
  <c r="Z20" i="92"/>
  <c r="Z17" i="92"/>
  <c r="Z18" i="92"/>
  <c r="Z19" i="92"/>
  <c r="I19" i="107"/>
  <c r="L19" i="107"/>
  <c r="F28" i="147"/>
  <c r="K28" i="147"/>
  <c r="H28" i="147"/>
  <c r="H24" i="143"/>
  <c r="K24" i="143"/>
  <c r="F24" i="143"/>
  <c r="K18" i="146"/>
  <c r="H18" i="146"/>
  <c r="F18" i="146"/>
  <c r="Q22" i="97"/>
  <c r="I22" i="97"/>
  <c r="M22" i="97"/>
  <c r="K22" i="97"/>
  <c r="G22" i="97"/>
  <c r="K21" i="142"/>
  <c r="F21" i="142"/>
  <c r="H21" i="142"/>
  <c r="H25" i="143"/>
  <c r="F25" i="143"/>
  <c r="K25" i="143"/>
  <c r="K13" i="96"/>
  <c r="K30" i="48"/>
  <c r="Z12" i="92"/>
  <c r="Z15" i="92"/>
  <c r="Z13" i="92"/>
  <c r="Z14" i="92"/>
  <c r="M23" i="92"/>
  <c r="H14" i="147"/>
  <c r="F14" i="147"/>
  <c r="K14" i="147"/>
  <c r="H28" i="145"/>
  <c r="F28" i="145"/>
  <c r="K28" i="145"/>
  <c r="AP28" i="104"/>
  <c r="AH12" i="103"/>
  <c r="AJ28" i="103" s="1"/>
  <c r="O10" i="97"/>
  <c r="AB19" i="92"/>
  <c r="AB18" i="92"/>
  <c r="AB17" i="92"/>
  <c r="AB20" i="92"/>
  <c r="L15" i="107"/>
  <c r="I15" i="107"/>
  <c r="AH14" i="103"/>
  <c r="H26" i="144"/>
  <c r="K26" i="144"/>
  <c r="F26" i="144"/>
  <c r="K22" i="148"/>
  <c r="F22" i="148"/>
  <c r="H22" i="148"/>
  <c r="M17" i="108"/>
  <c r="K17" i="108"/>
  <c r="G17" i="108"/>
  <c r="I17" i="108"/>
  <c r="U29" i="10"/>
  <c r="X29" i="10"/>
  <c r="I29" i="10"/>
  <c r="O29" i="10"/>
  <c r="R29" i="10"/>
  <c r="L29" i="10"/>
  <c r="AD12" i="79"/>
  <c r="K26" i="97"/>
  <c r="H21" i="148"/>
  <c r="K21" i="148"/>
  <c r="F21" i="148"/>
  <c r="G11" i="97"/>
  <c r="K11" i="97"/>
  <c r="Q11" i="97"/>
  <c r="I15" i="95"/>
  <c r="O15" i="95" s="1"/>
  <c r="Q15" i="95"/>
  <c r="AH16" i="105"/>
  <c r="F25" i="146"/>
  <c r="K25" i="146"/>
  <c r="H25" i="146"/>
  <c r="Q21" i="70"/>
  <c r="Q26" i="70"/>
  <c r="Q28" i="70"/>
  <c r="Q22" i="70"/>
  <c r="Q32" i="70"/>
  <c r="Q19" i="70"/>
  <c r="Q24" i="70"/>
  <c r="Q31" i="70"/>
  <c r="Q17" i="70"/>
  <c r="Q27" i="70"/>
  <c r="Q16" i="70"/>
  <c r="Q15" i="70"/>
  <c r="Q20" i="70"/>
  <c r="Q13" i="70"/>
  <c r="Q14" i="70"/>
  <c r="Q29" i="70"/>
  <c r="Q30" i="70"/>
  <c r="Q25" i="70"/>
  <c r="Q18" i="70"/>
  <c r="Q23" i="70"/>
  <c r="I21" i="108"/>
  <c r="M21" i="108"/>
  <c r="G21" i="108"/>
  <c r="K21" i="108"/>
  <c r="AH14" i="105"/>
  <c r="AH11" i="105"/>
  <c r="AH19" i="105"/>
  <c r="AH25" i="105"/>
  <c r="AH12" i="105"/>
  <c r="AH22" i="105"/>
  <c r="AH21" i="105"/>
  <c r="AH26" i="105"/>
  <c r="AH13" i="105"/>
  <c r="AH23" i="105"/>
  <c r="AH28" i="105"/>
  <c r="K16" i="146"/>
  <c r="H16" i="146"/>
  <c r="F16" i="146"/>
  <c r="K15" i="96"/>
  <c r="F28" i="146"/>
  <c r="K28" i="146"/>
  <c r="K26" i="108"/>
  <c r="I26" i="108"/>
  <c r="M26" i="108"/>
  <c r="G26" i="108"/>
  <c r="K11" i="96"/>
  <c r="I11" i="96"/>
  <c r="Q11" i="96"/>
  <c r="G11" i="96"/>
  <c r="M11" i="96"/>
  <c r="O25" i="94"/>
  <c r="AH27" i="104"/>
  <c r="W12" i="98"/>
  <c r="W13" i="98"/>
  <c r="W14" i="98"/>
  <c r="L21" i="107"/>
  <c r="I21" i="107"/>
  <c r="G11" i="95"/>
  <c r="G30" i="34"/>
  <c r="U30" i="34"/>
  <c r="M30" i="34"/>
  <c r="S30" i="34"/>
  <c r="Q30" i="34"/>
  <c r="O30" i="34"/>
  <c r="K30" i="34"/>
  <c r="Y30" i="34"/>
  <c r="I30" i="34"/>
  <c r="M31" i="36"/>
  <c r="M27" i="36"/>
  <c r="M12" i="36"/>
  <c r="M21" i="36"/>
  <c r="M19" i="36"/>
  <c r="M28" i="36"/>
  <c r="M22" i="36"/>
  <c r="M17" i="36"/>
  <c r="M13" i="36"/>
  <c r="M11" i="36"/>
  <c r="M18" i="36"/>
  <c r="M20" i="36"/>
  <c r="M25" i="36"/>
  <c r="M26" i="36"/>
  <c r="M16" i="36"/>
  <c r="M15" i="36"/>
  <c r="M14" i="36"/>
  <c r="M24" i="36"/>
  <c r="M23" i="36"/>
  <c r="I16" i="96"/>
  <c r="K16" i="96"/>
  <c r="G16" i="96"/>
  <c r="Q16" i="96"/>
  <c r="M16" i="96"/>
  <c r="K15" i="142"/>
  <c r="H15" i="142"/>
  <c r="F15" i="142"/>
  <c r="H23" i="145"/>
  <c r="F23" i="145"/>
  <c r="K23" i="145"/>
  <c r="R21" i="68"/>
  <c r="AA21" i="68"/>
  <c r="L21" i="68"/>
  <c r="O21" i="68"/>
  <c r="U21" i="68"/>
  <c r="X21" i="68"/>
  <c r="F21" i="68"/>
  <c r="I21" i="68"/>
  <c r="K17" i="147"/>
  <c r="H17" i="147"/>
  <c r="F17" i="147"/>
  <c r="K14" i="141"/>
  <c r="G24" i="108"/>
  <c r="I24" i="108"/>
  <c r="K24" i="108"/>
  <c r="M24" i="108"/>
  <c r="L22" i="107"/>
  <c r="I22" i="107"/>
  <c r="K13" i="142"/>
  <c r="M25" i="96"/>
  <c r="K22" i="95"/>
  <c r="I11" i="95"/>
  <c r="N15" i="43"/>
  <c r="N31" i="43"/>
  <c r="N22" i="43"/>
  <c r="N27" i="43"/>
  <c r="N19" i="43"/>
  <c r="N26" i="43"/>
  <c r="N14" i="43"/>
  <c r="N24" i="43"/>
  <c r="N23" i="43"/>
  <c r="N28" i="43"/>
  <c r="N20" i="43"/>
  <c r="N13" i="43"/>
  <c r="N11" i="43"/>
  <c r="N16" i="43"/>
  <c r="N17" i="43"/>
  <c r="N18" i="43"/>
  <c r="N12" i="43"/>
  <c r="N25" i="43"/>
  <c r="N21" i="43"/>
  <c r="K24" i="141"/>
  <c r="G24" i="141"/>
  <c r="I24" i="141"/>
  <c r="Q14" i="105"/>
  <c r="P30" i="105"/>
  <c r="Q30" i="105" s="1"/>
  <c r="AB30" i="105" s="1"/>
  <c r="K17" i="143"/>
  <c r="H17" i="143"/>
  <c r="F17" i="143"/>
  <c r="I22" i="95"/>
  <c r="O22" i="95" s="1"/>
  <c r="AH30" i="105"/>
  <c r="AH28" i="104"/>
  <c r="Q12" i="104"/>
  <c r="P30" i="104"/>
  <c r="Q30" i="104" s="1"/>
  <c r="AC17" i="98"/>
  <c r="AC16" i="98"/>
  <c r="S21" i="98"/>
  <c r="AC18" i="98"/>
  <c r="K18" i="145"/>
  <c r="F18" i="145"/>
  <c r="H18" i="145"/>
  <c r="I25" i="97"/>
  <c r="G25" i="97"/>
  <c r="K25" i="97"/>
  <c r="Q25" i="97"/>
  <c r="M25" i="97"/>
  <c r="L14" i="107"/>
  <c r="I14" i="107"/>
  <c r="H12" i="144"/>
  <c r="K12" i="144"/>
  <c r="F12" i="144"/>
  <c r="AC17" i="152"/>
  <c r="AC18" i="152"/>
  <c r="S23" i="152"/>
  <c r="AC19" i="152"/>
  <c r="H27" i="144"/>
  <c r="K27" i="144"/>
  <c r="F27" i="144"/>
  <c r="K11" i="95"/>
  <c r="K14" i="144"/>
  <c r="H14" i="144"/>
  <c r="F14" i="144"/>
  <c r="G30" i="48"/>
  <c r="Y30" i="48"/>
  <c r="M30" i="48"/>
  <c r="I30" i="48"/>
  <c r="S30" i="48"/>
  <c r="U30" i="48"/>
  <c r="Q30" i="48"/>
  <c r="AH17" i="105"/>
  <c r="G27" i="141"/>
  <c r="O27" i="141" s="1"/>
  <c r="AH20" i="104"/>
  <c r="AH22" i="103"/>
  <c r="X20" i="92"/>
  <c r="X17" i="92"/>
  <c r="X18" i="92"/>
  <c r="I23" i="92"/>
  <c r="X19" i="92"/>
  <c r="H23" i="143"/>
  <c r="N26" i="102"/>
  <c r="N20" i="102"/>
  <c r="N13" i="102"/>
  <c r="N11" i="102"/>
  <c r="N19" i="102"/>
  <c r="N17" i="102"/>
  <c r="N15" i="102"/>
  <c r="N16" i="102"/>
  <c r="N23" i="102"/>
  <c r="N24" i="102"/>
  <c r="N29" i="102"/>
  <c r="N14" i="102"/>
  <c r="N10" i="102"/>
  <c r="N25" i="102"/>
  <c r="N22" i="102"/>
  <c r="N18" i="102"/>
  <c r="N21" i="102"/>
  <c r="N27" i="102"/>
  <c r="K12" i="148"/>
  <c r="H12" i="148"/>
  <c r="F12" i="148"/>
  <c r="K19" i="108"/>
  <c r="M19" i="108"/>
  <c r="G19" i="108"/>
  <c r="I19" i="108"/>
  <c r="AH15" i="105"/>
  <c r="I24" i="107"/>
  <c r="L24" i="107"/>
  <c r="W16" i="34"/>
  <c r="Q10" i="96"/>
  <c r="M10" i="96"/>
  <c r="G10" i="96"/>
  <c r="K10" i="96"/>
  <c r="I23" i="152"/>
  <c r="X13" i="152"/>
  <c r="X12" i="152"/>
  <c r="X14" i="152"/>
  <c r="K17" i="96"/>
  <c r="M17" i="96"/>
  <c r="G17" i="96"/>
  <c r="I17" i="96"/>
  <c r="Q17" i="96"/>
  <c r="K13" i="141"/>
  <c r="I13" i="141"/>
  <c r="G13" i="141"/>
  <c r="F20" i="146"/>
  <c r="H20" i="146"/>
  <c r="K20" i="146"/>
  <c r="Q15" i="96"/>
  <c r="I15" i="96"/>
  <c r="O15" i="96" s="1"/>
  <c r="K11" i="108"/>
  <c r="I11" i="108"/>
  <c r="M11" i="108"/>
  <c r="G11" i="108"/>
  <c r="I13" i="108"/>
  <c r="G13" i="108"/>
  <c r="K13" i="108"/>
  <c r="M13" i="108"/>
  <c r="K23" i="144"/>
  <c r="F23" i="144"/>
  <c r="H23" i="144"/>
  <c r="AC17" i="92"/>
  <c r="AC19" i="92"/>
  <c r="AC20" i="92"/>
  <c r="S23" i="92"/>
  <c r="AC18" i="92"/>
  <c r="X19" i="152"/>
  <c r="X17" i="152"/>
  <c r="X18" i="152"/>
  <c r="H19" i="148"/>
  <c r="K19" i="148"/>
  <c r="F19" i="148"/>
  <c r="AD13" i="125"/>
  <c r="D31" i="145"/>
  <c r="AA31" i="145"/>
  <c r="AC31" i="145"/>
  <c r="F17" i="144"/>
  <c r="K17" i="144"/>
  <c r="H17" i="144"/>
  <c r="H23" i="147"/>
  <c r="F23" i="147"/>
  <c r="K23" i="147"/>
  <c r="D31" i="36"/>
  <c r="V20" i="92"/>
  <c r="V19" i="92"/>
  <c r="V17" i="92"/>
  <c r="V18" i="92"/>
  <c r="K28" i="148"/>
  <c r="H28" i="148"/>
  <c r="F28" i="148"/>
  <c r="K29" i="146"/>
  <c r="H29" i="146"/>
  <c r="F29" i="146"/>
  <c r="K29" i="143"/>
  <c r="H29" i="143"/>
  <c r="F29" i="143"/>
  <c r="L31" i="107"/>
  <c r="I31" i="107"/>
  <c r="H18" i="148"/>
  <c r="F18" i="148"/>
  <c r="K18" i="148"/>
  <c r="F17" i="148"/>
  <c r="H17" i="148"/>
  <c r="K17" i="148"/>
  <c r="F12" i="142"/>
  <c r="H12" i="142"/>
  <c r="K12" i="142"/>
  <c r="M24" i="97"/>
  <c r="G24" i="97"/>
  <c r="I24" i="97"/>
  <c r="K24" i="97"/>
  <c r="Q24" i="97"/>
  <c r="AH20" i="105"/>
  <c r="H22" i="147"/>
  <c r="K22" i="147"/>
  <c r="F22" i="147"/>
  <c r="M30" i="108"/>
  <c r="K17" i="94"/>
  <c r="M17" i="94"/>
  <c r="G17" i="94"/>
  <c r="I17" i="94"/>
  <c r="Q17" i="94"/>
  <c r="AH18" i="105"/>
  <c r="M24" i="95"/>
  <c r="Q24" i="95"/>
  <c r="I24" i="95"/>
  <c r="K24" i="95"/>
  <c r="G24" i="95"/>
  <c r="K21" i="147"/>
  <c r="H21" i="147"/>
  <c r="F21" i="147"/>
  <c r="H15" i="145"/>
  <c r="K15" i="145"/>
  <c r="F15" i="145"/>
  <c r="K28" i="144"/>
  <c r="H28" i="144"/>
  <c r="F28" i="144"/>
  <c r="Y14" i="98"/>
  <c r="Y13" i="98"/>
  <c r="F29" i="145"/>
  <c r="H29" i="145"/>
  <c r="K29" i="145"/>
  <c r="M13" i="96"/>
  <c r="AH22" i="104"/>
  <c r="AH12" i="104"/>
  <c r="AJ29" i="104" s="1"/>
  <c r="K32" i="107"/>
  <c r="F31" i="155"/>
  <c r="G31" i="155" s="1"/>
  <c r="O26" i="97"/>
  <c r="M11" i="95"/>
  <c r="G14" i="141"/>
  <c r="I30" i="49"/>
  <c r="W30" i="49" s="1"/>
  <c r="K30" i="49"/>
  <c r="I30" i="107"/>
  <c r="L30" i="107"/>
  <c r="I30" i="108"/>
  <c r="G30" i="108"/>
  <c r="K30" i="108"/>
  <c r="Q30" i="108"/>
  <c r="F27" i="145"/>
  <c r="H19" i="142"/>
  <c r="K19" i="142"/>
  <c r="F19" i="142"/>
  <c r="Q27" i="96"/>
  <c r="M27" i="96"/>
  <c r="K27" i="96"/>
  <c r="I27" i="96"/>
  <c r="G27" i="96"/>
  <c r="G18" i="108"/>
  <c r="I18" i="108"/>
  <c r="M18" i="108"/>
  <c r="K18" i="108"/>
  <c r="O16" i="141"/>
  <c r="I23" i="107"/>
  <c r="N12" i="102"/>
  <c r="O18" i="97"/>
  <c r="O21" i="94"/>
  <c r="O15" i="141"/>
  <c r="AJ18" i="103"/>
  <c r="AL18" i="103" s="1"/>
  <c r="O22" i="96"/>
  <c r="O18" i="141"/>
  <c r="O10" i="141"/>
  <c r="O10" i="108"/>
  <c r="O20" i="97"/>
  <c r="O27" i="97"/>
  <c r="O11" i="141"/>
  <c r="O14" i="96"/>
  <c r="O25" i="141"/>
  <c r="O25" i="95"/>
  <c r="O12" i="94"/>
  <c r="AP14" i="104"/>
  <c r="AD15" i="79"/>
  <c r="O27" i="108"/>
  <c r="O23" i="97"/>
  <c r="O20" i="108"/>
  <c r="O21" i="97"/>
  <c r="AL15" i="104"/>
  <c r="AK15" i="104"/>
  <c r="F31" i="148"/>
  <c r="Y31" i="148"/>
  <c r="R31" i="148"/>
  <c r="K31" i="148"/>
  <c r="H31" i="148"/>
  <c r="O12" i="95"/>
  <c r="O23" i="94"/>
  <c r="AP26" i="105"/>
  <c r="O20" i="96"/>
  <c r="O15" i="97"/>
  <c r="AV19" i="104"/>
  <c r="AV12" i="104"/>
  <c r="AV23" i="104"/>
  <c r="AV29" i="104"/>
  <c r="AV22" i="104"/>
  <c r="AV14" i="104"/>
  <c r="AV15" i="104"/>
  <c r="AV16" i="104"/>
  <c r="AV27" i="104"/>
  <c r="AV24" i="104"/>
  <c r="AV18" i="104"/>
  <c r="AV11" i="104"/>
  <c r="AV13" i="104"/>
  <c r="AV25" i="104"/>
  <c r="AV21" i="104"/>
  <c r="AV26" i="104"/>
  <c r="AV20" i="104"/>
  <c r="AV17" i="104"/>
  <c r="AV28" i="104"/>
  <c r="O23" i="95"/>
  <c r="O23" i="141"/>
  <c r="O24" i="96"/>
  <c r="O13" i="94"/>
  <c r="AJ15" i="103"/>
  <c r="Y31" i="146"/>
  <c r="R31" i="146"/>
  <c r="F31" i="146"/>
  <c r="K31" i="146"/>
  <c r="H31" i="146"/>
  <c r="O24" i="94"/>
  <c r="R31" i="147"/>
  <c r="F31" i="147"/>
  <c r="H31" i="147"/>
  <c r="O18" i="95"/>
  <c r="K31" i="147"/>
  <c r="G29" i="108"/>
  <c r="K29" i="108"/>
  <c r="O29" i="108"/>
  <c r="M29" i="108"/>
  <c r="I29" i="108"/>
  <c r="AB15" i="103"/>
  <c r="AB18" i="103"/>
  <c r="AB23" i="103"/>
  <c r="O19" i="95"/>
  <c r="O17" i="97"/>
  <c r="O21" i="141"/>
  <c r="AB12" i="103"/>
  <c r="AB27" i="103"/>
  <c r="O18" i="96"/>
  <c r="AB16" i="103"/>
  <c r="AB22" i="103"/>
  <c r="H31" i="144"/>
  <c r="K31" i="144"/>
  <c r="F31" i="144"/>
  <c r="Y31" i="144"/>
  <c r="R31" i="144"/>
  <c r="O23" i="108"/>
  <c r="AV18" i="105"/>
  <c r="AV20" i="105"/>
  <c r="AV24" i="105"/>
  <c r="AV28" i="105"/>
  <c r="AV23" i="105"/>
  <c r="AV19" i="105"/>
  <c r="AV21" i="105"/>
  <c r="AV29" i="105"/>
  <c r="AV22" i="105"/>
  <c r="AV15" i="105"/>
  <c r="AV27" i="105"/>
  <c r="AV12" i="105"/>
  <c r="AV26" i="105"/>
  <c r="AV13" i="105"/>
  <c r="AV14" i="105"/>
  <c r="AV17" i="105"/>
  <c r="AV16" i="105"/>
  <c r="AV11" i="105"/>
  <c r="AV25" i="105"/>
  <c r="O14" i="94"/>
  <c r="O16" i="97"/>
  <c r="O19" i="141"/>
  <c r="O19" i="94"/>
  <c r="L21" i="79"/>
  <c r="X21" i="79"/>
  <c r="O21" i="79"/>
  <c r="AA21" i="79"/>
  <c r="R21" i="79"/>
  <c r="U21" i="79"/>
  <c r="F21" i="79"/>
  <c r="I21" i="79"/>
  <c r="AB19" i="103"/>
  <c r="AQ29" i="104"/>
  <c r="K29" i="141"/>
  <c r="O29" i="141"/>
  <c r="I29" i="141"/>
  <c r="O16" i="95"/>
  <c r="O23" i="96"/>
  <c r="O25" i="108"/>
  <c r="AV27" i="103"/>
  <c r="AV19" i="103"/>
  <c r="AV24" i="103"/>
  <c r="AV16" i="103"/>
  <c r="AV28" i="103"/>
  <c r="AV21" i="103"/>
  <c r="AV14" i="103"/>
  <c r="AV22" i="103"/>
  <c r="AV20" i="103"/>
  <c r="AV23" i="103"/>
  <c r="AV12" i="103"/>
  <c r="AV17" i="103"/>
  <c r="AV11" i="103"/>
  <c r="AV13" i="103"/>
  <c r="AV18" i="103"/>
  <c r="AV15" i="103"/>
  <c r="AV25" i="103"/>
  <c r="AV26" i="103"/>
  <c r="AV29" i="103"/>
  <c r="O19" i="96"/>
  <c r="R31" i="142"/>
  <c r="H31" i="142"/>
  <c r="F31" i="142"/>
  <c r="Y31" i="142"/>
  <c r="O13" i="97"/>
  <c r="AR15" i="104"/>
  <c r="AR24" i="104"/>
  <c r="AQ24" i="104"/>
  <c r="AQ13" i="104"/>
  <c r="AR13" i="104"/>
  <c r="AQ25" i="104"/>
  <c r="AR25" i="104"/>
  <c r="AQ12" i="104"/>
  <c r="AR12" i="104"/>
  <c r="AR18" i="104"/>
  <c r="AQ18" i="104"/>
  <c r="AQ22" i="104"/>
  <c r="AR22" i="104"/>
  <c r="AQ28" i="104"/>
  <c r="AR28" i="104"/>
  <c r="AQ27" i="104"/>
  <c r="AR27" i="104"/>
  <c r="AR20" i="104"/>
  <c r="AQ20" i="104"/>
  <c r="AQ11" i="104"/>
  <c r="AR11" i="104"/>
  <c r="O30" i="96"/>
  <c r="AQ23" i="104"/>
  <c r="AR23" i="104"/>
  <c r="AR17" i="104"/>
  <c r="AQ17" i="104"/>
  <c r="AQ21" i="104"/>
  <c r="AR21" i="104"/>
  <c r="AQ19" i="105"/>
  <c r="AQ12" i="103"/>
  <c r="AR12" i="103"/>
  <c r="AQ16" i="103"/>
  <c r="AR16" i="103"/>
  <c r="AR11" i="105"/>
  <c r="AQ11" i="105"/>
  <c r="AR22" i="103"/>
  <c r="AQ13" i="103"/>
  <c r="AR13" i="103"/>
  <c r="AR17" i="103"/>
  <c r="AQ17" i="103"/>
  <c r="AQ28" i="103"/>
  <c r="AR28" i="103"/>
  <c r="AR20" i="103"/>
  <c r="AQ20" i="103"/>
  <c r="AR15" i="103"/>
  <c r="AQ15" i="103"/>
  <c r="AR11" i="103"/>
  <c r="AQ18" i="103"/>
  <c r="AR18" i="103"/>
  <c r="AQ21" i="103"/>
  <c r="AR21" i="103"/>
  <c r="AR25" i="103"/>
  <c r="AQ25" i="103"/>
  <c r="AR26" i="103"/>
  <c r="AQ26" i="103"/>
  <c r="AQ27" i="103"/>
  <c r="AR27" i="103"/>
  <c r="AR14" i="103"/>
  <c r="AQ14" i="103"/>
  <c r="AR23" i="103"/>
  <c r="AQ23" i="103"/>
  <c r="AR28" i="105" l="1"/>
  <c r="AQ28" i="105"/>
  <c r="AQ24" i="105"/>
  <c r="AR24" i="105"/>
  <c r="AP13" i="105"/>
  <c r="AR13" i="105" s="1"/>
  <c r="AP22" i="105"/>
  <c r="AP14" i="105"/>
  <c r="AP29" i="105"/>
  <c r="AP12" i="105"/>
  <c r="AP17" i="105"/>
  <c r="AR17" i="105" s="1"/>
  <c r="AP25" i="105"/>
  <c r="AP18" i="105"/>
  <c r="AP16" i="105"/>
  <c r="AP27" i="105"/>
  <c r="AP20" i="105"/>
  <c r="AP23" i="105"/>
  <c r="AP21" i="105"/>
  <c r="AP15" i="105"/>
  <c r="O25" i="96"/>
  <c r="O26" i="96"/>
  <c r="O13" i="96"/>
  <c r="W30" i="47"/>
  <c r="K30" i="94"/>
  <c r="M30" i="94"/>
  <c r="O30" i="94" s="1"/>
  <c r="Q30" i="94"/>
  <c r="O10" i="94"/>
  <c r="AJ28" i="104"/>
  <c r="AK18" i="103"/>
  <c r="AJ25" i="103"/>
  <c r="AQ29" i="103"/>
  <c r="AJ13" i="104"/>
  <c r="AK13" i="104" s="1"/>
  <c r="AJ26" i="103"/>
  <c r="AK26" i="103" s="1"/>
  <c r="AQ24" i="103"/>
  <c r="AJ12" i="104"/>
  <c r="AL12" i="104" s="1"/>
  <c r="AJ23" i="104"/>
  <c r="AB14" i="103"/>
  <c r="O17" i="96"/>
  <c r="O16" i="108"/>
  <c r="AQ26" i="104"/>
  <c r="AQ13" i="105"/>
  <c r="AJ11" i="104"/>
  <c r="AL11" i="104" s="1"/>
  <c r="AJ19" i="104"/>
  <c r="AJ27" i="103"/>
  <c r="AJ29" i="103"/>
  <c r="AK29" i="103" s="1"/>
  <c r="Y31" i="143"/>
  <c r="K31" i="143"/>
  <c r="F31" i="143"/>
  <c r="H31" i="143"/>
  <c r="R31" i="143"/>
  <c r="AB25" i="103"/>
  <c r="AB17" i="103"/>
  <c r="AB26" i="103"/>
  <c r="AD18" i="103" s="1"/>
  <c r="AB30" i="103"/>
  <c r="AQ19" i="103"/>
  <c r="AJ14" i="103"/>
  <c r="AR16" i="104"/>
  <c r="AJ21" i="104"/>
  <c r="AJ16" i="104"/>
  <c r="AL16" i="104" s="1"/>
  <c r="AJ22" i="103"/>
  <c r="AL22" i="103" s="1"/>
  <c r="AQ17" i="105"/>
  <c r="O14" i="108"/>
  <c r="AB24" i="103"/>
  <c r="AB13" i="103"/>
  <c r="AB21" i="103"/>
  <c r="AB11" i="103"/>
  <c r="AD27" i="103" s="1"/>
  <c r="AJ12" i="103"/>
  <c r="AJ17" i="104"/>
  <c r="O14" i="141"/>
  <c r="O24" i="95"/>
  <c r="AQ19" i="104"/>
  <c r="AJ25" i="104"/>
  <c r="O27" i="94"/>
  <c r="O12" i="97"/>
  <c r="O20" i="95"/>
  <c r="AK29" i="104"/>
  <c r="AL29" i="104"/>
  <c r="AL13" i="104"/>
  <c r="AJ24" i="104"/>
  <c r="O18" i="108"/>
  <c r="O11" i="96"/>
  <c r="O17" i="108"/>
  <c r="AD19" i="79"/>
  <c r="O21" i="95"/>
  <c r="AJ22" i="104"/>
  <c r="O27" i="96"/>
  <c r="I32" i="107"/>
  <c r="L32" i="107"/>
  <c r="P28" i="102"/>
  <c r="P16" i="102"/>
  <c r="P24" i="102"/>
  <c r="P20" i="102"/>
  <c r="P21" i="102"/>
  <c r="P10" i="102"/>
  <c r="P19" i="102"/>
  <c r="P18" i="102"/>
  <c r="P25" i="102"/>
  <c r="P26" i="102"/>
  <c r="P17" i="102"/>
  <c r="P13" i="102"/>
  <c r="P27" i="102"/>
  <c r="P15" i="102"/>
  <c r="P12" i="102"/>
  <c r="P22" i="102"/>
  <c r="P14" i="102"/>
  <c r="P23" i="102"/>
  <c r="P11" i="102"/>
  <c r="E31" i="106"/>
  <c r="I31" i="106"/>
  <c r="AJ14" i="104"/>
  <c r="O24" i="97"/>
  <c r="O10" i="96"/>
  <c r="O24" i="141"/>
  <c r="P24" i="43"/>
  <c r="P18" i="43"/>
  <c r="P21" i="43"/>
  <c r="P15" i="43"/>
  <c r="P20" i="43"/>
  <c r="P12" i="43"/>
  <c r="P14" i="43"/>
  <c r="P13" i="43"/>
  <c r="P22" i="43"/>
  <c r="P27" i="43"/>
  <c r="P28" i="43"/>
  <c r="P29" i="43"/>
  <c r="P16" i="43"/>
  <c r="P11" i="43"/>
  <c r="P23" i="43"/>
  <c r="P19" i="43"/>
  <c r="P25" i="43"/>
  <c r="P26" i="43"/>
  <c r="P17" i="43"/>
  <c r="O24" i="108"/>
  <c r="O22" i="94"/>
  <c r="AJ18" i="104"/>
  <c r="AJ27" i="104"/>
  <c r="O13" i="141"/>
  <c r="O25" i="97"/>
  <c r="O26" i="36"/>
  <c r="O24" i="36"/>
  <c r="O23" i="36"/>
  <c r="O13" i="36"/>
  <c r="O16" i="36"/>
  <c r="O27" i="36"/>
  <c r="O18" i="36"/>
  <c r="O20" i="36"/>
  <c r="O17" i="36"/>
  <c r="O15" i="36"/>
  <c r="O28" i="36"/>
  <c r="O19" i="36"/>
  <c r="O22" i="36"/>
  <c r="O29" i="36"/>
  <c r="O12" i="36"/>
  <c r="O25" i="36"/>
  <c r="O11" i="36"/>
  <c r="O14" i="36"/>
  <c r="O21" i="36"/>
  <c r="AJ29" i="105"/>
  <c r="AJ13" i="105"/>
  <c r="AJ14" i="105"/>
  <c r="AJ27" i="105"/>
  <c r="AJ16" i="105"/>
  <c r="AJ22" i="105"/>
  <c r="AJ24" i="105"/>
  <c r="AJ19" i="105"/>
  <c r="AJ20" i="105"/>
  <c r="AJ12" i="105"/>
  <c r="AJ18" i="105"/>
  <c r="AJ26" i="105"/>
  <c r="AJ28" i="105"/>
  <c r="AJ15" i="105"/>
  <c r="AJ25" i="105"/>
  <c r="AJ21" i="105"/>
  <c r="AJ23" i="105"/>
  <c r="AJ11" i="105"/>
  <c r="AJ17" i="105"/>
  <c r="O30" i="95"/>
  <c r="F31" i="106"/>
  <c r="G31" i="106" s="1"/>
  <c r="O17" i="94"/>
  <c r="O13" i="108"/>
  <c r="O19" i="108"/>
  <c r="AD21" i="68"/>
  <c r="O26" i="108"/>
  <c r="O22" i="97"/>
  <c r="AD16" i="68"/>
  <c r="Y31" i="145"/>
  <c r="K31" i="145"/>
  <c r="R31" i="145"/>
  <c r="H31" i="145"/>
  <c r="F31" i="145"/>
  <c r="W30" i="34"/>
  <c r="AJ20" i="103"/>
  <c r="AJ17" i="103"/>
  <c r="AJ16" i="103"/>
  <c r="AJ21" i="103"/>
  <c r="AJ13" i="103"/>
  <c r="AJ24" i="103"/>
  <c r="AJ11" i="103"/>
  <c r="AJ19" i="103"/>
  <c r="AJ23" i="103"/>
  <c r="O30" i="97"/>
  <c r="AJ20" i="104"/>
  <c r="O11" i="108"/>
  <c r="W30" i="48"/>
  <c r="AB27" i="104"/>
  <c r="AB30" i="104"/>
  <c r="AB25" i="105"/>
  <c r="AB28" i="105"/>
  <c r="AB16" i="105"/>
  <c r="AB17" i="105"/>
  <c r="AB26" i="105"/>
  <c r="AB19" i="105"/>
  <c r="AB15" i="105"/>
  <c r="AB18" i="105"/>
  <c r="AB12" i="105"/>
  <c r="AB24" i="105"/>
  <c r="AB21" i="105"/>
  <c r="AB11" i="105"/>
  <c r="AB22" i="105"/>
  <c r="AB23" i="105"/>
  <c r="AB13" i="105"/>
  <c r="AB14" i="105"/>
  <c r="AB27" i="105"/>
  <c r="AB20" i="105"/>
  <c r="O11" i="95"/>
  <c r="O21" i="108"/>
  <c r="O11" i="97"/>
  <c r="O17" i="95"/>
  <c r="AJ26" i="104"/>
  <c r="O30" i="108"/>
  <c r="AB26" i="104"/>
  <c r="AB11" i="104"/>
  <c r="AB16" i="104"/>
  <c r="AB17" i="104"/>
  <c r="AB21" i="104"/>
  <c r="AB18" i="104"/>
  <c r="AB23" i="104"/>
  <c r="AB25" i="104"/>
  <c r="AB24" i="104"/>
  <c r="AB22" i="104"/>
  <c r="AB13" i="104"/>
  <c r="AB19" i="104"/>
  <c r="AB28" i="104"/>
  <c r="AB15" i="104"/>
  <c r="AB14" i="104"/>
  <c r="AB12" i="104"/>
  <c r="AB20" i="104"/>
  <c r="O16" i="96"/>
  <c r="R23" i="68"/>
  <c r="I23" i="68"/>
  <c r="AA23" i="68"/>
  <c r="L23" i="68"/>
  <c r="O23" i="68"/>
  <c r="F23" i="68"/>
  <c r="U23" i="68"/>
  <c r="AD23" i="103"/>
  <c r="AQ14" i="104"/>
  <c r="AR14" i="104"/>
  <c r="AD15" i="103"/>
  <c r="AD16" i="103"/>
  <c r="AD19" i="103"/>
  <c r="AD26" i="103"/>
  <c r="AD21" i="103"/>
  <c r="AE21" i="103" s="1"/>
  <c r="AK12" i="104"/>
  <c r="AD25" i="103"/>
  <c r="AD11" i="103"/>
  <c r="AE11" i="103" s="1"/>
  <c r="AL29" i="103"/>
  <c r="AD22" i="103"/>
  <c r="AX26" i="103"/>
  <c r="AW26" i="103"/>
  <c r="AX23" i="103"/>
  <c r="AW23" i="103"/>
  <c r="AW19" i="103"/>
  <c r="AX19" i="103"/>
  <c r="AW25" i="105"/>
  <c r="AX25" i="105"/>
  <c r="AX27" i="105"/>
  <c r="AW27" i="105"/>
  <c r="AX24" i="105"/>
  <c r="AW24" i="105"/>
  <c r="AX13" i="104"/>
  <c r="AW13" i="104"/>
  <c r="AW22" i="104"/>
  <c r="AX22" i="104"/>
  <c r="AX25" i="103"/>
  <c r="AW25" i="103"/>
  <c r="AX20" i="103"/>
  <c r="AW20" i="103"/>
  <c r="AX27" i="103"/>
  <c r="AW27" i="103"/>
  <c r="AX11" i="105"/>
  <c r="AW11" i="105"/>
  <c r="AW15" i="105"/>
  <c r="AX15" i="105"/>
  <c r="AX20" i="105"/>
  <c r="AW20" i="105"/>
  <c r="AX11" i="104"/>
  <c r="AW11" i="104"/>
  <c r="AW29" i="104"/>
  <c r="AX29" i="104"/>
  <c r="AX15" i="103"/>
  <c r="AW15" i="103"/>
  <c r="AW22" i="103"/>
  <c r="AX22" i="103"/>
  <c r="AX16" i="105"/>
  <c r="AW16" i="105"/>
  <c r="AX22" i="105"/>
  <c r="AW22" i="105"/>
  <c r="AW18" i="105"/>
  <c r="AX18" i="105"/>
  <c r="AK27" i="103"/>
  <c r="AL27" i="103"/>
  <c r="AX28" i="104"/>
  <c r="AW28" i="104"/>
  <c r="AW18" i="104"/>
  <c r="AX18" i="104"/>
  <c r="AX23" i="104"/>
  <c r="AW23" i="104"/>
  <c r="AR26" i="105"/>
  <c r="AQ26" i="105"/>
  <c r="AX18" i="103"/>
  <c r="AW18" i="103"/>
  <c r="AX14" i="103"/>
  <c r="AW14" i="103"/>
  <c r="AW17" i="105"/>
  <c r="AX17" i="105"/>
  <c r="AX29" i="105"/>
  <c r="AW29" i="105"/>
  <c r="AL15" i="103"/>
  <c r="AK15" i="103"/>
  <c r="AW17" i="104"/>
  <c r="AX17" i="104"/>
  <c r="AW24" i="104"/>
  <c r="AX24" i="104"/>
  <c r="AW12" i="104"/>
  <c r="AX12" i="104"/>
  <c r="AX13" i="103"/>
  <c r="AW13" i="103"/>
  <c r="AW21" i="103"/>
  <c r="AX21" i="103"/>
  <c r="AX14" i="105"/>
  <c r="AW14" i="105"/>
  <c r="AX21" i="105"/>
  <c r="AW21" i="105"/>
  <c r="AK14" i="103"/>
  <c r="AL14" i="103"/>
  <c r="AW20" i="104"/>
  <c r="AX20" i="104"/>
  <c r="AW27" i="104"/>
  <c r="AX27" i="104"/>
  <c r="AW19" i="104"/>
  <c r="AX19" i="104"/>
  <c r="AX11" i="103"/>
  <c r="AW11" i="103"/>
  <c r="AX28" i="103"/>
  <c r="AW28" i="103"/>
  <c r="AD21" i="79"/>
  <c r="AX13" i="105"/>
  <c r="AW13" i="105"/>
  <c r="AX19" i="105"/>
  <c r="AW19" i="105"/>
  <c r="AL25" i="103"/>
  <c r="AK25" i="103"/>
  <c r="AX26" i="104"/>
  <c r="AW26" i="104"/>
  <c r="AX16" i="104"/>
  <c r="AW16" i="104"/>
  <c r="AL28" i="103"/>
  <c r="AK28" i="103"/>
  <c r="AW17" i="103"/>
  <c r="AX17" i="103"/>
  <c r="AX16" i="103"/>
  <c r="AW16" i="103"/>
  <c r="AX26" i="105"/>
  <c r="AW26" i="105"/>
  <c r="AX23" i="105"/>
  <c r="AW23" i="105"/>
  <c r="AW21" i="104"/>
  <c r="AX21" i="104"/>
  <c r="AW15" i="104"/>
  <c r="AX15" i="104"/>
  <c r="AW29" i="103"/>
  <c r="AX29" i="103"/>
  <c r="AX12" i="103"/>
  <c r="AW12" i="103"/>
  <c r="AW24" i="103"/>
  <c r="AX24" i="103"/>
  <c r="AX12" i="105"/>
  <c r="AW12" i="105"/>
  <c r="AX28" i="105"/>
  <c r="AW28" i="105"/>
  <c r="AW25" i="104"/>
  <c r="AX25" i="104"/>
  <c r="AX14" i="104"/>
  <c r="AW14" i="104"/>
  <c r="AE23" i="103"/>
  <c r="AF23" i="103"/>
  <c r="AE15" i="103"/>
  <c r="AF15" i="103"/>
  <c r="AE16" i="103"/>
  <c r="AF16" i="103"/>
  <c r="AE19" i="103"/>
  <c r="AF19" i="103"/>
  <c r="AF26" i="103"/>
  <c r="AE26" i="103"/>
  <c r="AF25" i="103"/>
  <c r="AE25" i="103"/>
  <c r="AF22" i="103"/>
  <c r="AE22" i="103"/>
  <c r="AQ27" i="105" l="1"/>
  <c r="AR27" i="105"/>
  <c r="AQ22" i="105"/>
  <c r="AR22" i="105"/>
  <c r="AQ23" i="105"/>
  <c r="AR23" i="105"/>
  <c r="AQ16" i="105"/>
  <c r="AR16" i="105"/>
  <c r="AQ29" i="105"/>
  <c r="AR29" i="105"/>
  <c r="AQ20" i="105"/>
  <c r="AR20" i="105"/>
  <c r="AR18" i="105"/>
  <c r="AQ18" i="105"/>
  <c r="AQ25" i="105"/>
  <c r="AR25" i="105"/>
  <c r="AQ15" i="105"/>
  <c r="AR15" i="105"/>
  <c r="AQ14" i="105"/>
  <c r="AR14" i="105"/>
  <c r="AQ21" i="105"/>
  <c r="AR21" i="105"/>
  <c r="AQ12" i="105"/>
  <c r="AR12" i="105"/>
  <c r="AK11" i="104"/>
  <c r="AK16" i="104"/>
  <c r="AK28" i="104"/>
  <c r="AL28" i="104"/>
  <c r="AE18" i="103"/>
  <c r="AF18" i="103"/>
  <c r="AF27" i="103"/>
  <c r="AE27" i="103"/>
  <c r="AK22" i="103"/>
  <c r="AL26" i="103"/>
  <c r="AL23" i="104"/>
  <c r="AK23" i="104"/>
  <c r="AF21" i="103"/>
  <c r="AD20" i="103"/>
  <c r="AE20" i="103"/>
  <c r="AF20" i="103"/>
  <c r="AF11" i="103"/>
  <c r="AL19" i="104"/>
  <c r="AK19" i="104"/>
  <c r="AD23" i="68"/>
  <c r="AL17" i="104"/>
  <c r="AK17" i="104"/>
  <c r="AL21" i="104"/>
  <c r="AK21" i="104"/>
  <c r="AK12" i="103"/>
  <c r="AL12" i="103"/>
  <c r="AL25" i="104"/>
  <c r="AK25" i="104"/>
  <c r="AD17" i="103"/>
  <c r="AD14" i="103"/>
  <c r="AD12" i="103"/>
  <c r="AD28" i="103"/>
  <c r="AD29" i="103"/>
  <c r="AD13" i="103"/>
  <c r="AD24" i="103"/>
  <c r="AD12" i="105"/>
  <c r="AD23" i="105"/>
  <c r="AD27" i="105"/>
  <c r="AD21" i="105"/>
  <c r="AD14" i="105"/>
  <c r="AD19" i="105"/>
  <c r="AD15" i="105"/>
  <c r="AD24" i="105"/>
  <c r="AD13" i="105"/>
  <c r="AD18" i="105"/>
  <c r="AD25" i="105"/>
  <c r="AD26" i="105"/>
  <c r="AD11" i="105"/>
  <c r="AD22" i="105"/>
  <c r="AD17" i="105"/>
  <c r="AD29" i="105"/>
  <c r="AD16" i="105"/>
  <c r="AD28" i="105"/>
  <c r="AD20" i="105"/>
  <c r="AL20" i="104"/>
  <c r="AK20" i="104"/>
  <c r="AK11" i="103"/>
  <c r="AL11" i="103"/>
  <c r="AL21" i="105"/>
  <c r="AK21" i="105"/>
  <c r="AL19" i="105"/>
  <c r="AK19" i="105"/>
  <c r="Q21" i="36"/>
  <c r="P21" i="36"/>
  <c r="P28" i="36"/>
  <c r="Q28" i="36"/>
  <c r="P23" i="36"/>
  <c r="Q23" i="36"/>
  <c r="R16" i="43"/>
  <c r="Q16" i="43"/>
  <c r="R20" i="43"/>
  <c r="Q20" i="43"/>
  <c r="AK14" i="104"/>
  <c r="AL14" i="104"/>
  <c r="P21" i="70"/>
  <c r="O21" i="70"/>
  <c r="P17" i="70"/>
  <c r="O17" i="70"/>
  <c r="R22" i="102"/>
  <c r="Q22" i="102"/>
  <c r="R18" i="102"/>
  <c r="Q18" i="102"/>
  <c r="AL24" i="104"/>
  <c r="AK24" i="104"/>
  <c r="AL24" i="103"/>
  <c r="AK24" i="103"/>
  <c r="AL25" i="105"/>
  <c r="AK25" i="105"/>
  <c r="AK24" i="105"/>
  <c r="AL24" i="105"/>
  <c r="P14" i="36"/>
  <c r="Q14" i="36"/>
  <c r="Q15" i="36"/>
  <c r="P15" i="36"/>
  <c r="Q24" i="36"/>
  <c r="P24" i="36"/>
  <c r="R29" i="43"/>
  <c r="Q29" i="43"/>
  <c r="Q15" i="43"/>
  <c r="R15" i="43"/>
  <c r="O32" i="70"/>
  <c r="P32" i="70"/>
  <c r="P30" i="70"/>
  <c r="O30" i="70"/>
  <c r="P20" i="70"/>
  <c r="O20" i="70"/>
  <c r="R12" i="102"/>
  <c r="Q12" i="102"/>
  <c r="Q19" i="102"/>
  <c r="R19" i="102"/>
  <c r="AK13" i="103"/>
  <c r="AL13" i="103"/>
  <c r="AL15" i="105"/>
  <c r="AK15" i="105"/>
  <c r="AK22" i="105"/>
  <c r="AL22" i="105"/>
  <c r="P11" i="36"/>
  <c r="Q11" i="36"/>
  <c r="P17" i="36"/>
  <c r="Q17" i="36"/>
  <c r="P26" i="36"/>
  <c r="Q26" i="36"/>
  <c r="AK27" i="104"/>
  <c r="AL27" i="104"/>
  <c r="R17" i="43"/>
  <c r="Q17" i="43"/>
  <c r="R28" i="43"/>
  <c r="Q28" i="43"/>
  <c r="R21" i="43"/>
  <c r="Q21" i="43"/>
  <c r="P25" i="70"/>
  <c r="O25" i="70"/>
  <c r="O18" i="70"/>
  <c r="P18" i="70"/>
  <c r="O19" i="70"/>
  <c r="P19" i="70"/>
  <c r="R15" i="102"/>
  <c r="Q15" i="102"/>
  <c r="Q10" i="102"/>
  <c r="R10" i="102"/>
  <c r="AD11" i="104"/>
  <c r="AD27" i="104"/>
  <c r="AD17" i="104"/>
  <c r="AD28" i="104"/>
  <c r="AD20" i="104"/>
  <c r="AD26" i="104"/>
  <c r="AD13" i="104"/>
  <c r="AD18" i="104"/>
  <c r="AD29" i="104"/>
  <c r="AD21" i="104"/>
  <c r="AD15" i="104"/>
  <c r="AD23" i="104"/>
  <c r="AD24" i="104"/>
  <c r="AD22" i="104"/>
  <c r="AD19" i="104"/>
  <c r="AD12" i="104"/>
  <c r="AD16" i="104"/>
  <c r="AD25" i="104"/>
  <c r="AD14" i="104"/>
  <c r="AK21" i="103"/>
  <c r="AL21" i="103"/>
  <c r="AK28" i="105"/>
  <c r="AL28" i="105"/>
  <c r="AK16" i="105"/>
  <c r="AL16" i="105"/>
  <c r="Q25" i="36"/>
  <c r="P25" i="36"/>
  <c r="Q20" i="36"/>
  <c r="P20" i="36"/>
  <c r="AK18" i="104"/>
  <c r="AL18" i="104"/>
  <c r="R26" i="43"/>
  <c r="Q26" i="43"/>
  <c r="R27" i="43"/>
  <c r="Q27" i="43"/>
  <c r="Q18" i="43"/>
  <c r="R18" i="43"/>
  <c r="O26" i="70"/>
  <c r="P26" i="70"/>
  <c r="O24" i="70"/>
  <c r="P24" i="70"/>
  <c r="O27" i="70"/>
  <c r="P27" i="70"/>
  <c r="Q27" i="102"/>
  <c r="R27" i="102"/>
  <c r="R21" i="102"/>
  <c r="Q21" i="102"/>
  <c r="AK22" i="104"/>
  <c r="AL22" i="104"/>
  <c r="AK16" i="103"/>
  <c r="AL16" i="103"/>
  <c r="AL26" i="105"/>
  <c r="AK26" i="105"/>
  <c r="AK27" i="105"/>
  <c r="AL27" i="105"/>
  <c r="Q12" i="36"/>
  <c r="P12" i="36"/>
  <c r="Q18" i="36"/>
  <c r="P18" i="36"/>
  <c r="R25" i="43"/>
  <c r="Q25" i="43"/>
  <c r="R22" i="43"/>
  <c r="Q22" i="43"/>
  <c r="R24" i="43"/>
  <c r="Q24" i="43"/>
  <c r="P23" i="70"/>
  <c r="O23" i="70"/>
  <c r="O28" i="70"/>
  <c r="P28" i="70"/>
  <c r="R13" i="102"/>
  <c r="Q13" i="102"/>
  <c r="R20" i="102"/>
  <c r="Q20" i="102"/>
  <c r="AL17" i="103"/>
  <c r="AK17" i="103"/>
  <c r="AL17" i="105"/>
  <c r="AK17" i="105"/>
  <c r="AL18" i="105"/>
  <c r="AK18" i="105"/>
  <c r="AL14" i="105"/>
  <c r="AK14" i="105"/>
  <c r="Q29" i="36"/>
  <c r="P29" i="36"/>
  <c r="Q27" i="36"/>
  <c r="P27" i="36"/>
  <c r="Q19" i="43"/>
  <c r="R19" i="43"/>
  <c r="Q13" i="43"/>
  <c r="R13" i="43"/>
  <c r="P29" i="70"/>
  <c r="O29" i="70"/>
  <c r="P16" i="70"/>
  <c r="O16" i="70"/>
  <c r="R11" i="102"/>
  <c r="Q11" i="102"/>
  <c r="Q17" i="102"/>
  <c r="R17" i="102"/>
  <c r="R24" i="102"/>
  <c r="Q24" i="102"/>
  <c r="AK26" i="104"/>
  <c r="AL26" i="104"/>
  <c r="AL23" i="103"/>
  <c r="AK23" i="103"/>
  <c r="AK20" i="103"/>
  <c r="AL20" i="103"/>
  <c r="O15" i="70"/>
  <c r="P15" i="70"/>
  <c r="AK11" i="105"/>
  <c r="AL11" i="105"/>
  <c r="AK12" i="105"/>
  <c r="AL12" i="105"/>
  <c r="AL13" i="105"/>
  <c r="AK13" i="105"/>
  <c r="Q22" i="36"/>
  <c r="P22" i="36"/>
  <c r="P16" i="36"/>
  <c r="Q16" i="36"/>
  <c r="R23" i="43"/>
  <c r="Q23" i="43"/>
  <c r="R14" i="43"/>
  <c r="Q14" i="43"/>
  <c r="O13" i="70"/>
  <c r="P13" i="70"/>
  <c r="O31" i="70"/>
  <c r="P31" i="70"/>
  <c r="R23" i="102"/>
  <c r="Q23" i="102"/>
  <c r="Q26" i="102"/>
  <c r="R26" i="102"/>
  <c r="R16" i="102"/>
  <c r="Q16" i="102"/>
  <c r="AL19" i="103"/>
  <c r="AK19" i="103"/>
  <c r="AK23" i="105"/>
  <c r="AL23" i="105"/>
  <c r="AK20" i="105"/>
  <c r="AL20" i="105"/>
  <c r="AL29" i="105"/>
  <c r="AK29" i="105"/>
  <c r="P19" i="36"/>
  <c r="Q19" i="36"/>
  <c r="P13" i="36"/>
  <c r="Q13" i="36"/>
  <c r="Q11" i="43"/>
  <c r="R11" i="43"/>
  <c r="R12" i="43"/>
  <c r="Q12" i="43"/>
  <c r="P14" i="70"/>
  <c r="O14" i="70"/>
  <c r="O22" i="70"/>
  <c r="P22" i="70"/>
  <c r="R14" i="102"/>
  <c r="Q14" i="102"/>
  <c r="Q25" i="102"/>
  <c r="R25" i="102"/>
  <c r="R28" i="102"/>
  <c r="Q28" i="102"/>
  <c r="X27" i="163"/>
  <c r="AF14" i="103" l="1"/>
  <c r="AE14" i="103"/>
  <c r="AE17" i="103"/>
  <c r="AF17" i="103"/>
  <c r="AF24" i="103"/>
  <c r="AE24" i="103"/>
  <c r="AF13" i="103"/>
  <c r="AE13" i="103"/>
  <c r="AE29" i="103"/>
  <c r="AF29" i="103"/>
  <c r="AF28" i="103"/>
  <c r="AE28" i="103"/>
  <c r="AE12" i="103"/>
  <c r="AF12" i="103"/>
  <c r="AE19" i="104"/>
  <c r="AF19" i="104"/>
  <c r="AF13" i="104"/>
  <c r="AE13" i="104"/>
  <c r="AF29" i="105"/>
  <c r="AE29" i="105"/>
  <c r="AF24" i="105"/>
  <c r="AE24" i="105"/>
  <c r="AE22" i="104"/>
  <c r="AF22" i="104"/>
  <c r="AE26" i="104"/>
  <c r="AF26" i="104"/>
  <c r="AF17" i="105"/>
  <c r="AE17" i="105"/>
  <c r="AF15" i="105"/>
  <c r="AE15" i="105"/>
  <c r="AF24" i="104"/>
  <c r="AE24" i="104"/>
  <c r="AF20" i="104"/>
  <c r="AE20" i="104"/>
  <c r="AF22" i="105"/>
  <c r="AE22" i="105"/>
  <c r="AF19" i="105"/>
  <c r="AE19" i="105"/>
  <c r="AE23" i="104"/>
  <c r="AF23" i="104"/>
  <c r="AE28" i="104"/>
  <c r="AF28" i="104"/>
  <c r="AE11" i="105"/>
  <c r="AF11" i="105"/>
  <c r="AE14" i="105"/>
  <c r="AF14" i="105"/>
  <c r="AE14" i="104"/>
  <c r="AF14" i="104"/>
  <c r="AF15" i="104"/>
  <c r="AE15" i="104"/>
  <c r="AF17" i="104"/>
  <c r="AE17" i="104"/>
  <c r="AF26" i="105"/>
  <c r="AE26" i="105"/>
  <c r="AF21" i="105"/>
  <c r="AE21" i="105"/>
  <c r="AE25" i="104"/>
  <c r="AF25" i="104"/>
  <c r="AF21" i="104"/>
  <c r="AE21" i="104"/>
  <c r="AF27" i="104"/>
  <c r="AE27" i="104"/>
  <c r="AF20" i="105"/>
  <c r="AE20" i="105"/>
  <c r="AE25" i="105"/>
  <c r="AF25" i="105"/>
  <c r="AE27" i="105"/>
  <c r="AF27" i="105"/>
  <c r="AE16" i="104"/>
  <c r="AF16" i="104"/>
  <c r="AF29" i="104"/>
  <c r="AE29" i="104"/>
  <c r="AE11" i="104"/>
  <c r="AF11" i="104"/>
  <c r="AE28" i="105"/>
  <c r="AF28" i="105"/>
  <c r="AF18" i="105"/>
  <c r="AE18" i="105"/>
  <c r="AE23" i="105"/>
  <c r="AF23" i="105"/>
  <c r="AF12" i="104"/>
  <c r="AE12" i="104"/>
  <c r="AE18" i="104"/>
  <c r="AF18" i="104"/>
  <c r="AF16" i="105"/>
  <c r="AE16" i="105"/>
  <c r="AE13" i="105"/>
  <c r="AF13" i="105"/>
  <c r="AE12" i="105"/>
  <c r="AF12" i="105"/>
  <c r="Y27" i="163"/>
  <c r="AA27" i="161" l="1"/>
  <c r="AA27" i="160"/>
</calcChain>
</file>

<file path=xl/sharedStrings.xml><?xml version="1.0" encoding="utf-8"?>
<sst xmlns="http://schemas.openxmlformats.org/spreadsheetml/2006/main" count="4983" uniqueCount="501">
  <si>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</si>
  <si>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</si>
  <si>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</si>
  <si>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</si>
  <si>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</si>
  <si>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</si>
  <si>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</si>
  <si>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</si>
  <si>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</si>
  <si>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</si>
  <si>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</si>
  <si>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</si>
  <si>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</si>
  <si>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</si>
  <si>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</si>
  <si>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</si>
  <si>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</si>
  <si>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</si>
  <si>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</si>
  <si>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</si>
  <si>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</si>
  <si>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</si>
  <si>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</si>
  <si>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</si>
  <si>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</si>
  <si>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</si>
  <si>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</si>
  <si>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</si>
  <si>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</si>
  <si>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</si>
  <si>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</si>
  <si>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</si>
  <si>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</si>
  <si>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</si>
  <si>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</si>
  <si>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</si>
  <si>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</si>
  <si>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</si>
  <si>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</si>
  <si>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</si>
  <si>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</si>
  <si>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</si>
  <si>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</si>
  <si>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</si>
  <si>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</si>
  <si>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</si>
  <si>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</si>
  <si>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</si>
  <si>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</si>
  <si>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</si>
  <si>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</si>
  <si>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</si>
  <si>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</si>
  <si>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</si>
  <si>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</si>
  <si>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</si>
  <si>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</si>
  <si>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</si>
  <si>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</si>
  <si>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</si>
  <si>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</si>
  <si>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</si>
  <si>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</si>
  <si>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</si>
  <si>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</si>
  <si>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</si>
  <si>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</si>
  <si>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</si>
  <si>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</si>
  <si>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</si>
  <si>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</si>
  <si>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</si>
  <si>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</si>
  <si>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</si>
  <si>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</si>
  <si>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</si>
  <si>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</si>
  <si>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</si>
  <si>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</si>
  <si>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</si>
  <si>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</si>
  <si>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</si>
  <si>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</si>
  <si>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</si>
  <si>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</si>
  <si>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</si>
  <si>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</si>
  <si>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</si>
  <si>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</si>
  <si>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</si>
  <si>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</si>
  <si>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</si>
  <si>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</si>
  <si>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</si>
  <si>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</si>
  <si>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</si>
  <si>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</si>
  <si>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</si>
  <si>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</si>
  <si>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</si>
  <si>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</si>
  <si>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</si>
  <si>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</si>
  <si>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</si>
  <si>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</si>
  <si>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</si>
  <si>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</si>
  <si>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</si>
  <si>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</si>
  <si>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</si>
  <si>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</si>
  <si>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</si>
  <si>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</si>
  <si>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</si>
  <si>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</si>
  <si>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</si>
  <si>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</si>
  <si>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</si>
  <si>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</si>
  <si>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</si>
  <si>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</si>
  <si>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</si>
  <si>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</si>
  <si>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</si>
  <si>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</si>
  <si>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</si>
  <si>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</si>
  <si>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</si>
  <si>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</si>
  <si>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</si>
  <si>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</si>
  <si>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</si>
  <si>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</si>
  <si>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</si>
  <si>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</si>
  <si>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</si>
  <si>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</si>
  <si>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</si>
  <si>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</si>
  <si>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</si>
  <si>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</si>
  <si>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</si>
  <si>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</si>
  <si>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</si>
  <si>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</si>
  <si>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</si>
  <si>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</si>
  <si>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</si>
  <si>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</si>
  <si>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</si>
  <si>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</si>
  <si>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</si>
  <si>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</si>
  <si>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</si>
  <si>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</si>
  <si>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</si>
  <si>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</si>
  <si>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</si>
  <si>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</si>
  <si>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</si>
  <si>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</si>
  <si>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</si>
  <si>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</si>
  <si>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</si>
  <si>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</si>
  <si>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</si>
  <si>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</si>
  <si>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</si>
  <si>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</si>
  <si>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</si>
  <si>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</si>
  <si>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</si>
  <si>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</si>
  <si>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</si>
  <si>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</si>
  <si>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</si>
  <si>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</si>
  <si>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</si>
  <si>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</si>
  <si>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</si>
  <si>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</si>
  <si>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</si>
  <si>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</si>
  <si>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</si>
  <si>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</si>
  <si>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</si>
  <si>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</si>
  <si>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</si>
  <si>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</si>
  <si>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</si>
  <si>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</si>
  <si>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</si>
  <si>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</si>
  <si>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</si>
  <si>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</si>
  <si>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</si>
  <si>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</si>
  <si>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</si>
  <si>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</si>
  <si>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</si>
  <si>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</si>
  <si>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</si>
  <si>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</si>
  <si>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</si>
  <si>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</si>
  <si>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</si>
  <si>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</si>
  <si>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</si>
  <si>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</si>
  <si>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</si>
  <si>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</si>
  <si>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</si>
  <si>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</si>
  <si>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</si>
  <si>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</si>
  <si>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</si>
  <si>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</si>
  <si>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</si>
  <si>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</si>
  <si>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</si>
  <si>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</si>
  <si>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</si>
  <si>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</si>
  <si>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</si>
  <si>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</si>
  <si>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</si>
  <si>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</si>
  <si>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</si>
  <si>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</si>
  <si>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</si>
  <si>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</si>
  <si>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</si>
  <si>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</si>
  <si>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</si>
  <si>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</si>
  <si>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</si>
  <si>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</si>
  <si>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</si>
  <si>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</si>
  <si>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</si>
  <si>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</si>
  <si>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</si>
  <si>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</si>
  <si>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</si>
  <si>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</si>
  <si>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</si>
  <si>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</si>
  <si>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</si>
  <si>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</si>
  <si>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</si>
  <si>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</si>
  <si>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</si>
  <si>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</si>
  <si>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</si>
  <si>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</si>
  <si>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</si>
  <si>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</si>
  <si>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</si>
  <si>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</si>
  <si>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</si>
  <si>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</si>
  <si>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</si>
  <si>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</si>
  <si>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</si>
  <si>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</si>
  <si>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</si>
  <si>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</si>
  <si>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</si>
  <si>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</si>
  <si>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</si>
  <si>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</si>
  <si>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</si>
  <si>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</si>
  <si>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</si>
  <si>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</si>
  <si>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</si>
  <si>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</si>
  <si>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</si>
  <si>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</si>
  <si>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</si>
  <si>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</si>
  <si>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</si>
  <si>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</si>
  <si>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</si>
  <si>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</si>
  <si>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</si>
  <si>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</si>
  <si>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</si>
  <si>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</si>
  <si>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</si>
  <si>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</si>
  <si>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</si>
  <si>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</si>
  <si>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</si>
  <si>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</si>
  <si>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</si>
  <si>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</si>
  <si>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</si>
  <si>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</si>
  <si>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</si>
  <si>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</si>
  <si>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</si>
  <si>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</si>
  <si>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</si>
  <si>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</si>
  <si>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</si>
  <si>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</si>
  <si>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</si>
  <si>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</si>
  <si>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</si>
  <si>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</si>
  <si>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</si>
  <si>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</si>
  <si>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</si>
  <si>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</si>
  <si>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</si>
  <si>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</si>
  <si>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</si>
  <si>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</si>
  <si>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</si>
  <si>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</si>
  <si>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</si>
  <si>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</si>
  <si>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</si>
  <si>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</si>
  <si>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</si>
  <si>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</si>
  <si>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</si>
  <si>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</si>
  <si>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</si>
  <si>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</si>
  <si>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</si>
  <si>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</si>
  <si>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</si>
  <si>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</si>
  <si>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</si>
  <si>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</si>
  <si>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</si>
  <si>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</si>
  <si>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</si>
  <si>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</si>
  <si>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</si>
  <si>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</si>
  <si>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</si>
  <si>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</si>
  <si>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</si>
  <si>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</si>
  <si>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</si>
  <si>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</si>
  <si>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</si>
  <si>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</si>
  <si>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</si>
  <si>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</si>
  <si>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</si>
  <si>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</si>
  <si>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</si>
  <si>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</si>
  <si>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</si>
  <si>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</si>
  <si>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</si>
  <si>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</si>
  <si>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</si>
  <si>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</si>
  <si>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</si>
  <si>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</si>
  <si>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</si>
  <si>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</si>
  <si>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</si>
  <si>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</si>
  <si>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</si>
  <si>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</si>
  <si>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</si>
  <si>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</si>
  <si>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</si>
  <si>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</si>
  <si>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</si>
  <si>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</si>
  <si>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</si>
  <si>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</si>
  <si>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</si>
  <si>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</si>
  <si>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</si>
  <si>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</si>
  <si>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</si>
  <si>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</si>
  <si>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</si>
  <si>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</si>
  <si>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</si>
  <si>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</si>
  <si>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</si>
  <si>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</si>
  <si>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</si>
  <si>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</si>
  <si>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</si>
  <si>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</si>
  <si>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</si>
  <si>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</si>
  <si>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</si>
  <si>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</si>
  <si>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</si>
  <si>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</si>
  <si>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</si>
  <si>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</si>
  <si>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</si>
  <si>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</si>
  <si>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</si>
  <si>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</si>
  <si>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</si>
  <si>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</si>
  <si>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</si>
  <si>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</si>
  <si>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</si>
  <si>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</si>
  <si>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</si>
  <si>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</si>
  <si>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</si>
  <si>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</si>
  <si>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</si>
  <si>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</si>
  <si>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</si>
  <si>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</si>
  <si>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</si>
  <si>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</si>
  <si>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</si>
  <si>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</si>
  <si>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</si>
  <si>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</si>
  <si>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</si>
  <si>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</si>
  <si>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</si>
  <si>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</si>
  <si>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</si>
  <si>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</si>
  <si>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</si>
  <si>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</si>
  <si>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</si>
  <si>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</si>
  <si>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</si>
  <si>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</si>
  <si>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</si>
  <si>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</si>
  <si>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</si>
  <si>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</si>
  <si>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</si>
  <si>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</si>
  <si>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</si>
  <si>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</si>
  <si>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</si>
  <si>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</si>
  <si>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</si>
  <si>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</si>
  <si>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</si>
  <si>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</si>
  <si>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</si>
  <si>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</si>
  <si>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</si>
  <si>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</si>
  <si>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</si>
  <si>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</si>
  <si>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</si>
  <si>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</si>
  <si>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</si>
  <si>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</si>
  <si>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</si>
  <si>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</si>
  <si>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</si>
  <si>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</si>
  <si>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</si>
  <si>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</si>
  <si>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</si>
  <si>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</si>
  <si>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</si>
  <si>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</si>
  <si>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</si>
  <si>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</si>
  <si>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</si>
  <si>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</si>
  <si>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</si>
  <si>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</si>
  <si>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</si>
  <si>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</si>
  <si>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</si>
  <si>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</si>
  <si>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</si>
  <si>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</si>
  <si>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</si>
  <si>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</si>
  <si>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</si>
  <si>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</si>
  <si>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</si>
  <si>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</si>
  <si>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</si>
  <si>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</si>
  <si>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</si>
  <si>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</si>
  <si>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xml:space="preserve">(1) Cifras INE de población referidas al 01/01/2025. Publicado Censo de Población Anual el 02/12/2025 </t>
  </si>
  <si>
    <t>(1) Cifras INE de población referidas al 01/01/2025.</t>
  </si>
  <si>
    <t>* Aragón, Castilla y León, la Comunidad de Madrid, el Principado de Asturias, Canarias y el País Vasco tienen un procedimiento de gestión en el que la mayoría de Resoluciones de Grado y Resoluciones de Prestación se realizan de manera conjunta</t>
  </si>
  <si>
    <t>Aragón, Castilla y León, la Comunidad de Madrid, el Principado de Asturias, Canarias y el País Vasco tienen un procedimiento de gestión en el que la mayoría de Resoluciones de Grado y Resoluciones de Prestación se realizan de manera conjunta</t>
  </si>
  <si>
    <t>Situación a 30 de abril de 2026</t>
  </si>
  <si>
    <t>Tiempo de resolución calculado sobre las Resoluciones realizadas entre el 1 de mayo de 2025 y el 30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</si>
</sst>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78">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 fillId="0" borderId="0" xfId="2" applyFont="1" applyAlignment="1">
      <alignment vertical="center" wrapText="1"/>
    </xf>
    <xf numFmtId="3" fontId="2" fillId="0" borderId="66" xfId="0" applyNumberFormat="1" applyFont="1" applyBorder="1" applyAlignment="1">
      <alignment vertical="center" wrapText="1"/>
    </xf>
    <xf numFmtId="0" fontId="111" fillId="0" borderId="63" xfId="0" applyFont="1" applyBorder="1" applyAlignment="1">
      <alignment vertical="center" wrapText="1"/>
    </xf>
    <xf numFmtId="3" fontId="138" fillId="0" borderId="64" xfId="0" applyNumberFormat="1" applyFont="1" applyBorder="1" applyAlignment="1">
      <alignment horizontal="center" vertical="center" wrapText="1"/>
    </xf>
    <xf numFmtId="3" fontId="111" fillId="0" borderId="52" xfId="0" applyNumberFormat="1" applyFont="1" applyBorder="1" applyAlignment="1">
      <alignment horizontal="center" vertical="center" wrapText="1"/>
    </xf>
    <xf numFmtId="169" fontId="2" fillId="4" borderId="39" xfId="19" applyNumberFormat="1" applyFont="1" applyFill="1" applyBorder="1" applyAlignment="1">
      <alignment horizontal="center"/>
    </xf>
    <xf numFmtId="3" fontId="11" fillId="4" borderId="136" xfId="19" applyNumberFormat="1" applyFont="1" applyFill="1" applyBorder="1"/>
    <xf numFmtId="14" fontId="55" fillId="38" borderId="135" xfId="19" applyNumberFormat="1" applyFont="1" applyFill="1" applyBorder="1" applyAlignment="1">
      <alignment horizontal="center" vertical="center"/>
    </xf>
    <xf numFmtId="0" fontId="207" fillId="0" borderId="0" xfId="2" applyFont="1" applyAlignment="1">
      <alignment horizontal="center" vertical="center" wrapText="1"/>
    </xf>
    <xf numFmtId="14" fontId="109" fillId="0" borderId="0" xfId="2" applyNumberFormat="1" applyFont="1" applyAlignment="1">
      <alignment horizontal="left" vertical="center" wrapText="1"/>
    </xf>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3"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8"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3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2" fontId="95" fillId="0" borderId="0" xfId="2" applyNumberFormat="1" applyFont="1" applyAlignment="1">
      <alignment horizontal="left"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0" xfId="2" applyFont="1" applyBorder="1" applyAlignment="1">
      <alignment horizontal="center"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35" fillId="0" borderId="0" xfId="0" applyFont="1" applyAlignment="1">
      <alignment horizontal="center"/>
    </xf>
    <xf numFmtId="0" fontId="21" fillId="0" borderId="0" xfId="0" applyFont="1" applyAlignment="1">
      <alignment horizontal="center" vertical="center"/>
    </xf>
    <xf numFmtId="0" fontId="73" fillId="0" borderId="0" xfId="0" applyFont="1" applyBorder="1" applyAlignment="1">
      <alignment horizontal="center" vertical="center" wrapText="1"/>
    </xf>
    <xf numFmtId="0" fontId="80"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70" fillId="0" borderId="0" xfId="16" applyFont="1" applyBorder="1" applyAlignment="1">
      <alignment horizontal="center"/>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40.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1463950</c:v>
                </c:pt>
                <c:pt idx="1">
                  <c:v>905193</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19.300094393983898</c:v>
                </c:pt>
                <c:pt idx="1">
                  <c:v>25.175340821401011</c:v>
                </c:pt>
                <c:pt idx="2">
                  <c:v>16.820292308044188</c:v>
                </c:pt>
                <c:pt idx="3">
                  <c:v>18.273129951962069</c:v>
                </c:pt>
                <c:pt idx="4">
                  <c:v>30.543297226983722</c:v>
                </c:pt>
                <c:pt idx="5">
                  <c:v>21.098405540344661</c:v>
                </c:pt>
                <c:pt idx="6">
                  <c:v>21.56705077877675</c:v>
                </c:pt>
                <c:pt idx="7">
                  <c:v>25.005411361892207</c:v>
                </c:pt>
                <c:pt idx="8">
                  <c:v>12.879749052330062</c:v>
                </c:pt>
                <c:pt idx="9">
                  <c:v>22.617788375345118</c:v>
                </c:pt>
                <c:pt idx="10">
                  <c:v>22.340279681930355</c:v>
                </c:pt>
                <c:pt idx="11">
                  <c:v>27.38408644400786</c:v>
                </c:pt>
                <c:pt idx="12">
                  <c:v>25.067752570406796</c:v>
                </c:pt>
                <c:pt idx="13">
                  <c:v>23.336876283105955</c:v>
                </c:pt>
                <c:pt idx="14">
                  <c:v>13.302503853684955</c:v>
                </c:pt>
                <c:pt idx="15">
                  <c:v>15.958934140752323</c:v>
                </c:pt>
                <c:pt idx="16">
                  <c:v>14.865220249835634</c:v>
                </c:pt>
                <c:pt idx="17">
                  <c:v>22.928176795580111</c:v>
                </c:pt>
                <c:pt idx="18" formatCode="General">
                  <c:v>20.495599989522198</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34.156048277702169</c:v>
                </c:pt>
                <c:pt idx="1">
                  <c:v>30.727943067821315</c:v>
                </c:pt>
                <c:pt idx="2">
                  <c:v>25.628416550399123</c:v>
                </c:pt>
                <c:pt idx="3">
                  <c:v>24.942292095576768</c:v>
                </c:pt>
                <c:pt idx="4">
                  <c:v>32.128572644273433</c:v>
                </c:pt>
                <c:pt idx="5">
                  <c:v>34.687550330165891</c:v>
                </c:pt>
                <c:pt idx="6">
                  <c:v>26.720906673420288</c:v>
                </c:pt>
                <c:pt idx="7">
                  <c:v>26.958421062988254</c:v>
                </c:pt>
                <c:pt idx="8">
                  <c:v>27.913258038654035</c:v>
                </c:pt>
                <c:pt idx="9">
                  <c:v>32.311126250493025</c:v>
                </c:pt>
                <c:pt idx="10">
                  <c:v>24.02831094049904</c:v>
                </c:pt>
                <c:pt idx="11">
                  <c:v>31.608055009823183</c:v>
                </c:pt>
                <c:pt idx="12">
                  <c:v>30.478179481448368</c:v>
                </c:pt>
                <c:pt idx="13">
                  <c:v>30.772702785340925</c:v>
                </c:pt>
                <c:pt idx="14">
                  <c:v>27.663208765570971</c:v>
                </c:pt>
                <c:pt idx="15">
                  <c:v>22.649095376368102</c:v>
                </c:pt>
                <c:pt idx="16">
                  <c:v>29.533201840894147</c:v>
                </c:pt>
                <c:pt idx="17">
                  <c:v>27.589779005524861</c:v>
                </c:pt>
                <c:pt idx="18" formatCode="General">
                  <c:v>29.856627275758409</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27.497348672542561</c:v>
                </c:pt>
                <c:pt idx="1">
                  <c:v>30.664494555431705</c:v>
                </c:pt>
                <c:pt idx="2">
                  <c:v>36.419569543240094</c:v>
                </c:pt>
                <c:pt idx="3">
                  <c:v>36.45059995424959</c:v>
                </c:pt>
                <c:pt idx="4">
                  <c:v>26.567951663688198</c:v>
                </c:pt>
                <c:pt idx="5">
                  <c:v>25.217426316637141</c:v>
                </c:pt>
                <c:pt idx="6">
                  <c:v>32.664936051665187</c:v>
                </c:pt>
                <c:pt idx="7">
                  <c:v>31.74600051161967</c:v>
                </c:pt>
                <c:pt idx="8">
                  <c:v>35.349061670545559</c:v>
                </c:pt>
                <c:pt idx="9">
                  <c:v>30.956649575101295</c:v>
                </c:pt>
                <c:pt idx="10">
                  <c:v>26.136207842061967</c:v>
                </c:pt>
                <c:pt idx="11">
                  <c:v>35.455795677799607</c:v>
                </c:pt>
                <c:pt idx="12">
                  <c:v>25.19836835046938</c:v>
                </c:pt>
                <c:pt idx="13">
                  <c:v>30.813470974505321</c:v>
                </c:pt>
                <c:pt idx="14">
                  <c:v>33.16252135149773</c:v>
                </c:pt>
                <c:pt idx="15">
                  <c:v>33.631151812969996</c:v>
                </c:pt>
                <c:pt idx="16">
                  <c:v>25.798816568047336</c:v>
                </c:pt>
                <c:pt idx="17">
                  <c:v>24.067679558011051</c:v>
                </c:pt>
                <c:pt idx="18" formatCode="General">
                  <c:v>30.627456012104524</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19.046508655771373</c:v>
                </c:pt>
                <c:pt idx="1">
                  <c:v>13.432221555345967</c:v>
                </c:pt>
                <c:pt idx="2">
                  <c:v>21.131721598316599</c:v>
                </c:pt>
                <c:pt idx="3">
                  <c:v>20.333977998211576</c:v>
                </c:pt>
                <c:pt idx="4">
                  <c:v>10.760178465054645</c:v>
                </c:pt>
                <c:pt idx="5">
                  <c:v>18.99661781285231</c:v>
                </c:pt>
                <c:pt idx="6">
                  <c:v>19.047106496137772</c:v>
                </c:pt>
                <c:pt idx="7">
                  <c:v>16.290167063499872</c:v>
                </c:pt>
                <c:pt idx="8">
                  <c:v>23.857931238470339</c:v>
                </c:pt>
                <c:pt idx="9">
                  <c:v>14.114435799060562</c:v>
                </c:pt>
                <c:pt idx="10">
                  <c:v>27.495201535508638</c:v>
                </c:pt>
                <c:pt idx="11">
                  <c:v>5.5520628683693518</c:v>
                </c:pt>
                <c:pt idx="12">
                  <c:v>19.255699597675459</c:v>
                </c:pt>
                <c:pt idx="13">
                  <c:v>15.0769499570478</c:v>
                </c:pt>
                <c:pt idx="14">
                  <c:v>25.871766029246345</c:v>
                </c:pt>
                <c:pt idx="15">
                  <c:v>27.760818669909579</c:v>
                </c:pt>
                <c:pt idx="16">
                  <c:v>29.80276134122288</c:v>
                </c:pt>
                <c:pt idx="17">
                  <c:v>25.414364640883978</c:v>
                </c:pt>
                <c:pt idx="18" formatCode="General">
                  <c:v>19.020316722614869</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23.840966057802827</c:v>
                </c:pt>
                <c:pt idx="1">
                  <c:v>29.081652866368209</c:v>
                </c:pt>
                <c:pt idx="2">
                  <c:v>21.327069195522302</c:v>
                </c:pt>
                <c:pt idx="3">
                  <c:v>22.937168811506435</c:v>
                </c:pt>
                <c:pt idx="4">
                  <c:v>34.226085061166664</c:v>
                </c:pt>
                <c:pt idx="5">
                  <c:v>26.046326672631473</c:v>
                </c:pt>
                <c:pt idx="6">
                  <c:v>26.641482280985787</c:v>
                </c:pt>
                <c:pt idx="7">
                  <c:v>29.871534185070697</c:v>
                </c:pt>
                <c:pt idx="8">
                  <c:v>16.915417799676963</c:v>
                </c:pt>
                <c:pt idx="9">
                  <c:v>26.334796290594454</c:v>
                </c:pt>
                <c:pt idx="10">
                  <c:v>30.812139548076015</c:v>
                </c:pt>
                <c:pt idx="11">
                  <c:v>28.993842825643799</c:v>
                </c:pt>
                <c:pt idx="12">
                  <c:v>31.04584775086505</c:v>
                </c:pt>
                <c:pt idx="13">
                  <c:v>27.480026060419025</c:v>
                </c:pt>
                <c:pt idx="14">
                  <c:v>17.945259371663013</c:v>
                </c:pt>
                <c:pt idx="15">
                  <c:v>22.091798172281898</c:v>
                </c:pt>
                <c:pt idx="16">
                  <c:v>21.176360400861665</c:v>
                </c:pt>
                <c:pt idx="17">
                  <c:v>30.74074074074074</c:v>
                </c:pt>
                <c:pt idx="18" formatCode="General">
                  <c:v>25.309558101526832</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42.192186785946738</c:v>
                </c:pt>
                <c:pt idx="1">
                  <c:v>35.495820292381445</c:v>
                </c:pt>
                <c:pt idx="2">
                  <c:v>32.495214894727681</c:v>
                </c:pt>
                <c:pt idx="3">
                  <c:v>31.308569787778328</c:v>
                </c:pt>
                <c:pt idx="4">
                  <c:v>36.002506607089337</c:v>
                </c:pt>
                <c:pt idx="5">
                  <c:v>42.82234814593896</c:v>
                </c:pt>
                <c:pt idx="6">
                  <c:v>33.007969841307087</c:v>
                </c:pt>
                <c:pt idx="7">
                  <c:v>32.204605023448245</c:v>
                </c:pt>
                <c:pt idx="8">
                  <c:v>36.659442661160064</c:v>
                </c:pt>
                <c:pt idx="9">
                  <c:v>37.621137557992078</c:v>
                </c:pt>
                <c:pt idx="10">
                  <c:v>33.14030443414957</c:v>
                </c:pt>
                <c:pt idx="11">
                  <c:v>33.466114739776181</c:v>
                </c:pt>
                <c:pt idx="12">
                  <c:v>37.746539792387544</c:v>
                </c:pt>
                <c:pt idx="13">
                  <c:v>36.235983952268285</c:v>
                </c:pt>
                <c:pt idx="14">
                  <c:v>37.31804642275052</c:v>
                </c:pt>
                <c:pt idx="15">
                  <c:v>31.352923661849246</c:v>
                </c:pt>
                <c:pt idx="16">
                  <c:v>42.071742998969746</c:v>
                </c:pt>
                <c:pt idx="17">
                  <c:v>36.99074074074074</c:v>
                </c:pt>
                <c:pt idx="18" formatCode="General">
                  <c:v>36.869281364670819</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33.966847156250431</c:v>
                </c:pt>
                <c:pt idx="1">
                  <c:v>35.422526841250345</c:v>
                </c:pt>
                <c:pt idx="2">
                  <c:v>46.177715909750013</c:v>
                </c:pt>
                <c:pt idx="3">
                  <c:v>45.754261400715237</c:v>
                </c:pt>
                <c:pt idx="4">
                  <c:v>29.771408331743999</c:v>
                </c:pt>
                <c:pt idx="5">
                  <c:v>31.131325181429567</c:v>
                </c:pt>
                <c:pt idx="6">
                  <c:v>40.350547877707129</c:v>
                </c:pt>
                <c:pt idx="7">
                  <c:v>37.923860791481061</c:v>
                </c:pt>
                <c:pt idx="8">
                  <c:v>46.42513953916297</c:v>
                </c:pt>
                <c:pt idx="9">
                  <c:v>36.044066151413467</c:v>
                </c:pt>
                <c:pt idx="10">
                  <c:v>36.047556017774419</c:v>
                </c:pt>
                <c:pt idx="11">
                  <c:v>37.540042434580023</c:v>
                </c:pt>
                <c:pt idx="12">
                  <c:v>31.207612456747405</c:v>
                </c:pt>
                <c:pt idx="13">
                  <c:v>36.283989987312694</c:v>
                </c:pt>
                <c:pt idx="14">
                  <c:v>44.736694205586467</c:v>
                </c:pt>
                <c:pt idx="15">
                  <c:v>46.555278165868856</c:v>
                </c:pt>
                <c:pt idx="16">
                  <c:v>36.751896600168585</c:v>
                </c:pt>
                <c:pt idx="17">
                  <c:v>32.268518518518519</c:v>
                </c:pt>
                <c:pt idx="18" formatCode="General">
                  <c:v>37.821160533802349</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Balears, Illes</c:v>
                </c:pt>
                <c:pt idx="2">
                  <c:v>Extremadura</c:v>
                </c:pt>
                <c:pt idx="3">
                  <c:v>Castilla y León</c:v>
                </c:pt>
                <c:pt idx="4">
                  <c:v>País Vasco</c:v>
                </c:pt>
                <c:pt idx="5">
                  <c:v>Cataluña</c:v>
                </c:pt>
                <c:pt idx="6">
                  <c:v>Castilla - La Mancha</c:v>
                </c:pt>
                <c:pt idx="7">
                  <c:v>Rioja, La</c:v>
                </c:pt>
                <c:pt idx="8">
                  <c:v>Murcia, Región de</c:v>
                </c:pt>
                <c:pt idx="9">
                  <c:v>TOTAL</c:v>
                </c:pt>
                <c:pt idx="10">
                  <c:v>Madrid, Comunidad de</c:v>
                </c:pt>
                <c:pt idx="11">
                  <c:v>Comunitat Valenciana</c:v>
                </c:pt>
                <c:pt idx="12">
                  <c:v>Aragón</c:v>
                </c:pt>
                <c:pt idx="13">
                  <c:v>Canarias</c:v>
                </c:pt>
                <c:pt idx="14">
                  <c:v>Navarra, Comunidad Foral de</c:v>
                </c:pt>
                <c:pt idx="15">
                  <c:v>Ceuta y Melilla</c:v>
                </c:pt>
                <c:pt idx="16">
                  <c:v>Cantabria</c:v>
                </c:pt>
                <c:pt idx="17">
                  <c:v>Asturias, Principado de</c:v>
                </c:pt>
                <c:pt idx="18">
                  <c:v>Galicia</c:v>
                </c:pt>
              </c:strCache>
            </c:strRef>
          </c:cat>
          <c:val>
            <c:numRef>
              <c:f>'32dictcasaadpot'!$R$11:$R$29</c:f>
              <c:numCache>
                <c:formatCode>#,##0.00</c:formatCode>
                <c:ptCount val="19"/>
                <c:pt idx="0">
                  <c:v>40.672477502617248</c:v>
                </c:pt>
                <c:pt idx="1">
                  <c:v>37.618518634414997</c:v>
                </c:pt>
                <c:pt idx="2">
                  <c:v>37.127623022791191</c:v>
                </c:pt>
                <c:pt idx="3">
                  <c:v>36.844966068758296</c:v>
                </c:pt>
                <c:pt idx="4">
                  <c:v>34.850511748594492</c:v>
                </c:pt>
                <c:pt idx="5">
                  <c:v>34.013661274522782</c:v>
                </c:pt>
                <c:pt idx="6">
                  <c:v>33.777550315050647</c:v>
                </c:pt>
                <c:pt idx="7">
                  <c:v>33.655654636780035</c:v>
                </c:pt>
                <c:pt idx="8">
                  <c:v>33.557437202871007</c:v>
                </c:pt>
                <c:pt idx="9">
                  <c:v>33.255626957424049</c:v>
                </c:pt>
                <c:pt idx="10">
                  <c:v>32.49944100725385</c:v>
                </c:pt>
                <c:pt idx="11">
                  <c:v>32.245439488494299</c:v>
                </c:pt>
                <c:pt idx="12">
                  <c:v>30.499157958598758</c:v>
                </c:pt>
                <c:pt idx="13">
                  <c:v>30.388571175244934</c:v>
                </c:pt>
                <c:pt idx="14">
                  <c:v>27.80216598135171</c:v>
                </c:pt>
                <c:pt idx="15">
                  <c:v>26.23663707193332</c:v>
                </c:pt>
                <c:pt idx="16">
                  <c:v>23.809341207147789</c:v>
                </c:pt>
                <c:pt idx="17">
                  <c:v>22.772065793722721</c:v>
                </c:pt>
                <c:pt idx="18">
                  <c:v>20.674626465552784</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DF4-4D7E-A70A-46DF72427EE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DF4-4D7E-A70A-46DF72427EE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Castilla - La Mancha</c:v>
                </c:pt>
                <c:pt idx="5">
                  <c:v>Cataluña</c:v>
                </c:pt>
                <c:pt idx="6">
                  <c:v>Rioja, La</c:v>
                </c:pt>
                <c:pt idx="7">
                  <c:v>TOTAL</c:v>
                </c:pt>
                <c:pt idx="8">
                  <c:v>Murcia, Región de</c:v>
                </c:pt>
                <c:pt idx="9">
                  <c:v>Asturias, Principado de</c:v>
                </c:pt>
                <c:pt idx="10">
                  <c:v>Aragón</c:v>
                </c:pt>
                <c:pt idx="11">
                  <c:v>Cantabria</c:v>
                </c:pt>
                <c:pt idx="12">
                  <c:v>Comunitat Valenciana</c:v>
                </c:pt>
                <c:pt idx="13">
                  <c:v>Madrid, Comunidad de</c:v>
                </c:pt>
                <c:pt idx="14">
                  <c:v>Balears, Illes</c:v>
                </c:pt>
                <c:pt idx="15">
                  <c:v>Galicia</c:v>
                </c:pt>
                <c:pt idx="16">
                  <c:v>Canarias</c:v>
                </c:pt>
                <c:pt idx="17">
                  <c:v>Navarra, Comunidad Foral de</c:v>
                </c:pt>
                <c:pt idx="18">
                  <c:v>Ceuta y Melilla</c:v>
                </c:pt>
              </c:strCache>
            </c:strRef>
          </c:cat>
          <c:val>
            <c:numRef>
              <c:f>'34bdictcasaad'!$AF$11:$AF$29</c:f>
              <c:numCache>
                <c:formatCode>0.00</c:formatCode>
                <c:ptCount val="19"/>
                <c:pt idx="0">
                  <c:v>6.57748703680336</c:v>
                </c:pt>
                <c:pt idx="1">
                  <c:v>5.5396854781671721</c:v>
                </c:pt>
                <c:pt idx="2">
                  <c:v>5.390745305245451</c:v>
                </c:pt>
                <c:pt idx="3">
                  <c:v>5.1402299465246806</c:v>
                </c:pt>
                <c:pt idx="4">
                  <c:v>4.7798651039467108</c:v>
                </c:pt>
                <c:pt idx="5">
                  <c:v>4.7441287838224078</c:v>
                </c:pt>
                <c:pt idx="6">
                  <c:v>4.6541800411868923</c:v>
                </c:pt>
                <c:pt idx="7">
                  <c:v>4.584691791779389</c:v>
                </c:pt>
                <c:pt idx="8">
                  <c:v>4.3277552648443054</c:v>
                </c:pt>
                <c:pt idx="9">
                  <c:v>4.3069445429541888</c:v>
                </c:pt>
                <c:pt idx="10">
                  <c:v>4.2733476914102893</c:v>
                </c:pt>
                <c:pt idx="11">
                  <c:v>4.1838001559912605</c:v>
                </c:pt>
                <c:pt idx="12">
                  <c:v>4.112525625868404</c:v>
                </c:pt>
                <c:pt idx="13">
                  <c:v>4.0250293580751784</c:v>
                </c:pt>
                <c:pt idx="14">
                  <c:v>3.8474401605320345</c:v>
                </c:pt>
                <c:pt idx="15">
                  <c:v>3.7498973198548224</c:v>
                </c:pt>
                <c:pt idx="16">
                  <c:v>3.6415174693850809</c:v>
                </c:pt>
                <c:pt idx="17">
                  <c:v>3.5099597282460877</c:v>
                </c:pt>
                <c:pt idx="18">
                  <c:v>3.3943997093193619</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C30-4E78-BB24-6613CBC84BB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Andalucía</c:v>
                </c:pt>
                <c:pt idx="5">
                  <c:v>Extremadura</c:v>
                </c:pt>
                <c:pt idx="6">
                  <c:v>Cantabria</c:v>
                </c:pt>
                <c:pt idx="7">
                  <c:v>Canarias</c:v>
                </c:pt>
                <c:pt idx="8">
                  <c:v>Cataluña</c:v>
                </c:pt>
                <c:pt idx="9">
                  <c:v>TOTAL</c:v>
                </c:pt>
                <c:pt idx="10">
                  <c:v>Castilla - La Mancha</c:v>
                </c:pt>
                <c:pt idx="11">
                  <c:v>Galicia</c:v>
                </c:pt>
                <c:pt idx="12">
                  <c:v>Asturias, Principado de</c:v>
                </c:pt>
                <c:pt idx="13">
                  <c:v>Comunitat Valenciana</c:v>
                </c:pt>
                <c:pt idx="14">
                  <c:v>Rioja, La</c:v>
                </c:pt>
                <c:pt idx="15">
                  <c:v>Balears, Illes</c:v>
                </c:pt>
                <c:pt idx="16">
                  <c:v>Madrid, Comunidad de</c:v>
                </c:pt>
                <c:pt idx="17">
                  <c:v>Aragón</c:v>
                </c:pt>
                <c:pt idx="18">
                  <c:v>Navarra, Comunidad Foral de</c:v>
                </c:pt>
              </c:strCache>
            </c:strRef>
          </c:cat>
          <c:val>
            <c:numRef>
              <c:f>'34bdictcasaad'!$AL$11:$AL$29</c:f>
              <c:numCache>
                <c:formatCode>0.00</c:formatCode>
                <c:ptCount val="19"/>
                <c:pt idx="0">
                  <c:v>2.1159985690854972</c:v>
                </c:pt>
                <c:pt idx="1">
                  <c:v>1.887080855429329</c:v>
                </c:pt>
                <c:pt idx="2">
                  <c:v>1.8819215539572407</c:v>
                </c:pt>
                <c:pt idx="3">
                  <c:v>1.7946234966638945</c:v>
                </c:pt>
                <c:pt idx="4">
                  <c:v>1.7683740518195203</c:v>
                </c:pt>
                <c:pt idx="5">
                  <c:v>1.7392889833943361</c:v>
                </c:pt>
                <c:pt idx="6">
                  <c:v>1.5459327484662302</c:v>
                </c:pt>
                <c:pt idx="7">
                  <c:v>1.5374725451331226</c:v>
                </c:pt>
                <c:pt idx="8">
                  <c:v>1.533453978825045</c:v>
                </c:pt>
                <c:pt idx="9">
                  <c:v>1.5139614012667424</c:v>
                </c:pt>
                <c:pt idx="10">
                  <c:v>1.4235009461762242</c:v>
                </c:pt>
                <c:pt idx="11">
                  <c:v>1.4215239768815948</c:v>
                </c:pt>
                <c:pt idx="12">
                  <c:v>1.3749527312729899</c:v>
                </c:pt>
                <c:pt idx="13">
                  <c:v>1.3746895597131283</c:v>
                </c:pt>
                <c:pt idx="14">
                  <c:v>1.3663639952625346</c:v>
                </c:pt>
                <c:pt idx="15">
                  <c:v>1.3593150314572515</c:v>
                </c:pt>
                <c:pt idx="16">
                  <c:v>1.1782740548908224</c:v>
                </c:pt>
                <c:pt idx="17">
                  <c:v>1.0750825129379151</c:v>
                </c:pt>
                <c:pt idx="18">
                  <c:v>1.0506736748593426</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Canarias</c:v>
                </c:pt>
                <c:pt idx="9">
                  <c:v>País Vasco</c:v>
                </c:pt>
                <c:pt idx="10">
                  <c:v>Ceuta y Melilla</c:v>
                </c:pt>
                <c:pt idx="11">
                  <c:v>Madrid, Comunidad de</c:v>
                </c:pt>
                <c:pt idx="12">
                  <c:v>Comunitat Valenciana</c:v>
                </c:pt>
                <c:pt idx="13">
                  <c:v>Rioja, La</c:v>
                </c:pt>
                <c:pt idx="14">
                  <c:v>Aragón</c:v>
                </c:pt>
                <c:pt idx="15">
                  <c:v>Cantabria</c:v>
                </c:pt>
                <c:pt idx="16">
                  <c:v>Asturias, Principado de</c:v>
                </c:pt>
                <c:pt idx="17">
                  <c:v>Navarra, Comunidad Foral de</c:v>
                </c:pt>
                <c:pt idx="18">
                  <c:v>Galicia</c:v>
                </c:pt>
              </c:strCache>
            </c:strRef>
          </c:cat>
          <c:val>
            <c:numRef>
              <c:f>'34bdictcasaad'!$AR$11:$AR$29</c:f>
              <c:numCache>
                <c:formatCode>0.00</c:formatCode>
                <c:ptCount val="19"/>
                <c:pt idx="0">
                  <c:v>8.9270184024735038</c:v>
                </c:pt>
                <c:pt idx="1">
                  <c:v>7.9473340543187705</c:v>
                </c:pt>
                <c:pt idx="2">
                  <c:v>7.6768626529153075</c:v>
                </c:pt>
                <c:pt idx="3">
                  <c:v>7.4764605340242669</c:v>
                </c:pt>
                <c:pt idx="4">
                  <c:v>7.2522055007784116</c:v>
                </c:pt>
                <c:pt idx="5">
                  <c:v>6.967899917236096</c:v>
                </c:pt>
                <c:pt idx="6">
                  <c:v>6.7745188539628982</c:v>
                </c:pt>
                <c:pt idx="7">
                  <c:v>6.5755306533992677</c:v>
                </c:pt>
                <c:pt idx="8">
                  <c:v>6.4681892866728203</c:v>
                </c:pt>
                <c:pt idx="9">
                  <c:v>6.4420490205749905</c:v>
                </c:pt>
                <c:pt idx="10">
                  <c:v>6.1797108101904978</c:v>
                </c:pt>
                <c:pt idx="11">
                  <c:v>6.1004908970358729</c:v>
                </c:pt>
                <c:pt idx="12">
                  <c:v>6.0851232974585781</c:v>
                </c:pt>
                <c:pt idx="13">
                  <c:v>5.7264889662263707</c:v>
                </c:pt>
                <c:pt idx="14">
                  <c:v>5.4726083557386112</c:v>
                </c:pt>
                <c:pt idx="15">
                  <c:v>5.0154768814083965</c:v>
                </c:pt>
                <c:pt idx="16">
                  <c:v>4.7938438624798314</c:v>
                </c:pt>
                <c:pt idx="17">
                  <c:v>4.6000300917799288</c:v>
                </c:pt>
                <c:pt idx="18">
                  <c:v>3.723163760160042</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Castilla - La Mancha</c:v>
                </c:pt>
                <c:pt idx="3">
                  <c:v>Extremadura</c:v>
                </c:pt>
                <c:pt idx="4">
                  <c:v>Cataluña</c:v>
                </c:pt>
                <c:pt idx="5">
                  <c:v>Balears, Illes</c:v>
                </c:pt>
                <c:pt idx="6">
                  <c:v>Murcia, Región de</c:v>
                </c:pt>
                <c:pt idx="7">
                  <c:v>Madrid, Comunidad de</c:v>
                </c:pt>
                <c:pt idx="8">
                  <c:v>TOTAL</c:v>
                </c:pt>
                <c:pt idx="9">
                  <c:v>País Vasco</c:v>
                </c:pt>
                <c:pt idx="10">
                  <c:v>Rioja, La</c:v>
                </c:pt>
                <c:pt idx="11">
                  <c:v>Comunitat Valenciana</c:v>
                </c:pt>
                <c:pt idx="12">
                  <c:v>Aragón</c:v>
                </c:pt>
                <c:pt idx="13">
                  <c:v>Canarias</c:v>
                </c:pt>
                <c:pt idx="14">
                  <c:v>Navarra, Comunidad Foral de</c:v>
                </c:pt>
                <c:pt idx="15">
                  <c:v>Ceuta y Melilla</c:v>
                </c:pt>
                <c:pt idx="16">
                  <c:v>Cantabria</c:v>
                </c:pt>
                <c:pt idx="17">
                  <c:v>Asturias, Principado de</c:v>
                </c:pt>
                <c:pt idx="18">
                  <c:v>Galicia</c:v>
                </c:pt>
              </c:strCache>
            </c:strRef>
          </c:cat>
          <c:val>
            <c:numRef>
              <c:f>'34bdictcasaad'!$AX$11:$AX$29</c:f>
              <c:numCache>
                <c:formatCode>0.00</c:formatCode>
                <c:ptCount val="19"/>
                <c:pt idx="0">
                  <c:v>47.543497440934821</c:v>
                </c:pt>
                <c:pt idx="1">
                  <c:v>43.236338907828454</c:v>
                </c:pt>
                <c:pt idx="2">
                  <c:v>42.430190025872065</c:v>
                </c:pt>
                <c:pt idx="3">
                  <c:v>41.880858784396736</c:v>
                </c:pt>
                <c:pt idx="4">
                  <c:v>41.592781761460685</c:v>
                </c:pt>
                <c:pt idx="5">
                  <c:v>40.433462910698118</c:v>
                </c:pt>
                <c:pt idx="6">
                  <c:v>39.66436088606573</c:v>
                </c:pt>
                <c:pt idx="7">
                  <c:v>39.452537703122594</c:v>
                </c:pt>
                <c:pt idx="8">
                  <c:v>38.880891902779375</c:v>
                </c:pt>
                <c:pt idx="9">
                  <c:v>38.720446061070163</c:v>
                </c:pt>
                <c:pt idx="10">
                  <c:v>38.60712572500109</c:v>
                </c:pt>
                <c:pt idx="11">
                  <c:v>37.055773974714768</c:v>
                </c:pt>
                <c:pt idx="12">
                  <c:v>35.965170145259549</c:v>
                </c:pt>
                <c:pt idx="13">
                  <c:v>32.364420218978793</c:v>
                </c:pt>
                <c:pt idx="14">
                  <c:v>31.341955792787243</c:v>
                </c:pt>
                <c:pt idx="15">
                  <c:v>31.293325410972471</c:v>
                </c:pt>
                <c:pt idx="16">
                  <c:v>30.177402523479746</c:v>
                </c:pt>
                <c:pt idx="17">
                  <c:v>27.829043224866439</c:v>
                </c:pt>
                <c:pt idx="18">
                  <c:v>22.631347369793364</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'35ResolGraAltaBaj'!$AA$11:$AA$72</c:f>
              <c:numCache>
                <c:formatCode>m/d/yyyy</c:formatCode>
                <c:ptCount val="6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pt idx="61">
                  <c:v>46142</c:v>
                </c:pt>
              </c:numCache>
            </c:numRef>
          </c:cat>
          <c:val>
            <c:numRef>
              <c:f>'35ResolGraAltaBaj'!$AB$11:$AB$72</c:f>
              <c:numCache>
                <c:formatCode>0</c:formatCode>
                <c:ptCount val="62"/>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pt idx="59">
                  <c:v>33305</c:v>
                </c:pt>
                <c:pt idx="60">
                  <c:v>43872</c:v>
                </c:pt>
                <c:pt idx="61">
                  <c:v>37534</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'35ResolGraAltaBaj'!$AA$11:$AA$72</c:f>
              <c:numCache>
                <c:formatCode>m/d/yyyy</c:formatCode>
                <c:ptCount val="6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pt idx="61">
                  <c:v>46142</c:v>
                </c:pt>
              </c:numCache>
            </c:numRef>
          </c:cat>
          <c:val>
            <c:numRef>
              <c:f>'35ResolGraAltaBaj'!$AC$11:$AC$72</c:f>
              <c:numCache>
                <c:formatCode>0</c:formatCode>
                <c:ptCount val="62"/>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pt idx="59">
                  <c:v>36687</c:v>
                </c:pt>
                <c:pt idx="60">
                  <c:v>22947</c:v>
                </c:pt>
                <c:pt idx="61">
                  <c:v>21714</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5884</c:v>
                </c:pt>
                <c:pt idx="1">
                  <c:v>156358</c:v>
                </c:pt>
                <c:pt idx="2">
                  <c:v>77616</c:v>
                </c:pt>
                <c:pt idx="3">
                  <c:v>86232</c:v>
                </c:pt>
                <c:pt idx="4">
                  <c:v>99147</c:v>
                </c:pt>
                <c:pt idx="5">
                  <c:v>164446</c:v>
                </c:pt>
                <c:pt idx="6">
                  <c:v>484217</c:v>
                </c:pt>
                <c:pt idx="7">
                  <c:v>1178481</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468929</c:v>
                </c:pt>
                <c:pt idx="1">
                  <c:v>62360</c:v>
                </c:pt>
                <c:pt idx="2">
                  <c:v>50583</c:v>
                </c:pt>
                <c:pt idx="3">
                  <c:v>50269</c:v>
                </c:pt>
                <c:pt idx="4">
                  <c:v>84865</c:v>
                </c:pt>
                <c:pt idx="5">
                  <c:v>25170</c:v>
                </c:pt>
                <c:pt idx="6">
                  <c:v>161359</c:v>
                </c:pt>
                <c:pt idx="7">
                  <c:v>104915</c:v>
                </c:pt>
                <c:pt idx="8">
                  <c:v>427552</c:v>
                </c:pt>
                <c:pt idx="9">
                  <c:v>241742</c:v>
                </c:pt>
                <c:pt idx="10">
                  <c:v>62060</c:v>
                </c:pt>
                <c:pt idx="11">
                  <c:v>101824</c:v>
                </c:pt>
                <c:pt idx="12">
                  <c:v>286647</c:v>
                </c:pt>
                <c:pt idx="13">
                  <c:v>74635</c:v>
                </c:pt>
                <c:pt idx="14">
                  <c:v>24090</c:v>
                </c:pt>
                <c:pt idx="15">
                  <c:v>121018</c:v>
                </c:pt>
                <c:pt idx="16">
                  <c:v>15217</c:v>
                </c:pt>
                <c:pt idx="17">
                  <c:v>5908</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1397095</c:v>
                </c:pt>
                <c:pt idx="1">
                  <c:v>855286</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616</c:v>
                </c:pt>
                <c:pt idx="1">
                  <c:v>11284</c:v>
                </c:pt>
                <c:pt idx="2">
                  <c:v>6474</c:v>
                </c:pt>
                <c:pt idx="3">
                  <c:v>8780</c:v>
                </c:pt>
                <c:pt idx="4">
                  <c:v>8726</c:v>
                </c:pt>
                <c:pt idx="5">
                  <c:v>12353</c:v>
                </c:pt>
                <c:pt idx="6">
                  <c:v>42718</c:v>
                </c:pt>
                <c:pt idx="7">
                  <c:v>200684</c:v>
                </c:pt>
              </c:numCache>
            </c:numRef>
          </c:val>
          <c:extLst>
            <c:ext xmlns:c15="http://schemas.microsoft.com/office/drawing/2012/chart" uri="{02D57815-91ED-43cb-92C2-25804820EDAC}">
              <c15:datalabelsRange>
                <c15:f>'36aperfresol_graf'!$V$12:$AC$12</c15:f>
                <c15:dlblRangeCache>
                  <c:ptCount val="8"/>
                  <c:pt idx="0">
                    <c:v>24%</c:v>
                  </c:pt>
                  <c:pt idx="1">
                    <c:v>22%</c:v>
                  </c:pt>
                  <c:pt idx="2">
                    <c:v>22%</c:v>
                  </c:pt>
                  <c:pt idx="3">
                    <c:v>23%</c:v>
                  </c:pt>
                  <c:pt idx="4">
                    <c:v>18%</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878</c:v>
                </c:pt>
                <c:pt idx="1">
                  <c:v>14508</c:v>
                </c:pt>
                <c:pt idx="2">
                  <c:v>8611</c:v>
                </c:pt>
                <c:pt idx="3">
                  <c:v>11852</c:v>
                </c:pt>
                <c:pt idx="4">
                  <c:v>13898</c:v>
                </c:pt>
                <c:pt idx="5">
                  <c:v>23370</c:v>
                </c:pt>
                <c:pt idx="6">
                  <c:v>76570</c:v>
                </c:pt>
                <c:pt idx="7">
                  <c:v>265778</c:v>
                </c:pt>
              </c:numCache>
            </c:numRef>
          </c:val>
          <c:extLst>
            <c:ext xmlns:c15="http://schemas.microsoft.com/office/drawing/2012/chart" uri="{02D57815-91ED-43cb-92C2-25804820EDAC}">
              <c15:datalabelsRange>
                <c15:f>'36aperfresol_graf'!$V$13:$AC$13</c15:f>
                <c15:dlblRangeCache>
                  <c:ptCount val="8"/>
                  <c:pt idx="0">
                    <c:v>34%</c:v>
                  </c:pt>
                  <c:pt idx="1">
                    <c:v>29%</c:v>
                  </c:pt>
                  <c:pt idx="2">
                    <c:v>29%</c:v>
                  </c:pt>
                  <c:pt idx="3">
                    <c:v>32%</c:v>
                  </c:pt>
                  <c:pt idx="4">
                    <c:v>29%</c:v>
                  </c:pt>
                  <c:pt idx="5">
                    <c:v>28%</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391</c:v>
                </c:pt>
                <c:pt idx="1">
                  <c:v>12072</c:v>
                </c:pt>
                <c:pt idx="2">
                  <c:v>8514</c:v>
                </c:pt>
                <c:pt idx="3">
                  <c:v>10829</c:v>
                </c:pt>
                <c:pt idx="4">
                  <c:v>15400</c:v>
                </c:pt>
                <c:pt idx="5">
                  <c:v>27891</c:v>
                </c:pt>
                <c:pt idx="6">
                  <c:v>103164</c:v>
                </c:pt>
                <c:pt idx="7">
                  <c:v>251189</c:v>
                </c:pt>
              </c:numCache>
            </c:numRef>
          </c:val>
          <c:extLst>
            <c:ext xmlns:c15="http://schemas.microsoft.com/office/drawing/2012/chart" uri="{02D57815-91ED-43cb-92C2-25804820EDAC}">
              <c15:datalabelsRange>
                <c15:f>'36aperfresol_graf'!$V$14:$AC$14</c15:f>
                <c15:dlblRangeCache>
                  <c:ptCount val="8"/>
                  <c:pt idx="0">
                    <c:v>15%</c:v>
                  </c:pt>
                  <c:pt idx="1">
                    <c:v>24%</c:v>
                  </c:pt>
                  <c:pt idx="2">
                    <c:v>29%</c:v>
                  </c:pt>
                  <c:pt idx="3">
                    <c:v>29%</c:v>
                  </c:pt>
                  <c:pt idx="4">
                    <c:v>33%</c:v>
                  </c:pt>
                  <c:pt idx="5">
                    <c:v>34%</c:v>
                  </c:pt>
                  <c:pt idx="6">
                    <c:v>34%</c:v>
                  </c:pt>
                  <c:pt idx="7">
                    <c:v>30%</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703</c:v>
                </c:pt>
                <c:pt idx="1">
                  <c:v>12428</c:v>
                </c:pt>
                <c:pt idx="2">
                  <c:v>5760</c:v>
                </c:pt>
                <c:pt idx="3">
                  <c:v>5963</c:v>
                </c:pt>
                <c:pt idx="4">
                  <c:v>9289</c:v>
                </c:pt>
                <c:pt idx="5">
                  <c:v>18693</c:v>
                </c:pt>
                <c:pt idx="6">
                  <c:v>78098</c:v>
                </c:pt>
                <c:pt idx="7">
                  <c:v>129611</c:v>
                </c:pt>
              </c:numCache>
            </c:numRef>
          </c:val>
          <c:extLst>
            <c:ext xmlns:c15="http://schemas.microsoft.com/office/drawing/2012/chart" uri="{02D57815-91ED-43cb-92C2-25804820EDAC}">
              <c15:datalabelsRange>
                <c15:f>'36aperfresol_graf'!$V$15:$AC$15</c15:f>
                <c15:dlblRangeCache>
                  <c:ptCount val="8"/>
                  <c:pt idx="0">
                    <c:v>27%</c:v>
                  </c:pt>
                  <c:pt idx="1">
                    <c:v>25%</c:v>
                  </c:pt>
                  <c:pt idx="2">
                    <c:v>20%</c:v>
                  </c:pt>
                  <c:pt idx="3">
                    <c:v>16%</c:v>
                  </c:pt>
                  <c:pt idx="4">
                    <c:v>20%</c:v>
                  </c:pt>
                  <c:pt idx="5">
                    <c:v>23%</c:v>
                  </c:pt>
                  <c:pt idx="6">
                    <c:v>26%</c:v>
                  </c:pt>
                  <c:pt idx="7">
                    <c:v>15%</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840</c:v>
                </c:pt>
                <c:pt idx="1">
                  <c:v>24613</c:v>
                </c:pt>
                <c:pt idx="2">
                  <c:v>10484</c:v>
                </c:pt>
                <c:pt idx="3">
                  <c:v>10890</c:v>
                </c:pt>
                <c:pt idx="4">
                  <c:v>9964</c:v>
                </c:pt>
                <c:pt idx="5">
                  <c:v>13755</c:v>
                </c:pt>
                <c:pt idx="6">
                  <c:v>32740</c:v>
                </c:pt>
                <c:pt idx="7">
                  <c:v>66718</c:v>
                </c:pt>
              </c:numCache>
            </c:numRef>
          </c:val>
          <c:extLst>
            <c:ext xmlns:c15="http://schemas.microsoft.com/office/drawing/2012/chart" uri="{02D57815-91ED-43cb-92C2-25804820EDAC}">
              <c15:datalabelsRange>
                <c15:f>'36aperfresol_graf'!$V$17:$AC$17</c15:f>
                <c15:dlblRangeCache>
                  <c:ptCount val="8"/>
                  <c:pt idx="0">
                    <c:v>25%</c:v>
                  </c:pt>
                  <c:pt idx="1">
                    <c:v>23%</c:v>
                  </c:pt>
                  <c:pt idx="2">
                    <c:v>22%</c:v>
                  </c:pt>
                  <c:pt idx="3">
                    <c:v>22%</c:v>
                  </c:pt>
                  <c:pt idx="4">
                    <c:v>19%</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1103</c:v>
                </c:pt>
                <c:pt idx="1">
                  <c:v>36114</c:v>
                </c:pt>
                <c:pt idx="2">
                  <c:v>13969</c:v>
                </c:pt>
                <c:pt idx="3">
                  <c:v>15661</c:v>
                </c:pt>
                <c:pt idx="4">
                  <c:v>16236</c:v>
                </c:pt>
                <c:pt idx="5">
                  <c:v>25255</c:v>
                </c:pt>
                <c:pt idx="6">
                  <c:v>53278</c:v>
                </c:pt>
                <c:pt idx="7">
                  <c:v>95404</c:v>
                </c:pt>
              </c:numCache>
            </c:numRef>
          </c:val>
          <c:extLst>
            <c:ext xmlns:c15="http://schemas.microsoft.com/office/drawing/2012/chart" uri="{02D57815-91ED-43cb-92C2-25804820EDAC}">
              <c15:datalabelsRange>
                <c15:f>'36aperfresol_graf'!$V$18:$AC$18</c15:f>
                <c15:dlblRangeCache>
                  <c:ptCount val="8"/>
                  <c:pt idx="0">
                    <c:v>33%</c:v>
                  </c:pt>
                  <c:pt idx="1">
                    <c:v>34%</c:v>
                  </c:pt>
                  <c:pt idx="2">
                    <c:v>29%</c:v>
                  </c:pt>
                  <c:pt idx="3">
                    <c:v>32%</c:v>
                  </c:pt>
                  <c:pt idx="4">
                    <c:v>31%</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503</c:v>
                </c:pt>
                <c:pt idx="1">
                  <c:v>27334</c:v>
                </c:pt>
                <c:pt idx="2">
                  <c:v>14648</c:v>
                </c:pt>
                <c:pt idx="3">
                  <c:v>15135</c:v>
                </c:pt>
                <c:pt idx="4">
                  <c:v>17237</c:v>
                </c:pt>
                <c:pt idx="5">
                  <c:v>27136</c:v>
                </c:pt>
                <c:pt idx="6">
                  <c:v>56684</c:v>
                </c:pt>
                <c:pt idx="7">
                  <c:v>101720</c:v>
                </c:pt>
              </c:numCache>
            </c:numRef>
          </c:val>
          <c:extLst>
            <c:ext xmlns:c15="http://schemas.microsoft.com/office/drawing/2012/chart" uri="{02D57815-91ED-43cb-92C2-25804820EDAC}">
              <c15:datalabelsRange>
                <c15:f>'36aperfresol_graf'!$V$19:$AC$19</c15:f>
                <c15:dlblRangeCache>
                  <c:ptCount val="8"/>
                  <c:pt idx="0">
                    <c:v>15%</c:v>
                  </c:pt>
                  <c:pt idx="1">
                    <c:v>26%</c:v>
                  </c:pt>
                  <c:pt idx="2">
                    <c:v>30%</c:v>
                  </c:pt>
                  <c:pt idx="3">
                    <c:v>31%</c:v>
                  </c:pt>
                  <c:pt idx="4">
                    <c:v>33%</c:v>
                  </c:pt>
                  <c:pt idx="5">
                    <c:v>33%</c:v>
                  </c:pt>
                  <c:pt idx="6">
                    <c:v>31%</c:v>
                  </c:pt>
                  <c:pt idx="7">
                    <c:v>31%</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850</c:v>
                </c:pt>
                <c:pt idx="1">
                  <c:v>18005</c:v>
                </c:pt>
                <c:pt idx="2">
                  <c:v>9156</c:v>
                </c:pt>
                <c:pt idx="3">
                  <c:v>7122</c:v>
                </c:pt>
                <c:pt idx="4">
                  <c:v>8397</c:v>
                </c:pt>
                <c:pt idx="5">
                  <c:v>15993</c:v>
                </c:pt>
                <c:pt idx="6">
                  <c:v>40965</c:v>
                </c:pt>
                <c:pt idx="7">
                  <c:v>67377</c:v>
                </c:pt>
              </c:numCache>
            </c:numRef>
          </c:val>
          <c:extLst>
            <c:ext xmlns:c15="http://schemas.microsoft.com/office/drawing/2012/chart" uri="{02D57815-91ED-43cb-92C2-25804820EDAC}">
              <c15:datalabelsRange>
                <c15:f>'36aperfresol_graf'!$V$20:$AC$20</c15:f>
                <c15:dlblRangeCache>
                  <c:ptCount val="8"/>
                  <c:pt idx="0">
                    <c:v>26%</c:v>
                  </c:pt>
                  <c:pt idx="1">
                    <c:v>17%</c:v>
                  </c:pt>
                  <c:pt idx="2">
                    <c:v>19%</c:v>
                  </c:pt>
                  <c:pt idx="3">
                    <c:v>15%</c:v>
                  </c:pt>
                  <c:pt idx="4">
                    <c:v>16%</c:v>
                  </c:pt>
                  <c:pt idx="5">
                    <c:v>19%</c:v>
                  </c:pt>
                  <c:pt idx="6">
                    <c:v>22%</c:v>
                  </c:pt>
                  <c:pt idx="7">
                    <c:v>20%</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616</c:v>
                </c:pt>
                <c:pt idx="1">
                  <c:v>11284</c:v>
                </c:pt>
                <c:pt idx="2">
                  <c:v>6474</c:v>
                </c:pt>
                <c:pt idx="3">
                  <c:v>8780</c:v>
                </c:pt>
                <c:pt idx="4">
                  <c:v>8726</c:v>
                </c:pt>
                <c:pt idx="5">
                  <c:v>12353</c:v>
                </c:pt>
                <c:pt idx="6">
                  <c:v>42718</c:v>
                </c:pt>
                <c:pt idx="7">
                  <c:v>200684</c:v>
                </c:pt>
              </c:numCache>
            </c:numRef>
          </c:val>
          <c:extLst>
            <c:ext xmlns:c15="http://schemas.microsoft.com/office/drawing/2012/chart" uri="{02D57815-91ED-43cb-92C2-25804820EDAC}">
              <c15:datalabelsRange>
                <c15:f>'36bperfresol_graf'!$V$12:$AC$12</c15:f>
                <c15:dlblRangeCache>
                  <c:ptCount val="8"/>
                  <c:pt idx="0">
                    <c:v>33%</c:v>
                  </c:pt>
                  <c:pt idx="1">
                    <c:v>30%</c:v>
                  </c:pt>
                  <c:pt idx="2">
                    <c:v>27%</c:v>
                  </c:pt>
                  <c:pt idx="3">
                    <c:v>28%</c:v>
                  </c:pt>
                  <c:pt idx="4">
                    <c:v>23%</c:v>
                  </c:pt>
                  <c:pt idx="5">
                    <c:v>19%</c:v>
                  </c:pt>
                  <c:pt idx="6">
                    <c:v>19%</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878</c:v>
                </c:pt>
                <c:pt idx="1">
                  <c:v>14508</c:v>
                </c:pt>
                <c:pt idx="2">
                  <c:v>8611</c:v>
                </c:pt>
                <c:pt idx="3">
                  <c:v>11852</c:v>
                </c:pt>
                <c:pt idx="4">
                  <c:v>13898</c:v>
                </c:pt>
                <c:pt idx="5">
                  <c:v>23370</c:v>
                </c:pt>
                <c:pt idx="6">
                  <c:v>76570</c:v>
                </c:pt>
                <c:pt idx="7">
                  <c:v>265778</c:v>
                </c:pt>
              </c:numCache>
            </c:numRef>
          </c:val>
          <c:extLst>
            <c:ext xmlns:c15="http://schemas.microsoft.com/office/drawing/2012/chart" uri="{02D57815-91ED-43cb-92C2-25804820EDAC}">
              <c15:datalabelsRange>
                <c15:f>'36bperfresol_graf'!$V$13:$AC$13</c15:f>
                <c15:dlblRangeCache>
                  <c:ptCount val="8"/>
                  <c:pt idx="0">
                    <c:v>47%</c:v>
                  </c:pt>
                  <c:pt idx="1">
                    <c:v>38%</c:v>
                  </c:pt>
                  <c:pt idx="2">
                    <c:v>36%</c:v>
                  </c:pt>
                  <c:pt idx="3">
                    <c:v>38%</c:v>
                  </c:pt>
                  <c:pt idx="4">
                    <c:v>37%</c:v>
                  </c:pt>
                  <c:pt idx="5">
                    <c:v>37%</c:v>
                  </c:pt>
                  <c:pt idx="6">
                    <c:v>34%</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391</c:v>
                </c:pt>
                <c:pt idx="1">
                  <c:v>12072</c:v>
                </c:pt>
                <c:pt idx="2">
                  <c:v>8514</c:v>
                </c:pt>
                <c:pt idx="3">
                  <c:v>10829</c:v>
                </c:pt>
                <c:pt idx="4">
                  <c:v>15400</c:v>
                </c:pt>
                <c:pt idx="5">
                  <c:v>27891</c:v>
                </c:pt>
                <c:pt idx="6">
                  <c:v>103164</c:v>
                </c:pt>
                <c:pt idx="7">
                  <c:v>251189</c:v>
                </c:pt>
              </c:numCache>
            </c:numRef>
          </c:val>
          <c:extLst>
            <c:ext xmlns:c15="http://schemas.microsoft.com/office/drawing/2012/chart" uri="{02D57815-91ED-43cb-92C2-25804820EDAC}">
              <c15:datalabelsRange>
                <c15:f>'36bperfresol_graf'!$V$14:$AC$14</c15:f>
                <c15:dlblRangeCache>
                  <c:ptCount val="8"/>
                  <c:pt idx="0">
                    <c:v>21%</c:v>
                  </c:pt>
                  <c:pt idx="1">
                    <c:v>32%</c:v>
                  </c:pt>
                  <c:pt idx="2">
                    <c:v>36%</c:v>
                  </c:pt>
                  <c:pt idx="3">
                    <c:v>34%</c:v>
                  </c:pt>
                  <c:pt idx="4">
                    <c:v>41%</c:v>
                  </c:pt>
                  <c:pt idx="5">
                    <c:v>44%</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840</c:v>
                </c:pt>
                <c:pt idx="1">
                  <c:v>24613</c:v>
                </c:pt>
                <c:pt idx="2">
                  <c:v>10484</c:v>
                </c:pt>
                <c:pt idx="3">
                  <c:v>10890</c:v>
                </c:pt>
                <c:pt idx="4">
                  <c:v>9964</c:v>
                </c:pt>
                <c:pt idx="5">
                  <c:v>13755</c:v>
                </c:pt>
                <c:pt idx="6">
                  <c:v>32740</c:v>
                </c:pt>
                <c:pt idx="7">
                  <c:v>66718</c:v>
                </c:pt>
              </c:numCache>
            </c:numRef>
          </c:val>
          <c:extLst>
            <c:ext xmlns:c15="http://schemas.microsoft.com/office/drawing/2012/chart" uri="{02D57815-91ED-43cb-92C2-25804820EDAC}">
              <c15:datalabelsRange>
                <c15:f>'36bperfresol_graf'!$V$17:$AC$17</c15:f>
                <c15:dlblRangeCache>
                  <c:ptCount val="8"/>
                  <c:pt idx="0">
                    <c:v>34%</c:v>
                  </c:pt>
                  <c:pt idx="1">
                    <c:v>28%</c:v>
                  </c:pt>
                  <c:pt idx="2">
                    <c:v>27%</c:v>
                  </c:pt>
                  <c:pt idx="3">
                    <c:v>26%</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1103</c:v>
                </c:pt>
                <c:pt idx="1">
                  <c:v>36114</c:v>
                </c:pt>
                <c:pt idx="2">
                  <c:v>13969</c:v>
                </c:pt>
                <c:pt idx="3">
                  <c:v>15661</c:v>
                </c:pt>
                <c:pt idx="4">
                  <c:v>16236</c:v>
                </c:pt>
                <c:pt idx="5">
                  <c:v>25255</c:v>
                </c:pt>
                <c:pt idx="6">
                  <c:v>53278</c:v>
                </c:pt>
                <c:pt idx="7">
                  <c:v>95404</c:v>
                </c:pt>
              </c:numCache>
            </c:numRef>
          </c:val>
          <c:extLst>
            <c:ext xmlns:c15="http://schemas.microsoft.com/office/drawing/2012/chart" uri="{02D57815-91ED-43cb-92C2-25804820EDAC}">
              <c15:datalabelsRange>
                <c15:f>'36bperfresol_graf'!$V$18:$AC$18</c15:f>
                <c15:dlblRangeCache>
                  <c:ptCount val="8"/>
                  <c:pt idx="0">
                    <c:v>45%</c:v>
                  </c:pt>
                  <c:pt idx="1">
                    <c:v>41%</c:v>
                  </c:pt>
                  <c:pt idx="2">
                    <c:v>36%</c:v>
                  </c:pt>
                  <c:pt idx="3">
                    <c:v>38%</c:v>
                  </c:pt>
                  <c:pt idx="4">
                    <c:v>37%</c:v>
                  </c:pt>
                  <c:pt idx="5">
                    <c:v>38%</c:v>
                  </c:pt>
                  <c:pt idx="6">
                    <c:v>37%</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503</c:v>
                </c:pt>
                <c:pt idx="1">
                  <c:v>27334</c:v>
                </c:pt>
                <c:pt idx="2">
                  <c:v>14648</c:v>
                </c:pt>
                <c:pt idx="3">
                  <c:v>15135</c:v>
                </c:pt>
                <c:pt idx="4">
                  <c:v>17237</c:v>
                </c:pt>
                <c:pt idx="5">
                  <c:v>27136</c:v>
                </c:pt>
                <c:pt idx="6">
                  <c:v>56684</c:v>
                </c:pt>
                <c:pt idx="7">
                  <c:v>101720</c:v>
                </c:pt>
              </c:numCache>
            </c:numRef>
          </c:val>
          <c:extLst>
            <c:ext xmlns:c15="http://schemas.microsoft.com/office/drawing/2012/chart" uri="{02D57815-91ED-43cb-92C2-25804820EDAC}">
              <c15:datalabelsRange>
                <c15:f>'36bperfresol_graf'!$V$19:$AC$19</c15:f>
                <c15:dlblRangeCache>
                  <c:ptCount val="8"/>
                  <c:pt idx="0">
                    <c:v>21%</c:v>
                  </c:pt>
                  <c:pt idx="1">
                    <c:v>31%</c:v>
                  </c:pt>
                  <c:pt idx="2">
                    <c:v>37%</c:v>
                  </c:pt>
                  <c:pt idx="3">
                    <c:v>36%</c:v>
                  </c:pt>
                  <c:pt idx="4">
                    <c:v>40%</c:v>
                  </c:pt>
                  <c:pt idx="5">
                    <c:v>41%</c:v>
                  </c:pt>
                  <c:pt idx="6">
                    <c:v>40%</c:v>
                  </c:pt>
                  <c:pt idx="7">
                    <c:v>39%</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81.144467006933397</c:v>
                </c:pt>
                <c:pt idx="1">
                  <c:v>43.235144286955737</c:v>
                </c:pt>
                <c:pt idx="2">
                  <c:v>61.889357520167067</c:v>
                </c:pt>
                <c:pt idx="3">
                  <c:v>52.685319323477565</c:v>
                </c:pt>
                <c:pt idx="4">
                  <c:v>28.543184524134617</c:v>
                </c:pt>
                <c:pt idx="5">
                  <c:v>66.087388282025813</c:v>
                </c:pt>
                <c:pt idx="6">
                  <c:v>50.671161338454311</c:v>
                </c:pt>
                <c:pt idx="7">
                  <c:v>69.878817578511089</c:v>
                </c:pt>
                <c:pt idx="8">
                  <c:v>40.683444417199794</c:v>
                </c:pt>
                <c:pt idx="9">
                  <c:v>41.512501278622885</c:v>
                </c:pt>
                <c:pt idx="10">
                  <c:v>37.35441868847289</c:v>
                </c:pt>
                <c:pt idx="11">
                  <c:v>60.929163958374893</c:v>
                </c:pt>
                <c:pt idx="12">
                  <c:v>70.548391839970336</c:v>
                </c:pt>
                <c:pt idx="13">
                  <c:v>50.134190580116197</c:v>
                </c:pt>
                <c:pt idx="14">
                  <c:v>45.986048949639127</c:v>
                </c:pt>
                <c:pt idx="15">
                  <c:v>54.640985591364064</c:v>
                </c:pt>
                <c:pt idx="16">
                  <c:v>84.870025785769045</c:v>
                </c:pt>
                <c:pt idx="17">
                  <c:v>63.086150490730645</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0.72041417412143494</c:v>
                </c:pt>
                <c:pt idx="1">
                  <c:v>16.439423451499806</c:v>
                </c:pt>
                <c:pt idx="2">
                  <c:v>10.388599975430981</c:v>
                </c:pt>
                <c:pt idx="3">
                  <c:v>1.4137852791789574</c:v>
                </c:pt>
                <c:pt idx="4">
                  <c:v>36.7071185922293</c:v>
                </c:pt>
                <c:pt idx="5">
                  <c:v>2.0721615359152596</c:v>
                </c:pt>
                <c:pt idx="6">
                  <c:v>25.500262496200712</c:v>
                </c:pt>
                <c:pt idx="7">
                  <c:v>10.378165568909525</c:v>
                </c:pt>
                <c:pt idx="8">
                  <c:v>7.111490413244721</c:v>
                </c:pt>
                <c:pt idx="9">
                  <c:v>10.157380211301565</c:v>
                </c:pt>
                <c:pt idx="10">
                  <c:v>45.434885449753331</c:v>
                </c:pt>
                <c:pt idx="11">
                  <c:v>13.470238823067566</c:v>
                </c:pt>
                <c:pt idx="12">
                  <c:v>9.6064467047263467</c:v>
                </c:pt>
                <c:pt idx="13">
                  <c:v>2.7309994986286017</c:v>
                </c:pt>
                <c:pt idx="14">
                  <c:v>12.322083786944075</c:v>
                </c:pt>
                <c:pt idx="15">
                  <c:v>1.2560190020240483</c:v>
                </c:pt>
                <c:pt idx="16">
                  <c:v>6.5649174158477939</c:v>
                </c:pt>
                <c:pt idx="17">
                  <c:v>0.10905125408942203</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18.132923549750288</c:v>
                </c:pt>
                <c:pt idx="1">
                  <c:v>40.325432261544456</c:v>
                </c:pt>
                <c:pt idx="2">
                  <c:v>27.660619958232669</c:v>
                </c:pt>
                <c:pt idx="3">
                  <c:v>45.900895397343483</c:v>
                </c:pt>
                <c:pt idx="4">
                  <c:v>34.355372532742031</c:v>
                </c:pt>
                <c:pt idx="5">
                  <c:v>31.84045018205892</c:v>
                </c:pt>
                <c:pt idx="6">
                  <c:v>22.129258655466828</c:v>
                </c:pt>
                <c:pt idx="7">
                  <c:v>19.727235728464994</c:v>
                </c:pt>
                <c:pt idx="8">
                  <c:v>52.177678989386266</c:v>
                </c:pt>
                <c:pt idx="9">
                  <c:v>47.904519749243789</c:v>
                </c:pt>
                <c:pt idx="10">
                  <c:v>17.210695861773782</c:v>
                </c:pt>
                <c:pt idx="11">
                  <c:v>25.507281818942381</c:v>
                </c:pt>
                <c:pt idx="12">
                  <c:v>19.81607328939209</c:v>
                </c:pt>
                <c:pt idx="13">
                  <c:v>47.127436812457603</c:v>
                </c:pt>
                <c:pt idx="14">
                  <c:v>41.534615539695977</c:v>
                </c:pt>
                <c:pt idx="15">
                  <c:v>36.931949463488571</c:v>
                </c:pt>
                <c:pt idx="16">
                  <c:v>8.5650567983831625</c:v>
                </c:pt>
                <c:pt idx="17">
                  <c:v>36.804798255179932</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2.1952691948850227E-3</c:v>
                </c:pt>
                <c:pt idx="1">
                  <c:v>0</c:v>
                </c:pt>
                <c:pt idx="2">
                  <c:v>6.1422546169280536E-2</c:v>
                </c:pt>
                <c:pt idx="3">
                  <c:v>0</c:v>
                </c:pt>
                <c:pt idx="4">
                  <c:v>0.39432435089405671</c:v>
                </c:pt>
                <c:pt idx="5">
                  <c:v>0</c:v>
                </c:pt>
                <c:pt idx="6">
                  <c:v>1.6993175098781466</c:v>
                </c:pt>
                <c:pt idx="7">
                  <c:v>1.5781124114388232E-2</c:v>
                </c:pt>
                <c:pt idx="8">
                  <c:v>2.7386180169221119E-2</c:v>
                </c:pt>
                <c:pt idx="9">
                  <c:v>0.42559876083176246</c:v>
                </c:pt>
                <c:pt idx="10">
                  <c:v>0</c:v>
                </c:pt>
                <c:pt idx="11">
                  <c:v>9.3315399615154421E-2</c:v>
                </c:pt>
                <c:pt idx="12">
                  <c:v>2.9088165911226753E-2</c:v>
                </c:pt>
                <c:pt idx="13">
                  <c:v>7.3731087975934173E-3</c:v>
                </c:pt>
                <c:pt idx="14">
                  <c:v>0.15725172372081772</c:v>
                </c:pt>
                <c:pt idx="15">
                  <c:v>7.1710459431233193</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75.64155511826965</c:v>
                </c:pt>
                <c:pt idx="1">
                  <c:v>44.936479128856625</c:v>
                </c:pt>
                <c:pt idx="2">
                  <c:v>59.094472755782043</c:v>
                </c:pt>
                <c:pt idx="3">
                  <c:v>57.05117519586598</c:v>
                </c:pt>
                <c:pt idx="4">
                  <c:v>30.876023429662471</c:v>
                </c:pt>
                <c:pt idx="5">
                  <c:v>70.890410958904113</c:v>
                </c:pt>
                <c:pt idx="6">
                  <c:v>45.527409251017694</c:v>
                </c:pt>
                <c:pt idx="7">
                  <c:v>63.636610611535225</c:v>
                </c:pt>
                <c:pt idx="8">
                  <c:v>49.076508024349749</c:v>
                </c:pt>
                <c:pt idx="9">
                  <c:v>42.125989654084165</c:v>
                </c:pt>
                <c:pt idx="10">
                  <c:v>41.01794214573416</c:v>
                </c:pt>
                <c:pt idx="11">
                  <c:v>63.439457810280174</c:v>
                </c:pt>
                <c:pt idx="12">
                  <c:v>68.119204641245602</c:v>
                </c:pt>
                <c:pt idx="13">
                  <c:v>49.711297526963719</c:v>
                </c:pt>
                <c:pt idx="14">
                  <c:v>50.447538538040774</c:v>
                </c:pt>
                <c:pt idx="15">
                  <c:v>60.131115697462668</c:v>
                </c:pt>
                <c:pt idx="16">
                  <c:v>73.042121684867396</c:v>
                </c:pt>
                <c:pt idx="17">
                  <c:v>58.816425120772948</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1.5410279458089384</c:v>
                </c:pt>
                <c:pt idx="1">
                  <c:v>24.936479128856625</c:v>
                </c:pt>
                <c:pt idx="2">
                  <c:v>14.680517444139554</c:v>
                </c:pt>
                <c:pt idx="3">
                  <c:v>3.38389731621937</c:v>
                </c:pt>
                <c:pt idx="4">
                  <c:v>32.623539691272128</c:v>
                </c:pt>
                <c:pt idx="5">
                  <c:v>3.2239017477562588</c:v>
                </c:pt>
                <c:pt idx="6">
                  <c:v>33.002889624770624</c:v>
                </c:pt>
                <c:pt idx="7">
                  <c:v>11.575973267407427</c:v>
                </c:pt>
                <c:pt idx="8">
                  <c:v>11.308453237410072</c:v>
                </c:pt>
                <c:pt idx="9">
                  <c:v>11.206245969346451</c:v>
                </c:pt>
                <c:pt idx="10">
                  <c:v>43.778835591358479</c:v>
                </c:pt>
                <c:pt idx="11">
                  <c:v>15.951277453012553</c:v>
                </c:pt>
                <c:pt idx="12">
                  <c:v>13.357465165865028</c:v>
                </c:pt>
                <c:pt idx="13">
                  <c:v>5.7468133783636564</c:v>
                </c:pt>
                <c:pt idx="14">
                  <c:v>17.851815017404277</c:v>
                </c:pt>
                <c:pt idx="15">
                  <c:v>2.5980332645380599</c:v>
                </c:pt>
                <c:pt idx="16">
                  <c:v>12.106084243369734</c:v>
                </c:pt>
                <c:pt idx="17">
                  <c:v>6.0386473429951688E-2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22.810128837386326</c:v>
                </c:pt>
                <c:pt idx="1">
                  <c:v>30.127041742286753</c:v>
                </c:pt>
                <c:pt idx="2">
                  <c:v>26.107408859270873</c:v>
                </c:pt>
                <c:pt idx="3">
                  <c:v>39.564927487914652</c:v>
                </c:pt>
                <c:pt idx="4">
                  <c:v>35.814374939322349</c:v>
                </c:pt>
                <c:pt idx="5">
                  <c:v>25.885687293339632</c:v>
                </c:pt>
                <c:pt idx="6">
                  <c:v>20.161987724367762</c:v>
                </c:pt>
                <c:pt idx="7">
                  <c:v>24.752098671520553</c:v>
                </c:pt>
                <c:pt idx="8">
                  <c:v>39.509546209186496</c:v>
                </c:pt>
                <c:pt idx="9">
                  <c:v>46.134002936373989</c:v>
                </c:pt>
                <c:pt idx="10">
                  <c:v>15.20322226290736</c:v>
                </c:pt>
                <c:pt idx="11">
                  <c:v>20.401984302582854</c:v>
                </c:pt>
                <c:pt idx="12">
                  <c:v>18.45688501016512</c:v>
                </c:pt>
                <c:pt idx="13">
                  <c:v>44.53099466172786</c:v>
                </c:pt>
                <c:pt idx="14">
                  <c:v>31.40228741919443</c:v>
                </c:pt>
                <c:pt idx="15">
                  <c:v>28.958763303791834</c:v>
                </c:pt>
                <c:pt idx="16">
                  <c:v>14.851794071762871</c:v>
                </c:pt>
                <c:pt idx="17">
                  <c:v>41.123188405797102</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7.2880985350921943E-3</c:v>
                </c:pt>
                <c:pt idx="1">
                  <c:v>0</c:v>
                </c:pt>
                <c:pt idx="2">
                  <c:v>0.11760094080752646</c:v>
                </c:pt>
                <c:pt idx="3">
                  <c:v>0</c:v>
                </c:pt>
                <c:pt idx="4">
                  <c:v>0.68606193974305041</c:v>
                </c:pt>
                <c:pt idx="5">
                  <c:v>0</c:v>
                </c:pt>
                <c:pt idx="6">
                  <c:v>1.3077133998439181</c:v>
                </c:pt>
                <c:pt idx="7">
                  <c:v>3.5317449536798065E-2</c:v>
                </c:pt>
                <c:pt idx="8">
                  <c:v>0.10549252905368013</c:v>
                </c:pt>
                <c:pt idx="9">
                  <c:v>0.5337614401953924</c:v>
                </c:pt>
                <c:pt idx="10">
                  <c:v>0</c:v>
                </c:pt>
                <c:pt idx="11">
                  <c:v>0.20728043412441485</c:v>
                </c:pt>
                <c:pt idx="12">
                  <c:v>6.6445182724252497E-2</c:v>
                </c:pt>
                <c:pt idx="13">
                  <c:v>1.0894432944765225E-2</c:v>
                </c:pt>
                <c:pt idx="14">
                  <c:v>0.29835902536051717</c:v>
                </c:pt>
                <c:pt idx="15">
                  <c:v>8.312087734207438</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80.138093971901711</c:v>
                </c:pt>
                <c:pt idx="1">
                  <c:v>39.854269643770238</c:v>
                </c:pt>
                <c:pt idx="2">
                  <c:v>59.754948162111219</c:v>
                </c:pt>
                <c:pt idx="3">
                  <c:v>52.337613088466334</c:v>
                </c:pt>
                <c:pt idx="4">
                  <c:v>28.284198468680291</c:v>
                </c:pt>
                <c:pt idx="5">
                  <c:v>71.109966141616368</c:v>
                </c:pt>
                <c:pt idx="6">
                  <c:v>47.973718527435047</c:v>
                </c:pt>
                <c:pt idx="7">
                  <c:v>64.14726194449436</c:v>
                </c:pt>
                <c:pt idx="8">
                  <c:v>45.849412187023241</c:v>
                </c:pt>
                <c:pt idx="9">
                  <c:v>42.765573944306823</c:v>
                </c:pt>
                <c:pt idx="10">
                  <c:v>35.617439851123223</c:v>
                </c:pt>
                <c:pt idx="11">
                  <c:v>61.808317565741206</c:v>
                </c:pt>
                <c:pt idx="12">
                  <c:v>70.490569781959792</c:v>
                </c:pt>
                <c:pt idx="13">
                  <c:v>52.540166768354688</c:v>
                </c:pt>
                <c:pt idx="14">
                  <c:v>48.441055985434687</c:v>
                </c:pt>
                <c:pt idx="15">
                  <c:v>56.136931397040655</c:v>
                </c:pt>
                <c:pt idx="16">
                  <c:v>79.901336728198601</c:v>
                </c:pt>
                <c:pt idx="17">
                  <c:v>61.633054599114608</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0.84216399530968711</c:v>
                </c:pt>
                <c:pt idx="1">
                  <c:v>17.85836032043634</c:v>
                </c:pt>
                <c:pt idx="2">
                  <c:v>11.800188501413761</c:v>
                </c:pt>
                <c:pt idx="3">
                  <c:v>1.9285985156292325</c:v>
                </c:pt>
                <c:pt idx="4">
                  <c:v>36.32965575450654</c:v>
                </c:pt>
                <c:pt idx="5">
                  <c:v>2.34800529957309</c:v>
                </c:pt>
                <c:pt idx="6">
                  <c:v>26.037382552579665</c:v>
                </c:pt>
                <c:pt idx="7">
                  <c:v>11.914970090626685</c:v>
                </c:pt>
                <c:pt idx="8">
                  <c:v>9.5290153622739098</c:v>
                </c:pt>
                <c:pt idx="9">
                  <c:v>10.42343393061968</c:v>
                </c:pt>
                <c:pt idx="10">
                  <c:v>45.520404094111392</c:v>
                </c:pt>
                <c:pt idx="11">
                  <c:v>13.132795304475422</c:v>
                </c:pt>
                <c:pt idx="12">
                  <c:v>9.2714629447416517</c:v>
                </c:pt>
                <c:pt idx="13">
                  <c:v>2.3184868822452716</c:v>
                </c:pt>
                <c:pt idx="14">
                  <c:v>15.851160673645881</c:v>
                </c:pt>
                <c:pt idx="15">
                  <c:v>1.8804732753177589</c:v>
                </c:pt>
                <c:pt idx="16">
                  <c:v>8.2272437937619358</c:v>
                </c:pt>
                <c:pt idx="17">
                  <c:v>0.19675356615838663</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19.018434324721348</c:v>
                </c:pt>
                <c:pt idx="1">
                  <c:v>42.287370035793423</c:v>
                </c:pt>
                <c:pt idx="2">
                  <c:v>28.400879673264217</c:v>
                </c:pt>
                <c:pt idx="3">
                  <c:v>45.733788395904433</c:v>
                </c:pt>
                <c:pt idx="4">
                  <c:v>35.051546391752581</c:v>
                </c:pt>
                <c:pt idx="5">
                  <c:v>26.542028558810539</c:v>
                </c:pt>
                <c:pt idx="6">
                  <c:v>24.307018423780384</c:v>
                </c:pt>
                <c:pt idx="7">
                  <c:v>23.924931323971144</c:v>
                </c:pt>
                <c:pt idx="8">
                  <c:v>44.606887324288387</c:v>
                </c:pt>
                <c:pt idx="9">
                  <c:v>46.259650881471273</c:v>
                </c:pt>
                <c:pt idx="10">
                  <c:v>18.862156054765386</c:v>
                </c:pt>
                <c:pt idx="11">
                  <c:v>24.954627949183305</c:v>
                </c:pt>
                <c:pt idx="12">
                  <c:v>20.220603434732638</c:v>
                </c:pt>
                <c:pt idx="13">
                  <c:v>45.137278828553995</c:v>
                </c:pt>
                <c:pt idx="14">
                  <c:v>35.537096040054621</c:v>
                </c:pt>
                <c:pt idx="15">
                  <c:v>34.177944930957807</c:v>
                </c:pt>
                <c:pt idx="16">
                  <c:v>11.871419478039465</c:v>
                </c:pt>
                <c:pt idx="17">
                  <c:v>38.170191834727007</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1.3077080672510668E-3</c:v>
                </c:pt>
                <c:pt idx="1">
                  <c:v>0</c:v>
                </c:pt>
                <c:pt idx="2">
                  <c:v>4.3983663210807412E-2</c:v>
                </c:pt>
                <c:pt idx="3">
                  <c:v>0</c:v>
                </c:pt>
                <c:pt idx="4">
                  <c:v>0.33459938506058962</c:v>
                </c:pt>
                <c:pt idx="5">
                  <c:v>0</c:v>
                </c:pt>
                <c:pt idx="6">
                  <c:v>1.6818804962049019</c:v>
                </c:pt>
                <c:pt idx="7">
                  <c:v>1.2836640907807244E-2</c:v>
                </c:pt>
                <c:pt idx="8">
                  <c:v>1.4685126414463219E-2</c:v>
                </c:pt>
                <c:pt idx="9">
                  <c:v>0.5513412436022247</c:v>
                </c:pt>
                <c:pt idx="10">
                  <c:v>0</c:v>
                </c:pt>
                <c:pt idx="11">
                  <c:v>0.1042591806000695</c:v>
                </c:pt>
                <c:pt idx="12">
                  <c:v>1.7363838565912303E-2</c:v>
                </c:pt>
                <c:pt idx="13">
                  <c:v>4.067520846044336E-3</c:v>
                </c:pt>
                <c:pt idx="14">
                  <c:v>0.17068730086481565</c:v>
                </c:pt>
                <c:pt idx="15">
                  <c:v>7.8046503966837788</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85.84384613796378</c:v>
                </c:pt>
                <c:pt idx="1">
                  <c:v>45.174871816249116</c:v>
                </c:pt>
                <c:pt idx="2">
                  <c:v>64.63935219821326</c:v>
                </c:pt>
                <c:pt idx="3">
                  <c:v>50.972574154121332</c:v>
                </c:pt>
                <c:pt idx="4">
                  <c:v>26.232073960835699</c:v>
                </c:pt>
                <c:pt idx="5">
                  <c:v>52.734183423246691</c:v>
                </c:pt>
                <c:pt idx="6">
                  <c:v>56.167096161670962</c:v>
                </c:pt>
                <c:pt idx="7">
                  <c:v>80.027779644689389</c:v>
                </c:pt>
                <c:pt idx="8">
                  <c:v>32.31310334505725</c:v>
                </c:pt>
                <c:pt idx="9">
                  <c:v>39.713302988486809</c:v>
                </c:pt>
                <c:pt idx="10">
                  <c:v>35.831739961759084</c:v>
                </c:pt>
                <c:pt idx="11">
                  <c:v>58.401477182801372</c:v>
                </c:pt>
                <c:pt idx="12">
                  <c:v>73.314958381832952</c:v>
                </c:pt>
                <c:pt idx="13">
                  <c:v>48.068031040167263</c:v>
                </c:pt>
                <c:pt idx="14">
                  <c:v>42.690351096655824</c:v>
                </c:pt>
                <c:pt idx="15">
                  <c:v>50.600284736830922</c:v>
                </c:pt>
                <c:pt idx="16">
                  <c:v>99.094650205761312</c:v>
                </c:pt>
                <c:pt idx="17">
                  <c:v>68.615554329840037</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5.3166229636817872E-2</c:v>
                </c:pt>
                <c:pt idx="1">
                  <c:v>8.22043436575097</c:v>
                </c:pt>
                <c:pt idx="2">
                  <c:v>7.4726048497117459</c:v>
                </c:pt>
                <c:pt idx="3">
                  <c:v>0.17886421225219853</c:v>
                </c:pt>
                <c:pt idx="4">
                  <c:v>41.755841886874862</c:v>
                </c:pt>
                <c:pt idx="5">
                  <c:v>0.41687101520353115</c:v>
                </c:pt>
                <c:pt idx="6">
                  <c:v>20.240065102400649</c:v>
                </c:pt>
                <c:pt idx="7">
                  <c:v>8.049376078141453</c:v>
                </c:pt>
                <c:pt idx="8">
                  <c:v>3.0779016687869492</c:v>
                </c:pt>
                <c:pt idx="9">
                  <c:v>9.0859473153049244</c:v>
                </c:pt>
                <c:pt idx="10">
                  <c:v>46.794136392606752</c:v>
                </c:pt>
                <c:pt idx="11">
                  <c:v>12.002110261144816</c:v>
                </c:pt>
                <c:pt idx="12">
                  <c:v>5.8979201897524876</c:v>
                </c:pt>
                <c:pt idx="13">
                  <c:v>0.91270958144023162</c:v>
                </c:pt>
                <c:pt idx="14">
                  <c:v>7.8809106830122593</c:v>
                </c:pt>
                <c:pt idx="15">
                  <c:v>6.7996855145449522E-2</c:v>
                </c:pt>
                <c:pt idx="16">
                  <c:v>0.76131687242798352</c:v>
                </c:pt>
                <c:pt idx="17">
                  <c:v>5.5157198014340873E-2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14.102987632399397</c:v>
                </c:pt>
                <c:pt idx="1">
                  <c:v>46.604693817999916</c:v>
                </c:pt>
                <c:pt idx="2">
                  <c:v>27.83963385116402</c:v>
                </c:pt>
                <c:pt idx="3">
                  <c:v>48.848561633626474</c:v>
                </c:pt>
                <c:pt idx="4">
                  <c:v>31.87377156584407</c:v>
                </c:pt>
                <c:pt idx="5">
                  <c:v>46.848945561549776</c:v>
                </c:pt>
                <c:pt idx="6">
                  <c:v>21.627560016275599</c:v>
                </c:pt>
                <c:pt idx="7">
                  <c:v>11.920603983242602</c:v>
                </c:pt>
                <c:pt idx="8">
                  <c:v>64.603756641472728</c:v>
                </c:pt>
                <c:pt idx="9">
                  <c:v>50.990669989496013</c:v>
                </c:pt>
                <c:pt idx="10">
                  <c:v>17.37412364563416</c:v>
                </c:pt>
                <c:pt idx="11">
                  <c:v>29.593115273015037</c:v>
                </c:pt>
                <c:pt idx="12">
                  <c:v>20.783827114400545</c:v>
                </c:pt>
                <c:pt idx="13">
                  <c:v>51.0112178842829</c:v>
                </c:pt>
                <c:pt idx="14">
                  <c:v>49.328663164039696</c:v>
                </c:pt>
                <c:pt idx="15">
                  <c:v>43.250249675952489</c:v>
                </c:pt>
                <c:pt idx="16">
                  <c:v>0.1440329218106996</c:v>
                </c:pt>
                <c:pt idx="17">
                  <c:v>31.329288472145613</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4.840910091097126E-2</c:v>
                </c:pt>
                <c:pt idx="3">
                  <c:v>0</c:v>
                </c:pt>
                <c:pt idx="4">
                  <c:v>0.13831258644536654</c:v>
                </c:pt>
                <c:pt idx="5">
                  <c:v>0</c:v>
                </c:pt>
                <c:pt idx="6">
                  <c:v>1.9652787196527872</c:v>
                </c:pt>
                <c:pt idx="7">
                  <c:v>2.2402939265631651E-3</c:v>
                </c:pt>
                <c:pt idx="8">
                  <c:v>5.2383446830801469E-3</c:v>
                </c:pt>
                <c:pt idx="9">
                  <c:v>0.2100797067122526</c:v>
                </c:pt>
                <c:pt idx="10">
                  <c:v>0</c:v>
                </c:pt>
                <c:pt idx="11">
                  <c:v>3.2972830387760486E-3</c:v>
                </c:pt>
                <c:pt idx="12">
                  <c:v>3.2943140140118156E-3</c:v>
                </c:pt>
                <c:pt idx="13">
                  <c:v>8.0414941096055639E-3</c:v>
                </c:pt>
                <c:pt idx="14">
                  <c:v>0.10007505629221916</c:v>
                </c:pt>
                <c:pt idx="15">
                  <c:v>6.0814687320711416</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Andalucía</c:v>
                </c:pt>
                <c:pt idx="1">
                  <c:v>Castilla y León</c:v>
                </c:pt>
                <c:pt idx="2">
                  <c:v>Castilla - La Mancha</c:v>
                </c:pt>
                <c:pt idx="3">
                  <c:v>Canarias</c:v>
                </c:pt>
                <c:pt idx="4">
                  <c:v>Balears, Illes</c:v>
                </c:pt>
                <c:pt idx="5">
                  <c:v>Aragón</c:v>
                </c:pt>
                <c:pt idx="6">
                  <c:v>Comunitat Valenciana</c:v>
                </c:pt>
                <c:pt idx="7">
                  <c:v>TOTAL</c:v>
                </c:pt>
                <c:pt idx="8">
                  <c:v>Murcia, Región de</c:v>
                </c:pt>
                <c:pt idx="9">
                  <c:v>Madrid, Comunidad de</c:v>
                </c:pt>
                <c:pt idx="10">
                  <c:v>Extremadura</c:v>
                </c:pt>
                <c:pt idx="11">
                  <c:v>Cataluña</c:v>
                </c:pt>
                <c:pt idx="12">
                  <c:v>País Vasco</c:v>
                </c:pt>
                <c:pt idx="13">
                  <c:v>Rioja, La</c:v>
                </c:pt>
                <c:pt idx="14">
                  <c:v>Navarra, Comunidad Foral de</c:v>
                </c:pt>
                <c:pt idx="15">
                  <c:v>Galicia</c:v>
                </c:pt>
                <c:pt idx="16">
                  <c:v>Ceuta y Melilla</c:v>
                </c:pt>
                <c:pt idx="17">
                  <c:v>Cantabria</c:v>
                </c:pt>
                <c:pt idx="18">
                  <c:v>Asturias, Principado de</c:v>
                </c:pt>
              </c:strCache>
            </c:strRef>
          </c:cat>
          <c:val>
            <c:numRef>
              <c:f>'42pbpcasaadpot'!$Q$11:$Q$29</c:f>
              <c:numCache>
                <c:formatCode>#,##0.00</c:formatCode>
                <c:ptCount val="19"/>
                <c:pt idx="0">
                  <c:v>31.876976614394678</c:v>
                </c:pt>
                <c:pt idx="1">
                  <c:v>29.781109081535291</c:v>
                </c:pt>
                <c:pt idx="2">
                  <c:v>27.214327493153963</c:v>
                </c:pt>
                <c:pt idx="3">
                  <c:v>26.854561037963087</c:v>
                </c:pt>
                <c:pt idx="4">
                  <c:v>26.823544137434677</c:v>
                </c:pt>
                <c:pt idx="5">
                  <c:v>26.360602922563572</c:v>
                </c:pt>
                <c:pt idx="6">
                  <c:v>26.210909385216166</c:v>
                </c:pt>
                <c:pt idx="7">
                  <c:v>25.23001855031174</c:v>
                </c:pt>
                <c:pt idx="8">
                  <c:v>24.835953035907107</c:v>
                </c:pt>
                <c:pt idx="9">
                  <c:v>24.479228737561701</c:v>
                </c:pt>
                <c:pt idx="10">
                  <c:v>23.86203122812822</c:v>
                </c:pt>
                <c:pt idx="11">
                  <c:v>22.313679807259536</c:v>
                </c:pt>
                <c:pt idx="12">
                  <c:v>21.471241170534814</c:v>
                </c:pt>
                <c:pt idx="13">
                  <c:v>21.29090788396433</c:v>
                </c:pt>
                <c:pt idx="14">
                  <c:v>20.048647709503676</c:v>
                </c:pt>
                <c:pt idx="15">
                  <c:v>19.408762548462501</c:v>
                </c:pt>
                <c:pt idx="16">
                  <c:v>18.345714803406413</c:v>
                </c:pt>
                <c:pt idx="17">
                  <c:v>18.286486693764861</c:v>
                </c:pt>
                <c:pt idx="18">
                  <c:v>17.72086627707116</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Balears, Illes</c:v>
                </c:pt>
                <c:pt idx="3">
                  <c:v>Cataluña</c:v>
                </c:pt>
                <c:pt idx="4">
                  <c:v>Castilla y León</c:v>
                </c:pt>
                <c:pt idx="5">
                  <c:v>Murcia, Región de</c:v>
                </c:pt>
                <c:pt idx="6">
                  <c:v>TOTAL</c:v>
                </c:pt>
                <c:pt idx="7">
                  <c:v>Comunitat Valenciana</c:v>
                </c:pt>
                <c:pt idx="8">
                  <c:v>País Vasco</c:v>
                </c:pt>
                <c:pt idx="9">
                  <c:v>Castilla - La Mancha</c:v>
                </c:pt>
                <c:pt idx="10">
                  <c:v>Rioja, La</c:v>
                </c:pt>
                <c:pt idx="11">
                  <c:v>Aragón</c:v>
                </c:pt>
                <c:pt idx="12">
                  <c:v>Madrid, Comunidad de</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42.76317469349938</c:v>
                </c:pt>
                <c:pt idx="1">
                  <c:v>39.486911927516132</c:v>
                </c:pt>
                <c:pt idx="2">
                  <c:v>39.325499890477829</c:v>
                </c:pt>
                <c:pt idx="3">
                  <c:v>37.731946025610476</c:v>
                </c:pt>
                <c:pt idx="4">
                  <c:v>37.642566037031592</c:v>
                </c:pt>
                <c:pt idx="5">
                  <c:v>36.466552986070056</c:v>
                </c:pt>
                <c:pt idx="6">
                  <c:v>34.979577530085933</c:v>
                </c:pt>
                <c:pt idx="7">
                  <c:v>34.937955075601444</c:v>
                </c:pt>
                <c:pt idx="8">
                  <c:v>34.890586708952</c:v>
                </c:pt>
                <c:pt idx="9">
                  <c:v>34.866601972722194</c:v>
                </c:pt>
                <c:pt idx="10">
                  <c:v>33.671143761201954</c:v>
                </c:pt>
                <c:pt idx="11">
                  <c:v>32.614721603330509</c:v>
                </c:pt>
                <c:pt idx="12">
                  <c:v>32.534739838533383</c:v>
                </c:pt>
                <c:pt idx="13">
                  <c:v>31.352056272258427</c:v>
                </c:pt>
                <c:pt idx="14">
                  <c:v>27.902936236752186</c:v>
                </c:pt>
                <c:pt idx="15">
                  <c:v>26.762094582351875</c:v>
                </c:pt>
                <c:pt idx="16">
                  <c:v>26.346135816744273</c:v>
                </c:pt>
                <c:pt idx="17">
                  <c:v>24.12953447350257</c:v>
                </c:pt>
                <c:pt idx="18">
                  <c:v>20.679500640750948</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0B34-4CC5-9C64-833BF2EE9FD5}"/>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0B34-4CC5-9C64-833BF2EE9FD5}"/>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0B34-4CC5-9C64-833BF2EE9FD5}"/>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Andalucía</c:v>
                </c:pt>
                <c:pt idx="2">
                  <c:v>Castilla - La Mancha</c:v>
                </c:pt>
                <c:pt idx="3">
                  <c:v>Aragón</c:v>
                </c:pt>
                <c:pt idx="4">
                  <c:v>Extremadura</c:v>
                </c:pt>
                <c:pt idx="5">
                  <c:v>Galicia</c:v>
                </c:pt>
                <c:pt idx="6">
                  <c:v>TOTAL</c:v>
                </c:pt>
                <c:pt idx="7">
                  <c:v>Asturias, Principado de</c:v>
                </c:pt>
                <c:pt idx="8">
                  <c:v>Comunitat Valenciana</c:v>
                </c:pt>
                <c:pt idx="9">
                  <c:v>País Vasco</c:v>
                </c:pt>
                <c:pt idx="10">
                  <c:v>Canarias</c:v>
                </c:pt>
                <c:pt idx="11">
                  <c:v>Cantabria</c:v>
                </c:pt>
                <c:pt idx="12">
                  <c:v>Murcia, Región de</c:v>
                </c:pt>
                <c:pt idx="13">
                  <c:v>Cataluña</c:v>
                </c:pt>
                <c:pt idx="14">
                  <c:v>Madrid, Comunidad de</c:v>
                </c:pt>
                <c:pt idx="15">
                  <c:v>Rioja, La</c:v>
                </c:pt>
                <c:pt idx="16">
                  <c:v>Balears, Illes</c:v>
                </c:pt>
                <c:pt idx="17">
                  <c:v>Navarra, Comunidad Foral de</c:v>
                </c:pt>
                <c:pt idx="18">
                  <c:v>Ceuta y Melilla</c:v>
                </c:pt>
              </c:strCache>
            </c:strRef>
          </c:cat>
          <c:val>
            <c:numRef>
              <c:f>'44bpbpcasaad'!$AF$11:$AF$29</c:f>
              <c:numCache>
                <c:formatCode>0.00</c:formatCode>
                <c:ptCount val="19"/>
                <c:pt idx="0">
                  <c:v>5.3164619166665625</c:v>
                </c:pt>
                <c:pt idx="1">
                  <c:v>4.0286454098458711</c:v>
                </c:pt>
                <c:pt idx="2">
                  <c:v>3.8511026731841658</c:v>
                </c:pt>
                <c:pt idx="3">
                  <c:v>3.6934797280710177</c:v>
                </c:pt>
                <c:pt idx="4">
                  <c:v>3.5603719579055295</c:v>
                </c:pt>
                <c:pt idx="5">
                  <c:v>3.5202989898483872</c:v>
                </c:pt>
                <c:pt idx="6">
                  <c:v>3.4782642679431772</c:v>
                </c:pt>
                <c:pt idx="7">
                  <c:v>3.3515970399791946</c:v>
                </c:pt>
                <c:pt idx="8">
                  <c:v>3.3428924596446716</c:v>
                </c:pt>
                <c:pt idx="9">
                  <c:v>3.3212135699132559</c:v>
                </c:pt>
                <c:pt idx="10">
                  <c:v>3.2180306401530681</c:v>
                </c:pt>
                <c:pt idx="11">
                  <c:v>3.2133188909459371</c:v>
                </c:pt>
                <c:pt idx="12">
                  <c:v>3.2029837635925644</c:v>
                </c:pt>
                <c:pt idx="13">
                  <c:v>3.1122486283447599</c:v>
                </c:pt>
                <c:pt idx="14">
                  <c:v>3.0317325860999178</c:v>
                </c:pt>
                <c:pt idx="15">
                  <c:v>2.9442814172452518</c:v>
                </c:pt>
                <c:pt idx="16">
                  <c:v>2.7433823741202903</c:v>
                </c:pt>
                <c:pt idx="17">
                  <c:v>2.5310958186981432</c:v>
                </c:pt>
                <c:pt idx="18">
                  <c:v>2.3735011779598438</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01A9-43D8-9B8F-66DC7F1BCE65}"/>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Canarias</c:v>
                </c:pt>
                <c:pt idx="5">
                  <c:v>Galicia</c:v>
                </c:pt>
                <c:pt idx="6">
                  <c:v>Extremadura</c:v>
                </c:pt>
                <c:pt idx="7">
                  <c:v>TOTAL</c:v>
                </c:pt>
                <c:pt idx="8">
                  <c:v>Asturias, Principado de</c:v>
                </c:pt>
                <c:pt idx="9">
                  <c:v>Cantabria</c:v>
                </c:pt>
                <c:pt idx="10">
                  <c:v>Castilla - La Mancha</c:v>
                </c:pt>
                <c:pt idx="11">
                  <c:v>País Vasco</c:v>
                </c:pt>
                <c:pt idx="12">
                  <c:v>Comunitat Valenciana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1.5279040424279757</c:v>
                </c:pt>
                <c:pt idx="1">
                  <c:v>1.5071849456994943</c:v>
                </c:pt>
                <c:pt idx="2">
                  <c:v>1.4124590074224141</c:v>
                </c:pt>
                <c:pt idx="3">
                  <c:v>1.3832021296391235</c:v>
                </c:pt>
                <c:pt idx="4">
                  <c:v>1.3650189147055274</c:v>
                </c:pt>
                <c:pt idx="5">
                  <c:v>1.2702326349984281</c:v>
                </c:pt>
                <c:pt idx="6">
                  <c:v>1.1780054723910358</c:v>
                </c:pt>
                <c:pt idx="7">
                  <c:v>1.155876229201622</c:v>
                </c:pt>
                <c:pt idx="8">
                  <c:v>1.105435044174774</c:v>
                </c:pt>
                <c:pt idx="9">
                  <c:v>1.1009219356408133</c:v>
                </c:pt>
                <c:pt idx="10">
                  <c:v>1.0985176572488395</c:v>
                </c:pt>
                <c:pt idx="11">
                  <c:v>1.0809799755782519</c:v>
                </c:pt>
                <c:pt idx="12">
                  <c:v>1.0785933159306169</c:v>
                </c:pt>
                <c:pt idx="13">
                  <c:v>1.029386218233006</c:v>
                </c:pt>
                <c:pt idx="14">
                  <c:v>0.96537346059892171</c:v>
                </c:pt>
                <c:pt idx="15">
                  <c:v>0.92346444450217302</c:v>
                </c:pt>
                <c:pt idx="16">
                  <c:v>0.92217557692781094</c:v>
                </c:pt>
                <c:pt idx="17">
                  <c:v>0.65942404501036422</c:v>
                </c:pt>
                <c:pt idx="18">
                  <c:v>0.63403079352546388</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Canarias</c:v>
                </c:pt>
                <c:pt idx="2">
                  <c:v>Castilla y León</c:v>
                </c:pt>
                <c:pt idx="3">
                  <c:v>Castilla - La Mancha</c:v>
                </c:pt>
                <c:pt idx="4">
                  <c:v>Murcia, Región de</c:v>
                </c:pt>
                <c:pt idx="5">
                  <c:v>Balears, Illes</c:v>
                </c:pt>
                <c:pt idx="6">
                  <c:v>TOTAL</c:v>
                </c:pt>
                <c:pt idx="7">
                  <c:v>Comunitat Valenciana</c:v>
                </c:pt>
                <c:pt idx="8">
                  <c:v>Aragón</c:v>
                </c:pt>
                <c:pt idx="9">
                  <c:v>Cataluña</c:v>
                </c:pt>
                <c:pt idx="10">
                  <c:v>Extremadura</c:v>
                </c:pt>
                <c:pt idx="11">
                  <c:v>Madrid, Comunidad de</c:v>
                </c:pt>
                <c:pt idx="12">
                  <c:v>Cantabria</c:v>
                </c:pt>
                <c:pt idx="13">
                  <c:v>Ceuta y Melilla</c:v>
                </c:pt>
                <c:pt idx="14">
                  <c:v>País Vasco</c:v>
                </c:pt>
                <c:pt idx="15">
                  <c:v>Asturias, Principado de</c:v>
                </c:pt>
                <c:pt idx="16">
                  <c:v>Galicia</c:v>
                </c:pt>
                <c:pt idx="17">
                  <c:v>Rioja, La</c:v>
                </c:pt>
                <c:pt idx="18">
                  <c:v>Navarra, Comunidad Foral de</c:v>
                </c:pt>
              </c:strCache>
            </c:strRef>
          </c:cat>
          <c:val>
            <c:numRef>
              <c:f>'44bpbpcasaad'!$AR$11:$AR$29</c:f>
              <c:numCache>
                <c:formatCode>0.00</c:formatCode>
                <c:ptCount val="19"/>
                <c:pt idx="0">
                  <c:v>6.3395115821497656</c:v>
                </c:pt>
                <c:pt idx="1">
                  <c:v>5.4849669095265217</c:v>
                </c:pt>
                <c:pt idx="2">
                  <c:v>5.1818040475157279</c:v>
                </c:pt>
                <c:pt idx="3">
                  <c:v>5.1207600599183305</c:v>
                </c:pt>
                <c:pt idx="4">
                  <c:v>5.070194053910666</c:v>
                </c:pt>
                <c:pt idx="5">
                  <c:v>4.7710171250648674</c:v>
                </c:pt>
                <c:pt idx="6">
                  <c:v>4.7266349563533154</c:v>
                </c:pt>
                <c:pt idx="7">
                  <c:v>4.694913633916487</c:v>
                </c:pt>
                <c:pt idx="8">
                  <c:v>4.5415975440001528</c:v>
                </c:pt>
                <c:pt idx="9">
                  <c:v>4.4626026966696317</c:v>
                </c:pt>
                <c:pt idx="10">
                  <c:v>4.1751976469593473</c:v>
                </c:pt>
                <c:pt idx="11">
                  <c:v>4.1712858974482563</c:v>
                </c:pt>
                <c:pt idx="12">
                  <c:v>3.8817953182433738</c:v>
                </c:pt>
                <c:pt idx="13">
                  <c:v>3.8042230892816158</c:v>
                </c:pt>
                <c:pt idx="14">
                  <c:v>3.6278851511863213</c:v>
                </c:pt>
                <c:pt idx="15">
                  <c:v>3.5318356708452279</c:v>
                </c:pt>
                <c:pt idx="16">
                  <c:v>3.5065951240056732</c:v>
                </c:pt>
                <c:pt idx="17">
                  <c:v>3.4347069524638139</c:v>
                </c:pt>
                <c:pt idx="18">
                  <c:v>2.8667435678820401</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Andalucía</c:v>
                </c:pt>
                <c:pt idx="1">
                  <c:v>Castilla - La Mancha</c:v>
                </c:pt>
                <c:pt idx="2">
                  <c:v>Castilla y León</c:v>
                </c:pt>
                <c:pt idx="3">
                  <c:v>Aragón</c:v>
                </c:pt>
                <c:pt idx="4">
                  <c:v>Comunitat Valenciana</c:v>
                </c:pt>
                <c:pt idx="5">
                  <c:v>Balears, Illes</c:v>
                </c:pt>
                <c:pt idx="6">
                  <c:v>Murcia, Región de</c:v>
                </c:pt>
                <c:pt idx="7">
                  <c:v>TOTAL</c:v>
                </c:pt>
                <c:pt idx="8">
                  <c:v>Madrid, Comunidad de</c:v>
                </c:pt>
                <c:pt idx="9">
                  <c:v>Canarias</c:v>
                </c:pt>
                <c:pt idx="10">
                  <c:v>Cataluña</c:v>
                </c:pt>
                <c:pt idx="11">
                  <c:v>Extremadura</c:v>
                </c:pt>
                <c:pt idx="12">
                  <c:v>Rioja, La</c:v>
                </c:pt>
                <c:pt idx="13">
                  <c:v>País Vasco</c:v>
                </c:pt>
                <c:pt idx="14">
                  <c:v>Navarra, Comunidad Foral de</c:v>
                </c:pt>
                <c:pt idx="15">
                  <c:v>Cantabria</c:v>
                </c:pt>
                <c:pt idx="16">
                  <c:v>Ceuta y Melilla</c:v>
                </c:pt>
                <c:pt idx="17">
                  <c:v>Asturias, Principado de</c:v>
                </c:pt>
                <c:pt idx="18">
                  <c:v>Galicia</c:v>
                </c:pt>
              </c:strCache>
            </c:strRef>
          </c:cat>
          <c:val>
            <c:numRef>
              <c:f>'44bpbpcasaad'!$AX$11:$AX$29</c:f>
              <c:numCache>
                <c:formatCode>0.00</c:formatCode>
                <c:ptCount val="19"/>
                <c:pt idx="0">
                  <c:v>38.615104596094397</c:v>
                </c:pt>
                <c:pt idx="1">
                  <c:v>35.869241978172305</c:v>
                </c:pt>
                <c:pt idx="2">
                  <c:v>35.183296199858624</c:v>
                </c:pt>
                <c:pt idx="3">
                  <c:v>31.560754579274413</c:v>
                </c:pt>
                <c:pt idx="4">
                  <c:v>31.301713947990542</c:v>
                </c:pt>
                <c:pt idx="5">
                  <c:v>30.770186555904644</c:v>
                </c:pt>
                <c:pt idx="6">
                  <c:v>30.522434258337146</c:v>
                </c:pt>
                <c:pt idx="7">
                  <c:v>30.378062971234275</c:v>
                </c:pt>
                <c:pt idx="8">
                  <c:v>29.584819496835358</c:v>
                </c:pt>
                <c:pt idx="9">
                  <c:v>29.159505066139953</c:v>
                </c:pt>
                <c:pt idx="10">
                  <c:v>28.312083157582617</c:v>
                </c:pt>
                <c:pt idx="11">
                  <c:v>27.646231314339808</c:v>
                </c:pt>
                <c:pt idx="12">
                  <c:v>27.382146439317953</c:v>
                </c:pt>
                <c:pt idx="13">
                  <c:v>25.418780511151528</c:v>
                </c:pt>
                <c:pt idx="14">
                  <c:v>24.836332945550765</c:v>
                </c:pt>
                <c:pt idx="15">
                  <c:v>24.022863105967176</c:v>
                </c:pt>
                <c:pt idx="16">
                  <c:v>22.856011091305209</c:v>
                </c:pt>
                <c:pt idx="17">
                  <c:v>21.820578644279468</c:v>
                </c:pt>
                <c:pt idx="18">
                  <c:v>21.742797079721008</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'45ResolPIAAltaBaj'!$AC$11:$AC$72</c:f>
              <c:numCache>
                <c:formatCode>m/d/yyyy</c:formatCode>
                <c:ptCount val="6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pt idx="61">
                  <c:v>46142</c:v>
                </c:pt>
              </c:numCache>
            </c:numRef>
          </c:cat>
          <c:val>
            <c:numRef>
              <c:f>'45ResolPIAAltaBaj'!$AD$11:$AD$72</c:f>
              <c:numCache>
                <c:formatCode>0</c:formatCode>
                <c:ptCount val="62"/>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pt idx="59">
                  <c:v>31525</c:v>
                </c:pt>
                <c:pt idx="60">
                  <c:v>39565</c:v>
                </c:pt>
                <c:pt idx="61">
                  <c:v>32682</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'45ResolPIAAltaBaj'!$AC$11:$AC$72</c:f>
              <c:numCache>
                <c:formatCode>m/d/yyyy</c:formatCode>
                <c:ptCount val="6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pt idx="61">
                  <c:v>46142</c:v>
                </c:pt>
              </c:numCache>
            </c:numRef>
          </c:cat>
          <c:val>
            <c:numRef>
              <c:f>'45ResolPIAAltaBaj'!$AE$11:$AE$72</c:f>
              <c:numCache>
                <c:formatCode>0</c:formatCode>
                <c:ptCount val="62"/>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pt idx="59">
                  <c:v>31737</c:v>
                </c:pt>
                <c:pt idx="60">
                  <c:v>19692</c:v>
                </c:pt>
                <c:pt idx="61">
                  <c:v>18481</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3833</c:v>
                </c:pt>
                <c:pt idx="1">
                  <c:v>120697</c:v>
                </c:pt>
                <c:pt idx="2">
                  <c:v>60208</c:v>
                </c:pt>
                <c:pt idx="3">
                  <c:v>69076</c:v>
                </c:pt>
                <c:pt idx="4">
                  <c:v>76019</c:v>
                </c:pt>
                <c:pt idx="5">
                  <c:v>120377</c:v>
                </c:pt>
                <c:pt idx="6">
                  <c:v>337842</c:v>
                </c:pt>
                <c:pt idx="7">
                  <c:v>920760</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1068663</c:v>
                </c:pt>
                <c:pt idx="1">
                  <c:v>640149</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559</c:v>
                </c:pt>
                <c:pt idx="1">
                  <c:v>11034</c:v>
                </c:pt>
                <c:pt idx="2">
                  <c:v>6390</c:v>
                </c:pt>
                <c:pt idx="3">
                  <c:v>8644</c:v>
                </c:pt>
                <c:pt idx="4">
                  <c:v>8533</c:v>
                </c:pt>
                <c:pt idx="5">
                  <c:v>11995</c:v>
                </c:pt>
                <c:pt idx="6">
                  <c:v>41128</c:v>
                </c:pt>
                <c:pt idx="7">
                  <c:v>193973</c:v>
                </c:pt>
              </c:numCache>
            </c:numRef>
          </c:val>
          <c:extLst>
            <c:ext xmlns:c15="http://schemas.microsoft.com/office/drawing/2012/chart" uri="{02D57815-91ED-43cb-92C2-25804820EDAC}">
              <c15:datalabelsRange>
                <c15:f>'46aperfpb_graf'!$V$12:$AC$12</c15:f>
                <c15:dlblRangeCache>
                  <c:ptCount val="8"/>
                  <c:pt idx="0">
                    <c:v>33%</c:v>
                  </c:pt>
                  <c:pt idx="1">
                    <c:v>30%</c:v>
                  </c:pt>
                  <c:pt idx="2">
                    <c:v>28%</c:v>
                  </c:pt>
                  <c:pt idx="3">
                    <c:v>29%</c:v>
                  </c:pt>
                  <c:pt idx="4">
                    <c:v>24%</c:v>
                  </c:pt>
                  <c:pt idx="5">
                    <c:v>20%</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780</c:v>
                </c:pt>
                <c:pt idx="1">
                  <c:v>13891</c:v>
                </c:pt>
                <c:pt idx="2">
                  <c:v>8381</c:v>
                </c:pt>
                <c:pt idx="3">
                  <c:v>11446</c:v>
                </c:pt>
                <c:pt idx="4">
                  <c:v>13281</c:v>
                </c:pt>
                <c:pt idx="5">
                  <c:v>22352</c:v>
                </c:pt>
                <c:pt idx="6">
                  <c:v>72491</c:v>
                </c:pt>
                <c:pt idx="7">
                  <c:v>253252</c:v>
                </c:pt>
              </c:numCache>
            </c:numRef>
          </c:val>
          <c:extLst>
            <c:ext xmlns:c15="http://schemas.microsoft.com/office/drawing/2012/chart" uri="{02D57815-91ED-43cb-92C2-25804820EDAC}">
              <c15:datalabelsRange>
                <c15:f>'46aperfpb_graf'!$V$13:$AC$13</c15:f>
                <c15:dlblRangeCache>
                  <c:ptCount val="8"/>
                  <c:pt idx="0">
                    <c:v>46%</c:v>
                  </c:pt>
                  <c:pt idx="1">
                    <c:v>38%</c:v>
                  </c:pt>
                  <c:pt idx="2">
                    <c:v>37%</c:v>
                  </c:pt>
                  <c:pt idx="3">
                    <c:v>38%</c:v>
                  </c:pt>
                  <c:pt idx="4">
                    <c:v>37%</c:v>
                  </c:pt>
                  <c:pt idx="5">
                    <c:v>38%</c:v>
                  </c:pt>
                  <c:pt idx="6">
                    <c:v>35%</c:v>
                  </c:pt>
                  <c:pt idx="7">
                    <c:v>37%</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356</c:v>
                </c:pt>
                <c:pt idx="1">
                  <c:v>11281</c:v>
                </c:pt>
                <c:pt idx="2">
                  <c:v>7885</c:v>
                </c:pt>
                <c:pt idx="3">
                  <c:v>9743</c:v>
                </c:pt>
                <c:pt idx="4">
                  <c:v>13844</c:v>
                </c:pt>
                <c:pt idx="5">
                  <c:v>24992</c:v>
                </c:pt>
                <c:pt idx="6">
                  <c:v>92992</c:v>
                </c:pt>
                <c:pt idx="7">
                  <c:v>229440</c:v>
                </c:pt>
              </c:numCache>
            </c:numRef>
          </c:val>
          <c:extLst>
            <c:ext xmlns:c15="http://schemas.microsoft.com/office/drawing/2012/chart" uri="{02D57815-91ED-43cb-92C2-25804820EDAC}">
              <c15:datalabelsRange>
                <c15:f>'46aperfpb_graf'!$V$14:$AC$14</c15:f>
                <c15:dlblRangeCache>
                  <c:ptCount val="8"/>
                  <c:pt idx="0">
                    <c:v>21%</c:v>
                  </c:pt>
                  <c:pt idx="1">
                    <c:v>31%</c:v>
                  </c:pt>
                  <c:pt idx="2">
                    <c:v>35%</c:v>
                  </c:pt>
                  <c:pt idx="3">
                    <c:v>33%</c:v>
                  </c:pt>
                  <c:pt idx="4">
                    <c:v>39%</c:v>
                  </c:pt>
                  <c:pt idx="5">
                    <c:v>42%</c:v>
                  </c:pt>
                  <c:pt idx="6">
                    <c:v>45%</c:v>
                  </c:pt>
                  <c:pt idx="7">
                    <c:v>34%</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725</c:v>
                </c:pt>
                <c:pt idx="1">
                  <c:v>24057</c:v>
                </c:pt>
                <c:pt idx="2">
                  <c:v>10332</c:v>
                </c:pt>
                <c:pt idx="3">
                  <c:v>10678</c:v>
                </c:pt>
                <c:pt idx="4">
                  <c:v>9707</c:v>
                </c:pt>
                <c:pt idx="5">
                  <c:v>13278</c:v>
                </c:pt>
                <c:pt idx="6">
                  <c:v>31377</c:v>
                </c:pt>
                <c:pt idx="7">
                  <c:v>63696</c:v>
                </c:pt>
              </c:numCache>
            </c:numRef>
          </c:val>
          <c:extLst>
            <c:ext xmlns:c15="http://schemas.microsoft.com/office/drawing/2012/chart" uri="{02D57815-91ED-43cb-92C2-25804820EDAC}">
              <c15:datalabelsRange>
                <c15:f>'46aperfpb_graf'!$V$16:$AC$16</c15:f>
                <c15:dlblRangeCache>
                  <c:ptCount val="8"/>
                  <c:pt idx="0">
                    <c:v>34%</c:v>
                  </c:pt>
                  <c:pt idx="1">
                    <c:v>28%</c:v>
                  </c:pt>
                  <c:pt idx="2">
                    <c:v>28%</c:v>
                  </c:pt>
                  <c:pt idx="3">
                    <c:v>27%</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969</c:v>
                </c:pt>
                <c:pt idx="1">
                  <c:v>34727</c:v>
                </c:pt>
                <c:pt idx="2">
                  <c:v>13606</c:v>
                </c:pt>
                <c:pt idx="3">
                  <c:v>14985</c:v>
                </c:pt>
                <c:pt idx="4">
                  <c:v>15441</c:v>
                </c:pt>
                <c:pt idx="5">
                  <c:v>23760</c:v>
                </c:pt>
                <c:pt idx="6">
                  <c:v>49932</c:v>
                </c:pt>
                <c:pt idx="7">
                  <c:v>89392</c:v>
                </c:pt>
              </c:numCache>
            </c:numRef>
          </c:val>
          <c:extLst>
            <c:ext xmlns:c15="http://schemas.microsoft.com/office/drawing/2012/chart" uri="{02D57815-91ED-43cb-92C2-25804820EDAC}">
              <c15:datalabelsRange>
                <c15:f>'46aperfpb_graf'!$V$17:$AC$17</c15:f>
                <c15:dlblRangeCache>
                  <c:ptCount val="8"/>
                  <c:pt idx="0">
                    <c:v>45%</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444</c:v>
                </c:pt>
                <c:pt idx="1">
                  <c:v>25707</c:v>
                </c:pt>
                <c:pt idx="2">
                  <c:v>13614</c:v>
                </c:pt>
                <c:pt idx="3">
                  <c:v>13580</c:v>
                </c:pt>
                <c:pt idx="4">
                  <c:v>15213</c:v>
                </c:pt>
                <c:pt idx="5">
                  <c:v>24000</c:v>
                </c:pt>
                <c:pt idx="6">
                  <c:v>49922</c:v>
                </c:pt>
                <c:pt idx="7">
                  <c:v>91007</c:v>
                </c:pt>
              </c:numCache>
            </c:numRef>
          </c:val>
          <c:extLst>
            <c:ext xmlns:c15="http://schemas.microsoft.com/office/drawing/2012/chart" uri="{02D57815-91ED-43cb-92C2-25804820EDAC}">
              <c15:datalabelsRange>
                <c15:f>'46aperfpb_graf'!$V$18:$AC$18</c15:f>
                <c15:dlblRangeCache>
                  <c:ptCount val="8"/>
                  <c:pt idx="0">
                    <c:v>21%</c:v>
                  </c:pt>
                  <c:pt idx="1">
                    <c:v>30%</c:v>
                  </c:pt>
                  <c:pt idx="2">
                    <c:v>36%</c:v>
                  </c:pt>
                  <c:pt idx="3">
                    <c:v>35%</c:v>
                  </c:pt>
                  <c:pt idx="4">
                    <c:v>38%</c:v>
                  </c:pt>
                  <c:pt idx="5">
                    <c:v>39%</c:v>
                  </c:pt>
                  <c:pt idx="6">
                    <c:v>38%</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0.36336760893000053</c:v>
                </c:pt>
                <c:pt idx="1">
                  <c:v>0.22780817110701004</c:v>
                </c:pt>
                <c:pt idx="2">
                  <c:v>0.20186037470051982</c:v>
                </c:pt>
                <c:pt idx="3">
                  <c:v>4.1981504810617437E-2</c:v>
                </c:pt>
                <c:pt idx="4">
                  <c:v>3.2398138867920714E-2</c:v>
                </c:pt>
                <c:pt idx="5">
                  <c:v>1.6685054139958546E-2</c:v>
                </c:pt>
                <c:pt idx="6">
                  <c:v>1.749292482005943E-2</c:v>
                </c:pt>
                <c:pt idx="7">
                  <c:v>1.1568960598632175E-2</c:v>
                </c:pt>
                <c:pt idx="8">
                  <c:v>8.6837262025281303E-2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E74-4E8D-AA5F-AB659BE1C6F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E74-4E8D-AA5F-AB659BE1C6F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E74-4E8D-AA5F-AB659BE1C6F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Asturias, Principado de</c:v>
                </c:pt>
                <c:pt idx="6">
                  <c:v>Castilla - La Mancha</c:v>
                </c:pt>
                <c:pt idx="7">
                  <c:v>TOTAL</c:v>
                </c:pt>
                <c:pt idx="8">
                  <c:v>Murcia, Región de</c:v>
                </c:pt>
                <c:pt idx="9">
                  <c:v>Rioja, La</c:v>
                </c:pt>
                <c:pt idx="10">
                  <c:v>Aragón</c:v>
                </c:pt>
                <c:pt idx="11">
                  <c:v>Comunitat Valenciana</c:v>
                </c:pt>
                <c:pt idx="12">
                  <c:v>Cantabria</c:v>
                </c:pt>
                <c:pt idx="13">
                  <c:v>Madrid, Comunidad de</c:v>
                </c:pt>
                <c:pt idx="14">
                  <c:v>Balears, Illes</c:v>
                </c:pt>
                <c:pt idx="15">
                  <c:v>Canarias</c:v>
                </c:pt>
                <c:pt idx="16">
                  <c:v>Galicia</c:v>
                </c:pt>
                <c:pt idx="17">
                  <c:v>Navarra, Comunidad Foral de</c:v>
                </c:pt>
                <c:pt idx="18">
                  <c:v>Ceuta y Melilla</c:v>
                </c:pt>
              </c:strCache>
            </c:strRef>
          </c:cat>
          <c:val>
            <c:numRef>
              <c:f>'24asolcasaad_pobl'!$AF$11:$AF$29</c:f>
              <c:numCache>
                <c:formatCode>0.00</c:formatCode>
                <c:ptCount val="19"/>
                <c:pt idx="0">
                  <c:v>6.7198729313128611</c:v>
                </c:pt>
                <c:pt idx="1">
                  <c:v>5.8917068956514722</c:v>
                </c:pt>
                <c:pt idx="2">
                  <c:v>5.4044544287681289</c:v>
                </c:pt>
                <c:pt idx="3">
                  <c:v>5.3969441784776011</c:v>
                </c:pt>
                <c:pt idx="4">
                  <c:v>5.2627445709236911</c:v>
                </c:pt>
                <c:pt idx="5">
                  <c:v>4.9829184102891455</c:v>
                </c:pt>
                <c:pt idx="6">
                  <c:v>4.9339769316650193</c:v>
                </c:pt>
                <c:pt idx="7">
                  <c:v>4.8223593014022041</c:v>
                </c:pt>
                <c:pt idx="8">
                  <c:v>4.7029311482310208</c:v>
                </c:pt>
                <c:pt idx="9">
                  <c:v>4.656322004387965</c:v>
                </c:pt>
                <c:pt idx="10">
                  <c:v>4.5697669902485742</c:v>
                </c:pt>
                <c:pt idx="11">
                  <c:v>4.4559242436474946</c:v>
                </c:pt>
                <c:pt idx="12">
                  <c:v>4.2400648222861985</c:v>
                </c:pt>
                <c:pt idx="13">
                  <c:v>4.0294010896435504</c:v>
                </c:pt>
                <c:pt idx="14">
                  <c:v>4.0220219483391526</c:v>
                </c:pt>
                <c:pt idx="15">
                  <c:v>3.7569736319020253</c:v>
                </c:pt>
                <c:pt idx="16">
                  <c:v>3.7507813820913301</c:v>
                </c:pt>
                <c:pt idx="17">
                  <c:v>3.5226817420092593</c:v>
                </c:pt>
                <c:pt idx="18">
                  <c:v>3.4623814714535204</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0.27462166630905349</c:v>
                </c:pt>
                <c:pt idx="1">
                  <c:v>0.47656918552550204</c:v>
                </c:pt>
                <c:pt idx="2">
                  <c:v>0.17595072511327922</c:v>
                </c:pt>
                <c:pt idx="3">
                  <c:v>6.3804919915687444E-2</c:v>
                </c:pt>
                <c:pt idx="4">
                  <c:v>9.0535031364778057E-3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0.27879819252030386</c:v>
                </c:pt>
                <c:pt idx="1">
                  <c:v>0.72120180747969609</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0.19047003104354054</c:v>
                </c:pt>
                <c:pt idx="1">
                  <c:v>0.30055624679792137</c:v>
                </c:pt>
                <c:pt idx="2">
                  <c:v>0.26788465771516617</c:v>
                </c:pt>
                <c:pt idx="3">
                  <c:v>0.29751086527064402</c:v>
                </c:pt>
                <c:pt idx="4">
                  <c:v>0.2579408372556965</c:v>
                </c:pt>
                <c:pt idx="5">
                  <c:v>0.27920081967213117</c:v>
                </c:pt>
                <c:pt idx="6">
                  <c:v>0.2567533829330404</c:v>
                </c:pt>
                <c:pt idx="7">
                  <c:v>0.25836705366259499</c:v>
                </c:pt>
                <c:pt idx="8">
                  <c:v>0.34737069676677912</c:v>
                </c:pt>
                <c:pt idx="9">
                  <c:v>0.27642516318937166</c:v>
                </c:pt>
                <c:pt idx="10">
                  <c:v>0.19075662527205223</c:v>
                </c:pt>
                <c:pt idx="11">
                  <c:v>0.22090012944339341</c:v>
                </c:pt>
                <c:pt idx="12">
                  <c:v>0.26318594335334411</c:v>
                </c:pt>
                <c:pt idx="13">
                  <c:v>0.28313361835370626</c:v>
                </c:pt>
                <c:pt idx="14">
                  <c:v>0.28592730661696181</c:v>
                </c:pt>
                <c:pt idx="15">
                  <c:v>0.33608322245070765</c:v>
                </c:pt>
                <c:pt idx="16">
                  <c:v>0.27967479674796747</c:v>
                </c:pt>
                <c:pt idx="17">
                  <c:v>0.16365688487584651</c:v>
                </c:pt>
                <c:pt idx="18">
                  <c:v>0.10656436487638533</c:v>
                </c:pt>
                <c:pt idx="19">
                  <c:v>0.27879819252030386</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0.80952996895645946</c:v>
                </c:pt>
                <c:pt idx="1">
                  <c:v>0.69944375320207863</c:v>
                </c:pt>
                <c:pt idx="2">
                  <c:v>0.73211534228483377</c:v>
                </c:pt>
                <c:pt idx="3">
                  <c:v>0.70248913472935604</c:v>
                </c:pt>
                <c:pt idx="4">
                  <c:v>0.7420591627443035</c:v>
                </c:pt>
                <c:pt idx="5">
                  <c:v>0.72079918032786883</c:v>
                </c:pt>
                <c:pt idx="6">
                  <c:v>0.7432466170669596</c:v>
                </c:pt>
                <c:pt idx="7">
                  <c:v>0.74163294633740495</c:v>
                </c:pt>
                <c:pt idx="8">
                  <c:v>0.65262930323322088</c:v>
                </c:pt>
                <c:pt idx="9">
                  <c:v>0.7235748368106284</c:v>
                </c:pt>
                <c:pt idx="10">
                  <c:v>0.80924337472794772</c:v>
                </c:pt>
                <c:pt idx="11">
                  <c:v>0.77909987055660657</c:v>
                </c:pt>
                <c:pt idx="12">
                  <c:v>0.73681405664665589</c:v>
                </c:pt>
                <c:pt idx="13">
                  <c:v>0.71686638164629368</c:v>
                </c:pt>
                <c:pt idx="14">
                  <c:v>0.71407269338303825</c:v>
                </c:pt>
                <c:pt idx="15">
                  <c:v>0.66391677754929235</c:v>
                </c:pt>
                <c:pt idx="16">
                  <c:v>0.72032520325203253</c:v>
                </c:pt>
                <c:pt idx="17">
                  <c:v>0.83634311512415349</c:v>
                </c:pt>
                <c:pt idx="18">
                  <c:v>0.89343563512361468</c:v>
                </c:pt>
                <c:pt idx="19">
                  <c:v>0.72120180747969609</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0.27879819252030386</c:v>
                </c:pt>
                <c:pt idx="1">
                  <c:v>0.27879819252030386</c:v>
                </c:pt>
                <c:pt idx="2">
                  <c:v>0.27879819252030386</c:v>
                </c:pt>
                <c:pt idx="3">
                  <c:v>0.27879819252030386</c:v>
                </c:pt>
                <c:pt idx="4">
                  <c:v>0.27879819252030386</c:v>
                </c:pt>
                <c:pt idx="5">
                  <c:v>0.27879819252030386</c:v>
                </c:pt>
                <c:pt idx="6">
                  <c:v>0.27879819252030386</c:v>
                </c:pt>
                <c:pt idx="7">
                  <c:v>0.27879819252030386</c:v>
                </c:pt>
                <c:pt idx="8">
                  <c:v>0.27879819252030386</c:v>
                </c:pt>
                <c:pt idx="9">
                  <c:v>0.27879819252030386</c:v>
                </c:pt>
                <c:pt idx="10">
                  <c:v>0.27879819252030386</c:v>
                </c:pt>
                <c:pt idx="11">
                  <c:v>0.27879819252030386</c:v>
                </c:pt>
                <c:pt idx="12">
                  <c:v>0.27879819252030386</c:v>
                </c:pt>
                <c:pt idx="13">
                  <c:v>0.27879819252030386</c:v>
                </c:pt>
                <c:pt idx="14">
                  <c:v>0.27879819252030386</c:v>
                </c:pt>
                <c:pt idx="15">
                  <c:v>0.27879819252030386</c:v>
                </c:pt>
                <c:pt idx="16">
                  <c:v>0.27879819252030386</c:v>
                </c:pt>
                <c:pt idx="17">
                  <c:v>0.27879819252030386</c:v>
                </c:pt>
                <c:pt idx="18">
                  <c:v>0.27879819252030386</c:v>
                </c:pt>
                <c:pt idx="19">
                  <c:v>0.27879819252030386</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2.588721229239894E-3</c:v>
                </c:pt>
                <c:pt idx="1">
                  <c:v>0.18811374265809896</c:v>
                </c:pt>
                <c:pt idx="2">
                  <c:v>3.7812588088430715E-2</c:v>
                </c:pt>
                <c:pt idx="3">
                  <c:v>0.55778313419355585</c:v>
                </c:pt>
                <c:pt idx="4">
                  <c:v>0.15822264153114232</c:v>
                </c:pt>
                <c:pt idx="5">
                  <c:v>5.3195344903958441E-2</c:v>
                </c:pt>
                <c:pt idx="6">
                  <c:v>4.4295896589215963E-4</c:v>
                </c:pt>
                <c:pt idx="7">
                  <c:v>1.1678009100793299E-3</c:v>
                </c:pt>
                <c:pt idx="8">
                  <c:v>1.3231241838337234E-4</c:v>
                </c:pt>
                <c:pt idx="9">
                  <c:v>5.4075510121900006E-4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4.6280226773111186E-4</c:v>
                </c:pt>
                <c:pt idx="1">
                  <c:v>1.6631956496586834E-2</c:v>
                </c:pt>
                <c:pt idx="2">
                  <c:v>4.2433182922596319E-2</c:v>
                </c:pt>
                <c:pt idx="3">
                  <c:v>0.58408538701839641</c:v>
                </c:pt>
                <c:pt idx="4">
                  <c:v>0.11000231401133866</c:v>
                </c:pt>
                <c:pt idx="5">
                  <c:v>0.21583940761309731</c:v>
                </c:pt>
                <c:pt idx="6">
                  <c:v>5.7850283466388983E-5</c:v>
                </c:pt>
                <c:pt idx="7">
                  <c:v>1.848316556751128E-2</c:v>
                </c:pt>
                <c:pt idx="8">
                  <c:v>2.3140113386555593E-4</c:v>
                </c:pt>
                <c:pt idx="9">
                  <c:v>1.1772532685410158E-2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2.235880605894856E-3</c:v>
                </c:pt>
                <c:pt idx="1">
                  <c:v>0.15965435013122603</c:v>
                </c:pt>
                <c:pt idx="2">
                  <c:v>3.8576137492263178E-2</c:v>
                </c:pt>
                <c:pt idx="3">
                  <c:v>0.56210326313819758</c:v>
                </c:pt>
                <c:pt idx="4">
                  <c:v>0.15021183289431386</c:v>
                </c:pt>
                <c:pt idx="5">
                  <c:v>8.0170233999779295E-2</c:v>
                </c:pt>
                <c:pt idx="6">
                  <c:v>3.7904413705084467E-4</c:v>
                </c:pt>
                <c:pt idx="7">
                  <c:v>4.0399387771748261E-3</c:v>
                </c:pt>
                <c:pt idx="8">
                  <c:v>1.4873883858957198E-4</c:v>
                </c:pt>
                <c:pt idx="9">
                  <c:v>2.4805799855099585E-3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1.7202395303224796E-3</c:v>
                </c:pt>
                <c:pt idx="1">
                  <c:v>1.6909172656010739E-2</c:v>
                </c:pt>
                <c:pt idx="2">
                  <c:v>4.4960805906155719E-2</c:v>
                </c:pt>
                <c:pt idx="3">
                  <c:v>2.5933914131376776E-2</c:v>
                </c:pt>
                <c:pt idx="4">
                  <c:v>0.10982817152873256</c:v>
                </c:pt>
                <c:pt idx="5">
                  <c:v>0.39495135762085659</c:v>
                </c:pt>
                <c:pt idx="6">
                  <c:v>0.19062730098327327</c:v>
                </c:pt>
                <c:pt idx="7">
                  <c:v>0.21262551558315468</c:v>
                </c:pt>
                <c:pt idx="8">
                  <c:v>3.258029413489545E-4</c:v>
                </c:pt>
                <c:pt idx="9">
                  <c:v>2.1177191187682042E-3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8.9265788886409289E-5</c:v>
                </c:pt>
                <c:pt idx="1">
                  <c:v>1.1604552555233207E-3</c:v>
                </c:pt>
                <c:pt idx="2">
                  <c:v>1.6960499888417763E-3</c:v>
                </c:pt>
                <c:pt idx="3">
                  <c:v>2.6020977460388305E-2</c:v>
                </c:pt>
                <c:pt idx="4">
                  <c:v>3.0573532693595178E-2</c:v>
                </c:pt>
                <c:pt idx="5">
                  <c:v>0.48962285204195494</c:v>
                </c:pt>
                <c:pt idx="6">
                  <c:v>7.6232983708993535E-2</c:v>
                </c:pt>
                <c:pt idx="7">
                  <c:v>0.34568176746261997</c:v>
                </c:pt>
                <c:pt idx="8">
                  <c:v>2.6779736665922784E-4</c:v>
                </c:pt>
                <c:pt idx="9">
                  <c:v>2.865431823253738E-2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1.51238621567992E-3</c:v>
                </c:pt>
                <c:pt idx="1">
                  <c:v>1.4902121320665677E-2</c:v>
                </c:pt>
                <c:pt idx="2">
                  <c:v>3.9447126181907086E-2</c:v>
                </c:pt>
                <c:pt idx="3">
                  <c:v>2.5943677827622084E-2</c:v>
                </c:pt>
                <c:pt idx="4">
                  <c:v>9.9726519635435329E-2</c:v>
                </c:pt>
                <c:pt idx="5">
                  <c:v>0.4069910905669174</c:v>
                </c:pt>
                <c:pt idx="6">
                  <c:v>0.17604516690262165</c:v>
                </c:pt>
                <c:pt idx="7">
                  <c:v>0.22956430768530994</c:v>
                </c:pt>
                <c:pt idx="8">
                  <c:v>3.1839709803787789E-4</c:v>
                </c:pt>
                <c:pt idx="9">
                  <c:v>5.5492065658030148E-3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1.1321894027071908E-3</c:v>
                </c:pt>
                <c:pt idx="1">
                  <c:v>5.2206511347053794E-3</c:v>
                </c:pt>
                <c:pt idx="2">
                  <c:v>1.4806521410959594E-2</c:v>
                </c:pt>
                <c:pt idx="3">
                  <c:v>3.0543954108589545E-2</c:v>
                </c:pt>
                <c:pt idx="4">
                  <c:v>0.15997836260252604</c:v>
                </c:pt>
                <c:pt idx="5">
                  <c:v>2.7726060484073868E-2</c:v>
                </c:pt>
                <c:pt idx="6">
                  <c:v>4.3564132239722234E-2</c:v>
                </c:pt>
                <c:pt idx="7">
                  <c:v>7.5290595280028183E-2</c:v>
                </c:pt>
                <c:pt idx="8">
                  <c:v>0.18350274241433101</c:v>
                </c:pt>
                <c:pt idx="9">
                  <c:v>0.45823479092235697</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2.1246458923512748E-4</c:v>
                </c:pt>
                <c:pt idx="2">
                  <c:v>2.8328611898016995E-4</c:v>
                </c:pt>
                <c:pt idx="3">
                  <c:v>1.2110481586402266E-2</c:v>
                </c:pt>
                <c:pt idx="4">
                  <c:v>6.3739376770538241E-3</c:v>
                </c:pt>
                <c:pt idx="5">
                  <c:v>1.6288951841359773E-2</c:v>
                </c:pt>
                <c:pt idx="6">
                  <c:v>1.1756373937677055E-2</c:v>
                </c:pt>
                <c:pt idx="7">
                  <c:v>0.16983002832861191</c:v>
                </c:pt>
                <c:pt idx="8">
                  <c:v>0.27606232294617566</c:v>
                </c:pt>
                <c:pt idx="9">
                  <c:v>0.50708215297450421</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9.6131251201640635E-4</c:v>
                </c:pt>
                <c:pt idx="1">
                  <c:v>4.4647625558095318E-3</c:v>
                </c:pt>
                <c:pt idx="2">
                  <c:v>1.2614556407681955E-2</c:v>
                </c:pt>
                <c:pt idx="3">
                  <c:v>2.7760569097007113E-2</c:v>
                </c:pt>
                <c:pt idx="4">
                  <c:v>0.13679477045993463</c:v>
                </c:pt>
                <c:pt idx="5">
                  <c:v>2.5998162824977036E-2</c:v>
                </c:pt>
                <c:pt idx="6">
                  <c:v>3.8762256734528211E-2</c:v>
                </c:pt>
                <c:pt idx="7">
                  <c:v>8.9540919869261493E-2</c:v>
                </c:pt>
                <c:pt idx="8">
                  <c:v>0.19744290871803635</c:v>
                </c:pt>
                <c:pt idx="9">
                  <c:v>0.46565978082074727</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2.337654896693097E-2</c:v>
                </c:pt>
                <c:pt idx="1">
                  <c:v>3.9470207950700436E-4</c:v>
                </c:pt>
                <c:pt idx="2">
                  <c:v>2.7183514185401751E-3</c:v>
                </c:pt>
                <c:pt idx="3">
                  <c:v>0.91721760498597849</c:v>
                </c:pt>
                <c:pt idx="4">
                  <c:v>5.0483669201460395E-3</c:v>
                </c:pt>
                <c:pt idx="5">
                  <c:v>2.6483236302405453E-3</c:v>
                </c:pt>
                <c:pt idx="6">
                  <c:v>4.8481511072348257E-2</c:v>
                </c:pt>
                <c:pt idx="7">
                  <c:v>6.6844707013283001E-5</c:v>
                </c:pt>
                <c:pt idx="8">
                  <c:v>4.7746219295202142E-5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1.5167930660888408E-3</c:v>
                </c:pt>
                <c:pt idx="2">
                  <c:v>4.9837486457204767E-3</c:v>
                </c:pt>
                <c:pt idx="3">
                  <c:v>0.13499458288190683</c:v>
                </c:pt>
                <c:pt idx="4">
                  <c:v>0.17464788732394365</c:v>
                </c:pt>
                <c:pt idx="5">
                  <c:v>0.5939328277356446</c:v>
                </c:pt>
                <c:pt idx="6">
                  <c:v>8.4723726977248101E-2</c:v>
                </c:pt>
                <c:pt idx="7">
                  <c:v>3.2502708559046588E-3</c:v>
                </c:pt>
                <c:pt idx="8">
                  <c:v>1.9501625135427952E-3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1.9895139577724246E-2</c:v>
                </c:pt>
                <c:pt idx="1">
                  <c:v>6.64588351990931E-3</c:v>
                </c:pt>
                <c:pt idx="2">
                  <c:v>1.4071135043219498E-2</c:v>
                </c:pt>
                <c:pt idx="3">
                  <c:v>0.25003542581833638</c:v>
                </c:pt>
                <c:pt idx="4">
                  <c:v>0.22180813376789005</c:v>
                </c:pt>
                <c:pt idx="5">
                  <c:v>0.41458126682726371</c:v>
                </c:pt>
                <c:pt idx="6">
                  <c:v>6.0436446081904495E-2</c:v>
                </c:pt>
                <c:pt idx="7">
                  <c:v>3.3867082329601815E-3</c:v>
                </c:pt>
                <c:pt idx="8">
                  <c:v>9.139861130792121E-3</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2.3818759901824655E-2</c:v>
                </c:pt>
                <c:pt idx="1">
                  <c:v>1.8126910123154226E-4</c:v>
                </c:pt>
                <c:pt idx="2">
                  <c:v>1.8851986528080397E-3</c:v>
                </c:pt>
                <c:pt idx="3">
                  <c:v>0.14586362037899744</c:v>
                </c:pt>
                <c:pt idx="4">
                  <c:v>0.22854770821475312</c:v>
                </c:pt>
                <c:pt idx="5">
                  <c:v>0.55571305826351447</c:v>
                </c:pt>
                <c:pt idx="6">
                  <c:v>4.27940094187425E-2</c:v>
                </c:pt>
                <c:pt idx="7">
                  <c:v>6.199403262118746E-4</c:v>
                </c:pt>
                <c:pt idx="8">
                  <c:v>5.7643574191630447E-4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0</c:v>
                </c:pt>
                <c:pt idx="2">
                  <c:v>1.1839924224484964E-3</c:v>
                </c:pt>
                <c:pt idx="3">
                  <c:v>5.1622069618754443E-2</c:v>
                </c:pt>
                <c:pt idx="4">
                  <c:v>4.6886099928960458E-2</c:v>
                </c:pt>
                <c:pt idx="5">
                  <c:v>0.12881837556239639</c:v>
                </c:pt>
                <c:pt idx="6">
                  <c:v>0.10963769831873076</c:v>
                </c:pt>
                <c:pt idx="7">
                  <c:v>0.41463414634146339</c:v>
                </c:pt>
                <c:pt idx="8">
                  <c:v>0.24721761780724602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1.3813986384935018E-2</c:v>
                </c:pt>
                <c:pt idx="1">
                  <c:v>7.6253204844841304E-4</c:v>
                </c:pt>
                <c:pt idx="2">
                  <c:v>8.5978251259835551E-3</c:v>
                </c:pt>
                <c:pt idx="3">
                  <c:v>0.1330563168596941</c:v>
                </c:pt>
                <c:pt idx="4">
                  <c:v>0.10982671735478737</c:v>
                </c:pt>
                <c:pt idx="5">
                  <c:v>0.17309477499778977</c:v>
                </c:pt>
                <c:pt idx="6">
                  <c:v>0.24373397577579348</c:v>
                </c:pt>
                <c:pt idx="7">
                  <c:v>0.11092078507647422</c:v>
                </c:pt>
                <c:pt idx="8">
                  <c:v>0.20619308637609407</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2.2666831046689796E-2</c:v>
                </c:pt>
                <c:pt idx="1">
                  <c:v>1.2915573245977092E-4</c:v>
                </c:pt>
                <c:pt idx="2">
                  <c:v>7.7493439475862555E-4</c:v>
                </c:pt>
                <c:pt idx="3">
                  <c:v>7.6612832209091387E-3</c:v>
                </c:pt>
                <c:pt idx="4">
                  <c:v>0.18306650933150168</c:v>
                </c:pt>
                <c:pt idx="5">
                  <c:v>0.20212872129954149</c:v>
                </c:pt>
                <c:pt idx="6">
                  <c:v>0.54072221537305454</c:v>
                </c:pt>
                <c:pt idx="7">
                  <c:v>4.1834715886742167E-2</c:v>
                </c:pt>
                <c:pt idx="8">
                  <c:v>1.0156337143427442E-3</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3.1026993484331366E-4</c:v>
                </c:pt>
                <c:pt idx="1">
                  <c:v>3.1026993484331366E-4</c:v>
                </c:pt>
                <c:pt idx="2">
                  <c:v>3.1026993484331366E-4</c:v>
                </c:pt>
                <c:pt idx="3">
                  <c:v>2.4821594787465093E-3</c:v>
                </c:pt>
                <c:pt idx="4">
                  <c:v>5.2745888923363328E-2</c:v>
                </c:pt>
                <c:pt idx="5">
                  <c:v>3.5060502637294447E-2</c:v>
                </c:pt>
                <c:pt idx="6">
                  <c:v>5.1504809183990072E-2</c:v>
                </c:pt>
                <c:pt idx="7">
                  <c:v>0.16165063605336644</c:v>
                </c:pt>
                <c:pt idx="8">
                  <c:v>0.69562519391870925</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1.3539996436843043E-2</c:v>
                </c:pt>
                <c:pt idx="1">
                  <c:v>3.3086457458451045E-4</c:v>
                </c:pt>
                <c:pt idx="2">
                  <c:v>7.0117838690794331E-3</c:v>
                </c:pt>
                <c:pt idx="3">
                  <c:v>1.2674658318698939E-2</c:v>
                </c:pt>
                <c:pt idx="4">
                  <c:v>0.18203914382428546</c:v>
                </c:pt>
                <c:pt idx="5">
                  <c:v>9.1267720343081116E-2</c:v>
                </c:pt>
                <c:pt idx="6">
                  <c:v>0.14648392761701154</c:v>
                </c:pt>
                <c:pt idx="7">
                  <c:v>0.18572955638695884</c:v>
                </c:pt>
                <c:pt idx="8">
                  <c:v>0.3609223486294571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7D5-4267-8C2E-ED9BBABF130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7D5-4267-8C2E-ED9BBABF130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7D5-4267-8C2E-ED9BBABF130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7D5-4267-8C2E-ED9BBABF130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7D5-4267-8C2E-ED9BBABF130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7D5-4267-8C2E-ED9BBABF130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7D5-4267-8C2E-ED9BBABF130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7D5-4267-8C2E-ED9BBABF130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7D5-4267-8C2E-ED9BBABF130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7D5-4267-8C2E-ED9BBABF130F}"/>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7D5-4267-8C2E-ED9BBABF130F}"/>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Murcia, Región de</c:v>
                </c:pt>
                <c:pt idx="1">
                  <c:v>Andalucía</c:v>
                </c:pt>
                <c:pt idx="2">
                  <c:v>Asturias, Principado de</c:v>
                </c:pt>
                <c:pt idx="3">
                  <c:v>Canarias</c:v>
                </c:pt>
                <c:pt idx="4">
                  <c:v>Madrid, Comunidad de*</c:v>
                </c:pt>
                <c:pt idx="5">
                  <c:v>TOTAL</c:v>
                </c:pt>
                <c:pt idx="6">
                  <c:v>Galicia</c:v>
                </c:pt>
                <c:pt idx="7">
                  <c:v>Comunitat Valenciana</c:v>
                </c:pt>
                <c:pt idx="8">
                  <c:v>Cataluña</c:v>
                </c:pt>
                <c:pt idx="9">
                  <c:v>Extremadura</c:v>
                </c:pt>
                <c:pt idx="10">
                  <c:v>Navarra, Comunidad Foral de</c:v>
                </c:pt>
                <c:pt idx="11">
                  <c:v>Balears, Illes</c:v>
                </c:pt>
                <c:pt idx="12">
                  <c:v>Melilla</c:v>
                </c:pt>
                <c:pt idx="13">
                  <c:v>Cantabria</c:v>
                </c:pt>
                <c:pt idx="14">
                  <c:v>Castilla - La Mancha</c:v>
                </c:pt>
                <c:pt idx="15">
                  <c:v>Rioja, La</c:v>
                </c:pt>
                <c:pt idx="16">
                  <c:v>País Vasco*</c:v>
                </c:pt>
                <c:pt idx="17">
                  <c:v>Aragón</c:v>
                </c:pt>
                <c:pt idx="18">
                  <c:v>Castilla y León*</c:v>
                </c:pt>
                <c:pt idx="19">
                  <c:v>Ceuta</c:v>
                </c:pt>
              </c:strCache>
            </c:strRef>
          </c:cat>
          <c:val>
            <c:numRef>
              <c:f>'9TiempoEspera'!$Q$13:$Q$32</c:f>
              <c:numCache>
                <c:formatCode>#,##0</c:formatCode>
                <c:ptCount val="20"/>
                <c:pt idx="0">
                  <c:v>550.73</c:v>
                </c:pt>
                <c:pt idx="1">
                  <c:v>457.1</c:v>
                </c:pt>
                <c:pt idx="2">
                  <c:v>391.08</c:v>
                </c:pt>
                <c:pt idx="3">
                  <c:v>354.26</c:v>
                </c:pt>
                <c:pt idx="4">
                  <c:v>350.16</c:v>
                </c:pt>
                <c:pt idx="5">
                  <c:v>324.61</c:v>
                </c:pt>
                <c:pt idx="6">
                  <c:v>313.17</c:v>
                </c:pt>
                <c:pt idx="7">
                  <c:v>295.12</c:v>
                </c:pt>
                <c:pt idx="8">
                  <c:v>263.7</c:v>
                </c:pt>
                <c:pt idx="9">
                  <c:v>259.02999999999997</c:v>
                </c:pt>
                <c:pt idx="10">
                  <c:v>205.93</c:v>
                </c:pt>
                <c:pt idx="11">
                  <c:v>204.76</c:v>
                </c:pt>
                <c:pt idx="12">
                  <c:v>199.82</c:v>
                </c:pt>
                <c:pt idx="13">
                  <c:v>172.17</c:v>
                </c:pt>
                <c:pt idx="14">
                  <c:v>165.86</c:v>
                </c:pt>
                <c:pt idx="15">
                  <c:v>149.44</c:v>
                </c:pt>
                <c:pt idx="16">
                  <c:v>132.05000000000001</c:v>
                </c:pt>
                <c:pt idx="17">
                  <c:v>125.99</c:v>
                </c:pt>
                <c:pt idx="18">
                  <c:v>116.91</c:v>
                </c:pt>
                <c:pt idx="19">
                  <c:v>89.83</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9155-4B58-A1F2-BFE87E9ABA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Murcia, Región de</c:v>
                </c:pt>
                <c:pt idx="2">
                  <c:v>Castilla y León</c:v>
                </c:pt>
                <c:pt idx="3">
                  <c:v>País Vasco</c:v>
                </c:pt>
                <c:pt idx="4">
                  <c:v>Andalucía</c:v>
                </c:pt>
                <c:pt idx="5">
                  <c:v>Extremadura</c:v>
                </c:pt>
                <c:pt idx="6">
                  <c:v>Cataluña</c:v>
                </c:pt>
                <c:pt idx="7">
                  <c:v>Canarias</c:v>
                </c:pt>
                <c:pt idx="8">
                  <c:v>TOTAL</c:v>
                </c:pt>
                <c:pt idx="9">
                  <c:v>Cantabria</c:v>
                </c:pt>
                <c:pt idx="10">
                  <c:v>Asturias, Principado de</c:v>
                </c:pt>
                <c:pt idx="11">
                  <c:v>Comunitat Valenciana</c:v>
                </c:pt>
                <c:pt idx="12">
                  <c:v>Castilla - La Mancha</c:v>
                </c:pt>
                <c:pt idx="13">
                  <c:v>Balears, Illes</c:v>
                </c:pt>
                <c:pt idx="14">
                  <c:v>Galicia</c:v>
                </c:pt>
                <c:pt idx="15">
                  <c:v>Rioja, La</c:v>
                </c:pt>
                <c:pt idx="16">
                  <c:v>Madrid, Comunidad de</c:v>
                </c:pt>
                <c:pt idx="17">
                  <c:v>Aragón</c:v>
                </c:pt>
                <c:pt idx="18">
                  <c:v>Navarra, Comunidad Foral de</c:v>
                </c:pt>
              </c:strCache>
            </c:strRef>
          </c:cat>
          <c:val>
            <c:numRef>
              <c:f>'24asolcasaad_pobl'!$AL$11:$AL$29</c:f>
              <c:numCache>
                <c:formatCode>0.00</c:formatCode>
                <c:ptCount val="19"/>
                <c:pt idx="0">
                  <c:v>2.1490715929723199</c:v>
                </c:pt>
                <c:pt idx="1">
                  <c:v>1.9257132658137477</c:v>
                </c:pt>
                <c:pt idx="2">
                  <c:v>1.9077475480486292</c:v>
                </c:pt>
                <c:pt idx="3">
                  <c:v>1.8853918890622097</c:v>
                </c:pt>
                <c:pt idx="4">
                  <c:v>1.8534231403064845</c:v>
                </c:pt>
                <c:pt idx="5">
                  <c:v>1.8260193591068743</c:v>
                </c:pt>
                <c:pt idx="6">
                  <c:v>1.6885718013676188</c:v>
                </c:pt>
                <c:pt idx="7">
                  <c:v>1.5822769398598402</c:v>
                </c:pt>
                <c:pt idx="8">
                  <c:v>1.5821057491832025</c:v>
                </c:pt>
                <c:pt idx="9">
                  <c:v>1.5588768944761973</c:v>
                </c:pt>
                <c:pt idx="10">
                  <c:v>1.4852349685448107</c:v>
                </c:pt>
                <c:pt idx="11">
                  <c:v>1.4670980762079675</c:v>
                </c:pt>
                <c:pt idx="12">
                  <c:v>1.4587471873617217</c:v>
                </c:pt>
                <c:pt idx="13">
                  <c:v>1.4234899412804385</c:v>
                </c:pt>
                <c:pt idx="14">
                  <c:v>1.4221285376883206</c:v>
                </c:pt>
                <c:pt idx="15">
                  <c:v>1.3675483616265298</c:v>
                </c:pt>
                <c:pt idx="16">
                  <c:v>1.1794176570087735</c:v>
                </c:pt>
                <c:pt idx="17">
                  <c:v>1.1217593670883679</c:v>
                </c:pt>
                <c:pt idx="18">
                  <c:v>1.0578916197808705</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5A3471"/>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D6415D-B611-4AED-B35B-CEC9670A9EEC}" type="CELLRANGE">
                      <a:rPr lang="en-US" baseline="0"/>
                      <a:pPr>
                        <a:defRPr b="1">
                          <a:solidFill>
                            <a:srgbClr val="000000"/>
                          </a:solidFill>
                        </a:defRPr>
                      </a:pPr>
                      <a:t>[CELLRANGE]</a:t>
                    </a:fld>
                    <a:r>
                      <a:rPr lang="en-US" baseline="0"/>
                      <a:t>
</a:t>
                    </a:r>
                    <a:fld id="{3F5A82D7-57A9-4508-BBD1-B454C63972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88EB5AB-AB35-41DD-AED5-BF80560777B4}" type="CELLRANGE">
                      <a:rPr lang="en-US" baseline="0"/>
                      <a:pPr>
                        <a:defRPr b="1">
                          <a:solidFill>
                            <a:srgbClr val="000000"/>
                          </a:solidFill>
                        </a:defRPr>
                      </a:pPr>
                      <a:t>[CELLRANGE]</a:t>
                    </a:fld>
                    <a:r>
                      <a:rPr lang="en-US" baseline="0"/>
                      <a:t>
</a:t>
                    </a:r>
                    <a:fld id="{CE3C1BA9-8A74-436C-B4DA-D127621A6D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73C6FF-64C7-456B-BEC3-F4D7DAA47DF4}" type="CELLRANGE">
                      <a:rPr lang="en-US" baseline="0"/>
                      <a:pPr>
                        <a:defRPr b="1">
                          <a:solidFill>
                            <a:srgbClr val="000000"/>
                          </a:solidFill>
                        </a:defRPr>
                      </a:pPr>
                      <a:t>[CELLRANGE]</a:t>
                    </a:fld>
                    <a:r>
                      <a:rPr lang="en-US" baseline="0"/>
                      <a:t>
</a:t>
                    </a:r>
                    <a:fld id="{0539990E-5342-4FB5-98B0-DCB382650BC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F2DA9B6-D550-401D-9ED4-FA79199B2D12}" type="CELLRANGE">
                      <a:rPr lang="en-US" baseline="0"/>
                      <a:pPr>
                        <a:defRPr b="1">
                          <a:solidFill>
                            <a:srgbClr val="000000"/>
                          </a:solidFill>
                        </a:defRPr>
                      </a:pPr>
                      <a:t>[CELLRANGE]</a:t>
                    </a:fld>
                    <a:r>
                      <a:rPr lang="en-US" baseline="0"/>
                      <a:t>
</a:t>
                    </a:r>
                    <a:fld id="{1BB4BB0D-20A9-45EC-A7DF-FFF9EFD25AF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34B6C6-8772-47F0-A684-3B4361B5EDEB}" type="CELLRANGE">
                      <a:rPr lang="en-US" baseline="0"/>
                      <a:pPr>
                        <a:defRPr b="1">
                          <a:solidFill>
                            <a:srgbClr val="000000"/>
                          </a:solidFill>
                        </a:defRPr>
                      </a:pPr>
                      <a:t>[CELLRANGE]</a:t>
                    </a:fld>
                    <a:r>
                      <a:rPr lang="en-US" baseline="0"/>
                      <a:t>
</a:t>
                    </a:r>
                    <a:fld id="{D967825F-62C7-443B-9DAF-6B40478A271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FE5E03A-765A-43C5-9E07-59281E3F2A55}" type="CELLRANGE">
                      <a:rPr lang="en-US" baseline="0"/>
                      <a:pPr>
                        <a:defRPr b="1">
                          <a:solidFill>
                            <a:srgbClr val="000000"/>
                          </a:solidFill>
                        </a:defRPr>
                      </a:pPr>
                      <a:t>[CELLRANGE]</a:t>
                    </a:fld>
                    <a:r>
                      <a:rPr lang="en-US" baseline="0"/>
                      <a:t>
</a:t>
                    </a:r>
                    <a:fld id="{51858E0D-38B1-4B94-9012-E0A8B5E724A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780D467-589C-4157-B203-C86FA029FCF0}" type="CELLRANGE">
                      <a:rPr lang="en-US" baseline="0"/>
                      <a:pPr>
                        <a:defRPr b="1">
                          <a:solidFill>
                            <a:srgbClr val="000000"/>
                          </a:solidFill>
                        </a:defRPr>
                      </a:pPr>
                      <a:t>[CELLRANGE]</a:t>
                    </a:fld>
                    <a:r>
                      <a:rPr lang="en-US" baseline="0"/>
                      <a:t>
</a:t>
                    </a:r>
                    <a:fld id="{F133F6BB-20CB-41E1-8945-C8FD8E36F02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E554B3-4A90-49A6-AE8C-1CEF9E8F7EFD}" type="CELLRANGE">
                      <a:rPr lang="en-US" baseline="0"/>
                      <a:pPr>
                        <a:defRPr b="1">
                          <a:solidFill>
                            <a:srgbClr val="000000"/>
                          </a:solidFill>
                        </a:defRPr>
                      </a:pPr>
                      <a:t>[CELLRANGE]</a:t>
                    </a:fld>
                    <a:r>
                      <a:rPr lang="en-US" baseline="0"/>
                      <a:t>
</a:t>
                    </a:r>
                    <a:fld id="{77EA3060-FB37-4A4E-A83D-1A0D46EE46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B99F108-B322-4346-A05C-A6B84C491D56}" type="CELLRANGE">
                      <a:rPr lang="en-US" baseline="0"/>
                      <a:pPr>
                        <a:defRPr b="1">
                          <a:solidFill>
                            <a:srgbClr val="000000"/>
                          </a:solidFill>
                        </a:defRPr>
                      </a:pPr>
                      <a:t>[CELLRANGE]</a:t>
                    </a:fld>
                    <a:r>
                      <a:rPr lang="en-US" baseline="0"/>
                      <a:t>
</a:t>
                    </a:r>
                    <a:fld id="{C9625922-F1DC-4CC2-9149-5028C46A2DB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5601C4B-117B-4895-A890-2EC95CE0000D}" type="CELLRANGE">
                      <a:rPr lang="en-US" baseline="0"/>
                      <a:pPr>
                        <a:defRPr b="1">
                          <a:solidFill>
                            <a:srgbClr val="000000"/>
                          </a:solidFill>
                        </a:defRPr>
                      </a:pPr>
                      <a:t>[CELLRANGE]</a:t>
                    </a:fld>
                    <a:r>
                      <a:rPr lang="en-US" baseline="0"/>
                      <a:t>
</a:t>
                    </a:r>
                    <a:fld id="{C150CE9E-3BDD-4BEA-8D23-A1B261577D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7FE8379-80C6-437C-BEC3-513037BE44D5}" type="CELLRANGE">
                      <a:rPr lang="en-US" baseline="0"/>
                      <a:pPr>
                        <a:defRPr b="1">
                          <a:solidFill>
                            <a:srgbClr val="000000"/>
                          </a:solidFill>
                        </a:defRPr>
                      </a:pPr>
                      <a:t>[CELLRANGE]</a:t>
                    </a:fld>
                    <a:r>
                      <a:rPr lang="en-US" baseline="0"/>
                      <a:t>
</a:t>
                    </a:r>
                    <a:fld id="{8AB351DE-E01D-44DC-A09A-B46BB0DF5F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B42CD7D9-540A-4F40-9736-8C60BEAEE3F7}" type="CELLRANGE">
                      <a:rPr lang="en-US" baseline="0"/>
                      <a:pPr>
                        <a:defRPr b="1">
                          <a:solidFill>
                            <a:srgbClr val="FFFFFF"/>
                          </a:solidFill>
                        </a:defRPr>
                      </a:pPr>
                      <a:t>[CELLRANGE]</a:t>
                    </a:fld>
                    <a:r>
                      <a:rPr lang="en-US" baseline="0"/>
                      <a:t>
</a:t>
                    </a:r>
                    <a:fld id="{14D1916A-8532-4FFB-8049-C6916F2046AE}"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5E4991-A624-483A-B8FA-DE86297A2289}" type="CELLRANGE">
                      <a:rPr lang="en-US" baseline="0"/>
                      <a:pPr>
                        <a:defRPr b="1">
                          <a:solidFill>
                            <a:srgbClr val="000000"/>
                          </a:solidFill>
                        </a:defRPr>
                      </a:pPr>
                      <a:t>[CELLRANGE]</a:t>
                    </a:fld>
                    <a:r>
                      <a:rPr lang="en-US" baseline="0"/>
                      <a:t>
</a:t>
                    </a:r>
                    <a:fld id="{21BCC22B-0BCE-42F3-AA8A-9826C9DCEFF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7F25C2-DEE6-4F9F-A2D6-51F3CFFCDF6C}" type="CELLRANGE">
                      <a:rPr lang="en-US" baseline="0"/>
                      <a:pPr>
                        <a:defRPr b="1">
                          <a:solidFill>
                            <a:srgbClr val="000000"/>
                          </a:solidFill>
                        </a:defRPr>
                      </a:pPr>
                      <a:t>[CELLRANGE]</a:t>
                    </a:fld>
                    <a:r>
                      <a:rPr lang="en-US" baseline="0"/>
                      <a:t>
</a:t>
                    </a:r>
                    <a:fld id="{8E4725C0-70D3-4E39-BC1D-F285AE36589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C5470E-917D-4B93-9156-48D8C414E3F8}" type="CELLRANGE">
                      <a:rPr lang="en-US" baseline="0"/>
                      <a:pPr>
                        <a:defRPr b="1">
                          <a:solidFill>
                            <a:srgbClr val="000000"/>
                          </a:solidFill>
                        </a:defRPr>
                      </a:pPr>
                      <a:t>[CELLRANGE]</a:t>
                    </a:fld>
                    <a:r>
                      <a:rPr lang="en-US" baseline="0"/>
                      <a:t>
</a:t>
                    </a:r>
                    <a:fld id="{A4D61172-52E5-4BC2-A753-65AFE0DEEA8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875043-AD27-4106-8739-84CB2B3CCB1C}" type="CELLRANGE">
                      <a:rPr lang="en-US" baseline="0"/>
                      <a:pPr>
                        <a:defRPr b="1">
                          <a:solidFill>
                            <a:srgbClr val="000000"/>
                          </a:solidFill>
                        </a:defRPr>
                      </a:pPr>
                      <a:t>[CELLRANGE]</a:t>
                    </a:fld>
                    <a:r>
                      <a:rPr lang="en-US" baseline="0"/>
                      <a:t>
</a:t>
                    </a:r>
                    <a:fld id="{9600C9CE-820B-4802-9312-36BEF2AB8B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0C05C7-77A8-480D-BDC8-E7D60234C73B}" type="CELLRANGE">
                      <a:rPr lang="en-US" baseline="0"/>
                      <a:pPr>
                        <a:defRPr b="1">
                          <a:solidFill>
                            <a:srgbClr val="000000"/>
                          </a:solidFill>
                        </a:defRPr>
                      </a:pPr>
                      <a:t>[CELLRANGE]</a:t>
                    </a:fld>
                    <a:r>
                      <a:rPr lang="en-US" baseline="0"/>
                      <a:t>
</a:t>
                    </a:r>
                    <a:fld id="{3D6394B8-B717-4525-813F-D4C8282311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0873574-5C3A-4226-8312-D2B119428FEF}" type="CELLRANGE">
                      <a:rPr lang="en-US" baseline="0"/>
                      <a:pPr>
                        <a:defRPr b="1">
                          <a:solidFill>
                            <a:srgbClr val="000000"/>
                          </a:solidFill>
                        </a:defRPr>
                      </a:pPr>
                      <a:t>[CELLRANGE]</a:t>
                    </a:fld>
                    <a:r>
                      <a:rPr lang="en-US" baseline="0"/>
                      <a:t>
</a:t>
                    </a:r>
                    <a:fld id="{34666D2D-96A7-403A-83A4-4479BF37DB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CDE0E3C-DCC1-4BA2-8CC0-FDD7BF891827}" type="CELLRANGE">
                      <a:rPr lang="en-US" baseline="0"/>
                      <a:pPr>
                        <a:defRPr b="1">
                          <a:solidFill>
                            <a:srgbClr val="000000"/>
                          </a:solidFill>
                        </a:defRPr>
                      </a:pPr>
                      <a:t>[CELLRANGE]</a:t>
                    </a:fld>
                    <a:r>
                      <a:rPr lang="en-US" baseline="0"/>
                      <a:t>
</a:t>
                    </a:r>
                    <a:fld id="{A52BD705-6121-4940-9133-826D4E9885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0BBFAFD-6859-422E-8DA4-AA6FA0F756DD}" type="CELLRANGE">
                      <a:rPr lang="en-US" baseline="0"/>
                      <a:pPr>
                        <a:defRPr b="1">
                          <a:solidFill>
                            <a:srgbClr val="000000"/>
                          </a:solidFill>
                        </a:defRPr>
                      </a:pPr>
                      <a:t>[CELLRANGE]</a:t>
                    </a:fld>
                    <a:r>
                      <a:rPr lang="en-US" baseline="0"/>
                      <a:t>
</a:t>
                    </a:r>
                    <a:fld id="{E39FCD23-75E1-49D9-BFBD-6BD13FD2B0C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Canarias</c:v>
                </c:pt>
                <c:pt idx="4">
                  <c:v>Asturias, Principado de</c:v>
                </c:pt>
                <c:pt idx="5">
                  <c:v>Navarra, Comunidad Foral de</c:v>
                </c:pt>
                <c:pt idx="6">
                  <c:v>Andalucía</c:v>
                </c:pt>
                <c:pt idx="7">
                  <c:v>Castilla - La Mancha</c:v>
                </c:pt>
                <c:pt idx="8">
                  <c:v>Ceuta</c:v>
                </c:pt>
                <c:pt idx="9">
                  <c:v>Cantabria</c:v>
                </c:pt>
                <c:pt idx="10">
                  <c:v>Comunitat Valenciana</c:v>
                </c:pt>
                <c:pt idx="11">
                  <c:v>Media Nacional</c:v>
                </c:pt>
                <c:pt idx="12">
                  <c:v>Madrid, Comunidad de</c:v>
                </c:pt>
                <c:pt idx="13">
                  <c:v>Melilla</c:v>
                </c:pt>
                <c:pt idx="14">
                  <c:v>Rioja, La</c:v>
                </c:pt>
                <c:pt idx="15">
                  <c:v>Balears, Illes</c:v>
                </c:pt>
                <c:pt idx="16">
                  <c:v>Extremadura</c:v>
                </c:pt>
                <c:pt idx="17">
                  <c:v>Murcia, Región de</c:v>
                </c:pt>
                <c:pt idx="18">
                  <c:v>Cataluña</c:v>
                </c:pt>
                <c:pt idx="19">
                  <c:v>País Vasco</c:v>
                </c:pt>
              </c:strCache>
            </c:strRef>
          </c:cat>
          <c:val>
            <c:numRef>
              <c:f>'11ListaEspera'!$O$13:$O$32</c:f>
              <c:numCache>
                <c:formatCode>0.00%</c:formatCode>
                <c:ptCount val="20"/>
                <c:pt idx="0">
                  <c:v>0.99845921615554878</c:v>
                </c:pt>
                <c:pt idx="1">
                  <c:v>0.99841527673230057</c:v>
                </c:pt>
                <c:pt idx="2">
                  <c:v>0.99395723259974211</c:v>
                </c:pt>
                <c:pt idx="3">
                  <c:v>0.99025965179958042</c:v>
                </c:pt>
                <c:pt idx="4">
                  <c:v>0.98668870715155732</c:v>
                </c:pt>
                <c:pt idx="5">
                  <c:v>0.97279829146293484</c:v>
                </c:pt>
                <c:pt idx="6">
                  <c:v>0.96814612732132221</c:v>
                </c:pt>
                <c:pt idx="7">
                  <c:v>0.96248281049823114</c:v>
                </c:pt>
                <c:pt idx="8">
                  <c:v>0.94860079954311827</c:v>
                </c:pt>
                <c:pt idx="9">
                  <c:v>0.94815588030619347</c:v>
                </c:pt>
                <c:pt idx="10">
                  <c:v>0.9464411520657966</c:v>
                </c:pt>
                <c:pt idx="11">
                  <c:v>0.93686357951963051</c:v>
                </c:pt>
                <c:pt idx="12">
                  <c:v>0.93284602076124568</c:v>
                </c:pt>
                <c:pt idx="13">
                  <c:v>0.92993382639159206</c:v>
                </c:pt>
                <c:pt idx="14">
                  <c:v>0.9011894726983235</c:v>
                </c:pt>
                <c:pt idx="15">
                  <c:v>0.89503771959591738</c:v>
                </c:pt>
                <c:pt idx="16">
                  <c:v>0.88642809870473671</c:v>
                </c:pt>
                <c:pt idx="17">
                  <c:v>0.87149813119363573</c:v>
                </c:pt>
                <c:pt idx="18">
                  <c:v>0.86157510580442032</c:v>
                </c:pt>
                <c:pt idx="19">
                  <c:v>0.85285495064244976</c:v>
                </c:pt>
              </c:numCache>
            </c:numRef>
          </c:val>
          <c:extLst>
            <c:ext xmlns:c15="http://schemas.microsoft.com/office/drawing/2012/chart" uri="{02D57815-91ED-43cb-92C2-25804820EDAC}">
              <c15:datalabelsRange>
                <c15:f>'11ListaEspera'!$M$13:$M$32</c15:f>
                <c15:dlblRangeCache>
                  <c:ptCount val="20"/>
                  <c:pt idx="0">
                    <c:v>127.660</c:v>
                  </c:pt>
                  <c:pt idx="1">
                    <c:v>50.402</c:v>
                  </c:pt>
                  <c:pt idx="2">
                    <c:v>95.567</c:v>
                  </c:pt>
                  <c:pt idx="3">
                    <c:v>72.691</c:v>
                  </c:pt>
                  <c:pt idx="4">
                    <c:v>34.023</c:v>
                  </c:pt>
                  <c:pt idx="5">
                    <c:v>17.309</c:v>
                  </c:pt>
                  <c:pt idx="6">
                    <c:v>349.554</c:v>
                  </c:pt>
                  <c:pt idx="7">
                    <c:v>81.889</c:v>
                  </c:pt>
                  <c:pt idx="8">
                    <c:v>1.661</c:v>
                  </c:pt>
                  <c:pt idx="9">
                    <c:v>19.075</c:v>
                  </c:pt>
                  <c:pt idx="10">
                    <c:v>181.358</c:v>
                  </c:pt>
                  <c:pt idx="11">
                    <c:v>1.708.812</c:v>
                  </c:pt>
                  <c:pt idx="12">
                    <c:v>215.674</c:v>
                  </c:pt>
                  <c:pt idx="13">
                    <c:v>2.389</c:v>
                  </c:pt>
                  <c:pt idx="14">
                    <c:v>9.622</c:v>
                  </c:pt>
                  <c:pt idx="15">
                    <c:v>34.288</c:v>
                  </c:pt>
                  <c:pt idx="16">
                    <c:v>37.503</c:v>
                  </c:pt>
                  <c:pt idx="17">
                    <c:v>50.831</c:v>
                  </c:pt>
                  <c:pt idx="18">
                    <c:v>252.843</c:v>
                  </c:pt>
                  <c:pt idx="19">
                    <c:v>74.473</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373472"/>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8CB6E15-4087-4941-92B2-CA9C8366BF68}" type="CELLRANGE">
                      <a:rPr lang="en-US" baseline="0"/>
                      <a:pPr>
                        <a:defRPr b="1">
                          <a:solidFill>
                            <a:srgbClr val="000000"/>
                          </a:solidFill>
                        </a:defRPr>
                      </a:pPr>
                      <a:t>[CELLRANGE]</a:t>
                    </a:fld>
                    <a:r>
                      <a:rPr lang="en-US" baseline="0"/>
                      <a:t>
</a:t>
                    </a:r>
                    <a:fld id="{8BF21103-24DD-416C-93EB-BE47F425463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EEAD11-A422-4413-96B2-3E9B9DFE6109}" type="CELLRANGE">
                      <a:rPr lang="en-US" baseline="0"/>
                      <a:pPr>
                        <a:defRPr b="1">
                          <a:solidFill>
                            <a:srgbClr val="000000"/>
                          </a:solidFill>
                        </a:defRPr>
                      </a:pPr>
                      <a:t>[CELLRANGE]</a:t>
                    </a:fld>
                    <a:r>
                      <a:rPr lang="en-US" baseline="0"/>
                      <a:t>
</a:t>
                    </a:r>
                    <a:fld id="{73D48A20-B9EB-4B8D-BB5A-9BF0D9039F4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936E20-6849-44E7-A29B-3745086046E4}" type="CELLRANGE">
                      <a:rPr lang="en-US" baseline="0"/>
                      <a:pPr>
                        <a:defRPr b="1">
                          <a:solidFill>
                            <a:srgbClr val="000000"/>
                          </a:solidFill>
                        </a:defRPr>
                      </a:pPr>
                      <a:t>[CELLRANGE]</a:t>
                    </a:fld>
                    <a:r>
                      <a:rPr lang="en-US" baseline="0"/>
                      <a:t>
</a:t>
                    </a:r>
                    <a:fld id="{C3FBA0FA-9273-439C-9F96-BE3F8E2F3F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6C265F2-4F06-46BA-A782-D24876EFEBAC}" type="CELLRANGE">
                      <a:rPr lang="en-US" baseline="0"/>
                      <a:pPr>
                        <a:defRPr b="1">
                          <a:solidFill>
                            <a:srgbClr val="000000"/>
                          </a:solidFill>
                        </a:defRPr>
                      </a:pPr>
                      <a:t>[CELLRANGE]</a:t>
                    </a:fld>
                    <a:r>
                      <a:rPr lang="en-US" baseline="0"/>
                      <a:t>
</a:t>
                    </a:r>
                    <a:fld id="{FE8147CE-8EE8-448B-B14A-F05EDEBBF8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5C4CBE5-B31D-4F9E-8B22-B88E4BBE1A21}" type="CELLRANGE">
                      <a:rPr lang="en-US" baseline="0"/>
                      <a:pPr>
                        <a:defRPr b="1">
                          <a:solidFill>
                            <a:srgbClr val="000000"/>
                          </a:solidFill>
                        </a:defRPr>
                      </a:pPr>
                      <a:t>[CELLRANGE]</a:t>
                    </a:fld>
                    <a:r>
                      <a:rPr lang="en-US" baseline="0"/>
                      <a:t>
</a:t>
                    </a:r>
                    <a:fld id="{D5308832-8909-4915-8042-EDE7CF06040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FC9C29-0457-4C91-BC61-A83D7FD21644}" type="CELLRANGE">
                      <a:rPr lang="en-US" baseline="0"/>
                      <a:pPr>
                        <a:defRPr b="1">
                          <a:solidFill>
                            <a:srgbClr val="000000"/>
                          </a:solidFill>
                        </a:defRPr>
                      </a:pPr>
                      <a:t>[CELLRANGE]</a:t>
                    </a:fld>
                    <a:r>
                      <a:rPr lang="en-US" baseline="0"/>
                      <a:t>
</a:t>
                    </a:r>
                    <a:fld id="{3A22E6EC-2CAF-423F-AF27-ED54060F6F8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4894377-BB78-4500-884E-28039616B51D}" type="CELLRANGE">
                      <a:rPr lang="en-US" baseline="0"/>
                      <a:pPr>
                        <a:defRPr b="1">
                          <a:solidFill>
                            <a:srgbClr val="000000"/>
                          </a:solidFill>
                        </a:defRPr>
                      </a:pPr>
                      <a:t>[CELLRANGE]</a:t>
                    </a:fld>
                    <a:r>
                      <a:rPr lang="en-US" baseline="0"/>
                      <a:t>
</a:t>
                    </a:r>
                    <a:fld id="{6D43AC62-B4B5-412A-BDFE-EEA8446F1DA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3AE3B18-60F5-4BE5-9E99-94A09A55988C}" type="CELLRANGE">
                      <a:rPr lang="en-US" baseline="0"/>
                      <a:pPr>
                        <a:defRPr b="1">
                          <a:solidFill>
                            <a:srgbClr val="000000"/>
                          </a:solidFill>
                        </a:defRPr>
                      </a:pPr>
                      <a:t>[CELLRANGE]</a:t>
                    </a:fld>
                    <a:r>
                      <a:rPr lang="en-US" baseline="0"/>
                      <a:t>
</a:t>
                    </a:r>
                    <a:fld id="{9A01E85D-B563-472F-8318-14A18D11A83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F9EF97-65BE-45E3-BF17-5498DDA06B29}" type="CELLRANGE">
                      <a:rPr lang="en-US" baseline="0"/>
                      <a:pPr>
                        <a:defRPr b="1">
                          <a:solidFill>
                            <a:srgbClr val="000000"/>
                          </a:solidFill>
                        </a:defRPr>
                      </a:pPr>
                      <a:t>[CELLRANGE]</a:t>
                    </a:fld>
                    <a:r>
                      <a:rPr lang="en-US" baseline="0"/>
                      <a:t>
</a:t>
                    </a:r>
                    <a:fld id="{13015018-848B-4C27-84B0-F7FCCF571F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256A527-1A45-41E4-BB96-0ADE0F76CF49}" type="CELLRANGE">
                      <a:rPr lang="en-US" baseline="0"/>
                      <a:pPr>
                        <a:defRPr b="1">
                          <a:solidFill>
                            <a:srgbClr val="000000"/>
                          </a:solidFill>
                        </a:defRPr>
                      </a:pPr>
                      <a:t>[CELLRANGE]</a:t>
                    </a:fld>
                    <a:r>
                      <a:rPr lang="en-US" baseline="0"/>
                      <a:t>
</a:t>
                    </a:r>
                    <a:fld id="{AF28FB80-F4D7-4475-9F62-04937BADA1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675B418A-C948-4BD1-B09F-2007D584FC86}" type="CELLRANGE">
                      <a:rPr lang="en-US" baseline="0"/>
                      <a:pPr>
                        <a:defRPr b="1">
                          <a:solidFill>
                            <a:srgbClr val="000000"/>
                          </a:solidFill>
                        </a:defRPr>
                      </a:pPr>
                      <a:t>[CELLRANGE]</a:t>
                    </a:fld>
                    <a:r>
                      <a:rPr lang="en-US" baseline="0"/>
                      <a:t>
</a:t>
                    </a:r>
                    <a:fld id="{E25A808F-4829-4B82-B8AA-4DF8F32E5E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588CBCE7-BDDB-4A86-9873-401047A939E6}" type="CELLRANGE">
                      <a:rPr lang="en-US" baseline="0"/>
                      <a:pPr>
                        <a:defRPr b="1">
                          <a:solidFill>
                            <a:srgbClr val="FFFFFF"/>
                          </a:solidFill>
                        </a:defRPr>
                      </a:pPr>
                      <a:t>[CELLRANGE]</a:t>
                    </a:fld>
                    <a:r>
                      <a:rPr lang="en-US" baseline="0"/>
                      <a:t>
</a:t>
                    </a:r>
                    <a:fld id="{3CF26D07-C963-419C-B567-0668E6433C25}"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86FCFA-A21E-42A6-9D44-30E945721692}" type="CELLRANGE">
                      <a:rPr lang="en-US" baseline="0"/>
                      <a:pPr>
                        <a:defRPr b="1">
                          <a:solidFill>
                            <a:srgbClr val="000000"/>
                          </a:solidFill>
                        </a:defRPr>
                      </a:pPr>
                      <a:t>[CELLRANGE]</a:t>
                    </a:fld>
                    <a:r>
                      <a:rPr lang="en-US" baseline="0"/>
                      <a:t>
</a:t>
                    </a:r>
                    <a:fld id="{DDCD8CF8-F418-49DD-A5BB-76D23F9A7B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B84DD3-A8EF-4E52-B1AA-2A64138B977F}" type="CELLRANGE">
                      <a:rPr lang="en-US" baseline="0"/>
                      <a:pPr>
                        <a:defRPr b="1">
                          <a:solidFill>
                            <a:srgbClr val="000000"/>
                          </a:solidFill>
                        </a:defRPr>
                      </a:pPr>
                      <a:t>[CELLRANGE]</a:t>
                    </a:fld>
                    <a:r>
                      <a:rPr lang="en-US" baseline="0"/>
                      <a:t>
</a:t>
                    </a:r>
                    <a:fld id="{4493A6AD-85A7-433C-8307-F2C657CC53D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0A30EFA-70B5-491D-99A8-646CD99A433C}" type="CELLRANGE">
                      <a:rPr lang="en-US" baseline="0"/>
                      <a:pPr>
                        <a:defRPr b="1">
                          <a:solidFill>
                            <a:srgbClr val="000000"/>
                          </a:solidFill>
                        </a:defRPr>
                      </a:pPr>
                      <a:t>[CELLRANGE]</a:t>
                    </a:fld>
                    <a:r>
                      <a:rPr lang="en-US" baseline="0"/>
                      <a:t>
</a:t>
                    </a:r>
                    <a:fld id="{D9D6F4CE-69F4-4CAC-BDB7-EA5F37C1ECE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D6D05C-0ADB-4D82-874B-9AB9B9E139CC}" type="CELLRANGE">
                      <a:rPr lang="en-US" baseline="0"/>
                      <a:pPr>
                        <a:defRPr b="1">
                          <a:solidFill>
                            <a:srgbClr val="000000"/>
                          </a:solidFill>
                        </a:defRPr>
                      </a:pPr>
                      <a:t>[CELLRANGE]</a:t>
                    </a:fld>
                    <a:r>
                      <a:rPr lang="en-US" baseline="0"/>
                      <a:t>
</a:t>
                    </a:r>
                    <a:fld id="{FC812652-91C1-4A03-8520-7FD730A9EB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6439B57-AB54-43EE-8100-6579546D791A}" type="CELLRANGE">
                      <a:rPr lang="en-US" baseline="0"/>
                      <a:pPr>
                        <a:defRPr b="1">
                          <a:solidFill>
                            <a:srgbClr val="000000"/>
                          </a:solidFill>
                        </a:defRPr>
                      </a:pPr>
                      <a:t>[CELLRANGE]</a:t>
                    </a:fld>
                    <a:r>
                      <a:rPr lang="en-US" baseline="0"/>
                      <a:t>
</a:t>
                    </a:r>
                    <a:fld id="{94751A64-2922-4F0D-94F6-BE19362143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399B52-1BC6-47B4-A708-035C1CE6DCE2}" type="CELLRANGE">
                      <a:rPr lang="en-US" baseline="0"/>
                      <a:pPr>
                        <a:defRPr b="1">
                          <a:solidFill>
                            <a:srgbClr val="000000"/>
                          </a:solidFill>
                        </a:defRPr>
                      </a:pPr>
                      <a:t>[CELLRANGE]</a:t>
                    </a:fld>
                    <a:r>
                      <a:rPr lang="en-US" baseline="0"/>
                      <a:t>
</a:t>
                    </a:r>
                    <a:fld id="{B3D3A7BF-6CF5-4F86-BDD1-F5F0998D514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C4ECC2-270A-4861-91D4-B329D3587B97}" type="CELLRANGE">
                      <a:rPr lang="en-US" baseline="0"/>
                      <a:pPr>
                        <a:defRPr b="1">
                          <a:solidFill>
                            <a:srgbClr val="000000"/>
                          </a:solidFill>
                        </a:defRPr>
                      </a:pPr>
                      <a:t>[CELLRANGE]</a:t>
                    </a:fld>
                    <a:r>
                      <a:rPr lang="en-US" baseline="0"/>
                      <a:t>
</a:t>
                    </a:r>
                    <a:fld id="{1F409495-3825-4579-8C42-EA8AA78BF5F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D87B907-A0A7-4AAA-B691-B37255BB0DD7}" type="CELLRANGE">
                      <a:rPr lang="en-US" baseline="0"/>
                      <a:pPr>
                        <a:defRPr b="1">
                          <a:solidFill>
                            <a:srgbClr val="000000"/>
                          </a:solidFill>
                        </a:defRPr>
                      </a:pPr>
                      <a:t>[CELLRANGE]</a:t>
                    </a:fld>
                    <a:r>
                      <a:rPr lang="en-US" baseline="0"/>
                      <a:t>
</a:t>
                    </a:r>
                    <a:fld id="{E4BF40FC-1B1D-4B43-877D-79DF60841C1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Canarias</c:v>
                </c:pt>
                <c:pt idx="4">
                  <c:v>Asturias, Principado de</c:v>
                </c:pt>
                <c:pt idx="5">
                  <c:v>Navarra, Comunidad Foral de</c:v>
                </c:pt>
                <c:pt idx="6">
                  <c:v>Andalucía</c:v>
                </c:pt>
                <c:pt idx="7">
                  <c:v>Castilla - La Mancha</c:v>
                </c:pt>
                <c:pt idx="8">
                  <c:v>Ceuta</c:v>
                </c:pt>
                <c:pt idx="9">
                  <c:v>Cantabria</c:v>
                </c:pt>
                <c:pt idx="10">
                  <c:v>Comunitat Valenciana</c:v>
                </c:pt>
                <c:pt idx="11">
                  <c:v>Media Nacional</c:v>
                </c:pt>
                <c:pt idx="12">
                  <c:v>Madrid, Comunidad de</c:v>
                </c:pt>
                <c:pt idx="13">
                  <c:v>Melilla</c:v>
                </c:pt>
                <c:pt idx="14">
                  <c:v>Rioja, La</c:v>
                </c:pt>
                <c:pt idx="15">
                  <c:v>Balears, Illes</c:v>
                </c:pt>
                <c:pt idx="16">
                  <c:v>Extremadura</c:v>
                </c:pt>
                <c:pt idx="17">
                  <c:v>Murcia, Región de</c:v>
                </c:pt>
                <c:pt idx="18">
                  <c:v>Cataluña</c:v>
                </c:pt>
                <c:pt idx="19">
                  <c:v>País Vasco</c:v>
                </c:pt>
              </c:strCache>
            </c:strRef>
          </c:cat>
          <c:val>
            <c:numRef>
              <c:f>'11ListaEspera'!$P$13:$P$32</c:f>
              <c:numCache>
                <c:formatCode>0.00%</c:formatCode>
                <c:ptCount val="20"/>
                <c:pt idx="0">
                  <c:v>1.5407838444512229E-3</c:v>
                </c:pt>
                <c:pt idx="1">
                  <c:v>1.584723267699378E-3</c:v>
                </c:pt>
                <c:pt idx="2">
                  <c:v>6.0427674002579354E-3</c:v>
                </c:pt>
                <c:pt idx="3">
                  <c:v>9.7403482004195848E-3</c:v>
                </c:pt>
                <c:pt idx="4">
                  <c:v>1.3311292848442666E-2</c:v>
                </c:pt>
                <c:pt idx="5">
                  <c:v>2.7201708537065137E-2</c:v>
                </c:pt>
                <c:pt idx="6">
                  <c:v>3.1853872678677765E-2</c:v>
                </c:pt>
                <c:pt idx="7">
                  <c:v>3.7517189501768904E-2</c:v>
                </c:pt>
                <c:pt idx="8">
                  <c:v>5.1399200456881781E-2</c:v>
                </c:pt>
                <c:pt idx="9">
                  <c:v>5.1844119693806541E-2</c:v>
                </c:pt>
                <c:pt idx="10">
                  <c:v>5.355884793420345E-2</c:v>
                </c:pt>
                <c:pt idx="11">
                  <c:v>6.3136420480369479E-2</c:v>
                </c:pt>
                <c:pt idx="12">
                  <c:v>6.7153979238754324E-2</c:v>
                </c:pt>
                <c:pt idx="13">
                  <c:v>7.0066173608407945E-2</c:v>
                </c:pt>
                <c:pt idx="14">
                  <c:v>9.8810527301676498E-2</c:v>
                </c:pt>
                <c:pt idx="15">
                  <c:v>0.10496228040408259</c:v>
                </c:pt>
                <c:pt idx="16">
                  <c:v>0.1135719012952633</c:v>
                </c:pt>
                <c:pt idx="17">
                  <c:v>0.12850186880636422</c:v>
                </c:pt>
                <c:pt idx="18">
                  <c:v>0.13842489419557974</c:v>
                </c:pt>
                <c:pt idx="19">
                  <c:v>0.14714504935755021</c:v>
                </c:pt>
              </c:numCache>
            </c:numRef>
          </c:val>
          <c:extLst>
            <c:ext xmlns:c15="http://schemas.microsoft.com/office/drawing/2012/chart" uri="{02D57815-91ED-43cb-92C2-25804820EDAC}">
              <c15:datalabelsRange>
                <c15:f>'11ListaEspera'!$N$13:$N$32</c15:f>
                <c15:dlblRangeCache>
                  <c:ptCount val="20"/>
                  <c:pt idx="0">
                    <c:v>197</c:v>
                  </c:pt>
                  <c:pt idx="1">
                    <c:v>80</c:v>
                  </c:pt>
                  <c:pt idx="2">
                    <c:v>581</c:v>
                  </c:pt>
                  <c:pt idx="3">
                    <c:v>715</c:v>
                  </c:pt>
                  <c:pt idx="4">
                    <c:v>459</c:v>
                  </c:pt>
                  <c:pt idx="5">
                    <c:v>484</c:v>
                  </c:pt>
                  <c:pt idx="6">
                    <c:v>11.501</c:v>
                  </c:pt>
                  <c:pt idx="7">
                    <c:v>3.192</c:v>
                  </c:pt>
                  <c:pt idx="8">
                    <c:v>90</c:v>
                  </c:pt>
                  <c:pt idx="9">
                    <c:v>1.043</c:v>
                  </c:pt>
                  <c:pt idx="10">
                    <c:v>10.263</c:v>
                  </c:pt>
                  <c:pt idx="11">
                    <c:v>115.159</c:v>
                  </c:pt>
                  <c:pt idx="12">
                    <c:v>15.526</c:v>
                  </c:pt>
                  <c:pt idx="13">
                    <c:v>180</c:v>
                  </c:pt>
                  <c:pt idx="14">
                    <c:v>1.055</c:v>
                  </c:pt>
                  <c:pt idx="15">
                    <c:v>4.021</c:v>
                  </c:pt>
                  <c:pt idx="16">
                    <c:v>4.805</c:v>
                  </c:pt>
                  <c:pt idx="17">
                    <c:v>7.495</c:v>
                  </c:pt>
                  <c:pt idx="18">
                    <c:v>40.623</c:v>
                  </c:pt>
                  <c:pt idx="19">
                    <c:v>12.849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Canarias</c:v>
                </c:pt>
                <c:pt idx="4">
                  <c:v>Asturias, Principado de</c:v>
                </c:pt>
                <c:pt idx="5">
                  <c:v>Navarra, Comunidad Foral de</c:v>
                </c:pt>
                <c:pt idx="6">
                  <c:v>Andalucía</c:v>
                </c:pt>
                <c:pt idx="7">
                  <c:v>Castilla - La Mancha</c:v>
                </c:pt>
                <c:pt idx="8">
                  <c:v>Ceuta</c:v>
                </c:pt>
                <c:pt idx="9">
                  <c:v>Cantabria</c:v>
                </c:pt>
                <c:pt idx="10">
                  <c:v>Comunitat Valenciana</c:v>
                </c:pt>
                <c:pt idx="11">
                  <c:v>Media Nacional</c:v>
                </c:pt>
                <c:pt idx="12">
                  <c:v>Madrid, Comunidad de</c:v>
                </c:pt>
                <c:pt idx="13">
                  <c:v>Melilla</c:v>
                </c:pt>
                <c:pt idx="14">
                  <c:v>Rioja, La</c:v>
                </c:pt>
                <c:pt idx="15">
                  <c:v>Balears, Illes</c:v>
                </c:pt>
                <c:pt idx="16">
                  <c:v>Extremadura</c:v>
                </c:pt>
                <c:pt idx="17">
                  <c:v>Murcia, Región de</c:v>
                </c:pt>
                <c:pt idx="18">
                  <c:v>Cataluña</c:v>
                </c:pt>
                <c:pt idx="19">
                  <c:v>País Vasco</c:v>
                </c:pt>
              </c:strCache>
            </c:strRef>
          </c:cat>
          <c:val>
            <c:numRef>
              <c:f>'11ListaEspera'!$Q$13:$Q$32</c:f>
              <c:numCache>
                <c:formatCode>0.00%</c:formatCode>
                <c:ptCount val="20"/>
                <c:pt idx="0">
                  <c:v>0.93686357951963051</c:v>
                </c:pt>
                <c:pt idx="1">
                  <c:v>0.93686357951963051</c:v>
                </c:pt>
                <c:pt idx="2">
                  <c:v>0.93686357951963051</c:v>
                </c:pt>
                <c:pt idx="3">
                  <c:v>0.93686357951963051</c:v>
                </c:pt>
                <c:pt idx="4">
                  <c:v>0.93686357951963051</c:v>
                </c:pt>
                <c:pt idx="5">
                  <c:v>0.93686357951963051</c:v>
                </c:pt>
                <c:pt idx="6">
                  <c:v>0.93686357951963051</c:v>
                </c:pt>
                <c:pt idx="7">
                  <c:v>0.93686357951963051</c:v>
                </c:pt>
                <c:pt idx="8">
                  <c:v>0.93686357951963051</c:v>
                </c:pt>
                <c:pt idx="9">
                  <c:v>0.93686357951963051</c:v>
                </c:pt>
                <c:pt idx="10">
                  <c:v>0.93686357951963051</c:v>
                </c:pt>
                <c:pt idx="11">
                  <c:v>0.93686357951963051</c:v>
                </c:pt>
                <c:pt idx="12">
                  <c:v>0.93686357951963051</c:v>
                </c:pt>
                <c:pt idx="13">
                  <c:v>0.93686357951963051</c:v>
                </c:pt>
                <c:pt idx="14">
                  <c:v>0.93686357951963051</c:v>
                </c:pt>
                <c:pt idx="15">
                  <c:v>0.93686357951963051</c:v>
                </c:pt>
                <c:pt idx="16">
                  <c:v>0.93686357951963051</c:v>
                </c:pt>
                <c:pt idx="17">
                  <c:v>0.93686357951963051</c:v>
                </c:pt>
                <c:pt idx="18">
                  <c:v>0.93686357951963051</c:v>
                </c:pt>
                <c:pt idx="19">
                  <c:v>0.93686357951963051</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035508B-0596-4288-8FFB-6DC0962091D0}" type="CELLRANGE">
                      <a:rPr lang="en-US" baseline="0"/>
                      <a:pPr>
                        <a:defRPr b="1">
                          <a:solidFill>
                            <a:srgbClr val="000000"/>
                          </a:solidFill>
                        </a:defRPr>
                      </a:pPr>
                      <a:t>[CELLRANGE]</a:t>
                    </a:fld>
                    <a:r>
                      <a:rPr lang="en-US" baseline="0"/>
                      <a:t>
</a:t>
                    </a:r>
                    <a:fld id="{4662710C-079D-4E38-BF7B-D5ED36FD517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829747-65B2-4C32-B463-5B861B395A26}" type="CELLRANGE">
                      <a:rPr lang="en-US" baseline="0"/>
                      <a:pPr>
                        <a:defRPr b="1">
                          <a:solidFill>
                            <a:srgbClr val="000000"/>
                          </a:solidFill>
                        </a:defRPr>
                      </a:pPr>
                      <a:t>[CELLRANGE]</a:t>
                    </a:fld>
                    <a:r>
                      <a:rPr lang="en-US" baseline="0"/>
                      <a:t>
</a:t>
                    </a:r>
                    <a:fld id="{AA975636-2DB0-4117-9C6C-0588CB94E05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74222B-E172-44E1-904D-42D6F7163478}" type="CELLRANGE">
                      <a:rPr lang="en-US" baseline="0"/>
                      <a:pPr>
                        <a:defRPr b="1">
                          <a:solidFill>
                            <a:srgbClr val="000000"/>
                          </a:solidFill>
                        </a:defRPr>
                      </a:pPr>
                      <a:t>[CELLRANGE]</a:t>
                    </a:fld>
                    <a:r>
                      <a:rPr lang="en-US" baseline="0"/>
                      <a:t>
</a:t>
                    </a:r>
                    <a:fld id="{71A7A0D1-E196-4DCF-B550-5F4B4246FA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7B4B1B-0A99-474E-B111-1ECF50D51000}" type="CELLRANGE">
                      <a:rPr lang="en-US" baseline="0"/>
                      <a:pPr>
                        <a:defRPr b="1">
                          <a:solidFill>
                            <a:srgbClr val="000000"/>
                          </a:solidFill>
                        </a:defRPr>
                      </a:pPr>
                      <a:t>[CELLRANGE]</a:t>
                    </a:fld>
                    <a:r>
                      <a:rPr lang="en-US" baseline="0"/>
                      <a:t>
</a:t>
                    </a:r>
                    <a:fld id="{E170E7E6-45DC-4C94-870E-A93AE256CB0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DE5051-60EB-4C3B-A7FE-5A7F3FC56702}" type="CELLRANGE">
                      <a:rPr lang="en-US" baseline="0"/>
                      <a:pPr>
                        <a:defRPr b="1">
                          <a:solidFill>
                            <a:srgbClr val="000000"/>
                          </a:solidFill>
                        </a:defRPr>
                      </a:pPr>
                      <a:t>[CELLRANGE]</a:t>
                    </a:fld>
                    <a:r>
                      <a:rPr lang="en-US" baseline="0"/>
                      <a:t>
</a:t>
                    </a:r>
                    <a:fld id="{43A34A52-1600-4235-8324-F819A256ABA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7517853-6448-41D6-963D-A2BDA24887BD}" type="CELLRANGE">
                      <a:rPr lang="en-US" baseline="0"/>
                      <a:pPr>
                        <a:defRPr b="1">
                          <a:solidFill>
                            <a:srgbClr val="000000"/>
                          </a:solidFill>
                        </a:defRPr>
                      </a:pPr>
                      <a:t>[CELLRANGE]</a:t>
                    </a:fld>
                    <a:r>
                      <a:rPr lang="en-US" baseline="0"/>
                      <a:t>
</a:t>
                    </a:r>
                    <a:fld id="{67141230-BCDE-4ADA-9EFD-9F7FF0178B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6F6E913-DBB0-41FF-A142-D077D150FE12}" type="CELLRANGE">
                      <a:rPr lang="en-US" baseline="0"/>
                      <a:pPr>
                        <a:defRPr b="1">
                          <a:solidFill>
                            <a:srgbClr val="000000"/>
                          </a:solidFill>
                        </a:defRPr>
                      </a:pPr>
                      <a:t>[CELLRANGE]</a:t>
                    </a:fld>
                    <a:r>
                      <a:rPr lang="en-US" baseline="0"/>
                      <a:t>
</a:t>
                    </a:r>
                    <a:fld id="{7B61F004-5EF7-4DAF-AFB9-F5213707C37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CA11DB1-3E95-4E1B-A695-1580E7899594}" type="CELLRANGE">
                      <a:rPr lang="en-US" baseline="0"/>
                      <a:pPr>
                        <a:defRPr b="1">
                          <a:solidFill>
                            <a:srgbClr val="000000"/>
                          </a:solidFill>
                        </a:defRPr>
                      </a:pPr>
                      <a:t>[CELLRANGE]</a:t>
                    </a:fld>
                    <a:r>
                      <a:rPr lang="en-US" baseline="0"/>
                      <a:t>
</a:t>
                    </a:r>
                    <a:fld id="{9E4889B4-28E9-48A8-BBE8-2E4E50972CD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D68ECD2-75F6-479C-83C0-C2A9BAA621C7}" type="CELLRANGE">
                      <a:rPr lang="en-US" baseline="0"/>
                      <a:pPr>
                        <a:defRPr b="1">
                          <a:solidFill>
                            <a:srgbClr val="000000"/>
                          </a:solidFill>
                        </a:defRPr>
                      </a:pPr>
                      <a:t>[CELLRANGE]</a:t>
                    </a:fld>
                    <a:r>
                      <a:rPr lang="en-US" baseline="0"/>
                      <a:t>
</a:t>
                    </a:r>
                    <a:fld id="{9FF92D65-02D3-454A-8329-C98B8038DE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036A92-BD4B-4BF1-A81C-0917389B0AC7}" type="CELLRANGE">
                      <a:rPr lang="en-US" baseline="0"/>
                      <a:pPr>
                        <a:defRPr b="1">
                          <a:solidFill>
                            <a:srgbClr val="000000"/>
                          </a:solidFill>
                        </a:defRPr>
                      </a:pPr>
                      <a:t>[CELLRANGE]</a:t>
                    </a:fld>
                    <a:r>
                      <a:rPr lang="en-US" baseline="0"/>
                      <a:t>
</a:t>
                    </a:r>
                    <a:fld id="{85998B84-6869-4782-B531-E6DE81E2B60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644038BB-DD5C-4169-8028-269CAB4D385B}" type="CELLRANGE">
                      <a:rPr lang="en-US" baseline="0"/>
                      <a:pPr>
                        <a:defRPr b="1">
                          <a:solidFill>
                            <a:srgbClr val="FFFFFF"/>
                          </a:solidFill>
                        </a:defRPr>
                      </a:pPr>
                      <a:t>[CELLRANGE]</a:t>
                    </a:fld>
                    <a:r>
                      <a:rPr lang="en-US" baseline="0"/>
                      <a:t>
</a:t>
                    </a:r>
                    <a:fld id="{341BE0D3-D45E-430B-8BAF-E6C764086210}"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E9B8D1-CB08-4EBE-A5BF-4B8E8010B72B}" type="CELLRANGE">
                      <a:rPr lang="en-US" baseline="0"/>
                      <a:pPr>
                        <a:defRPr b="1">
                          <a:solidFill>
                            <a:srgbClr val="000000"/>
                          </a:solidFill>
                        </a:defRPr>
                      </a:pPr>
                      <a:t>[CELLRANGE]</a:t>
                    </a:fld>
                    <a:r>
                      <a:rPr lang="en-US" baseline="0"/>
                      <a:t>
</a:t>
                    </a:r>
                    <a:fld id="{A634C796-3D7E-4C3C-9D77-11C1CF73194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62868E-8775-413F-983D-3A0B84D579AD}" type="CELLRANGE">
                      <a:rPr lang="en-US" baseline="0"/>
                      <a:pPr>
                        <a:defRPr b="1">
                          <a:solidFill>
                            <a:srgbClr val="000000"/>
                          </a:solidFill>
                        </a:defRPr>
                      </a:pPr>
                      <a:t>[CELLRANGE]</a:t>
                    </a:fld>
                    <a:r>
                      <a:rPr lang="en-US" baseline="0"/>
                      <a:t>
</a:t>
                    </a:r>
                    <a:fld id="{C128BEC3-9C88-47A5-9B70-F7CCFB620B3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56EE7D-7047-4C6D-A9C6-0D60E4B6CB3B}" type="CELLRANGE">
                      <a:rPr lang="en-US" baseline="0"/>
                      <a:pPr>
                        <a:defRPr b="1">
                          <a:solidFill>
                            <a:srgbClr val="000000"/>
                          </a:solidFill>
                        </a:defRPr>
                      </a:pPr>
                      <a:t>[CELLRANGE]</a:t>
                    </a:fld>
                    <a:r>
                      <a:rPr lang="en-US" baseline="0"/>
                      <a:t>
</a:t>
                    </a:r>
                    <a:fld id="{ED4324B4-E4C0-49C5-B2BF-A09E71DE85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ED025DD-628F-40D1-B8D9-5F4066ADF72D}" type="CELLRANGE">
                      <a:rPr lang="en-US" baseline="0"/>
                      <a:pPr>
                        <a:defRPr b="1">
                          <a:solidFill>
                            <a:srgbClr val="000000"/>
                          </a:solidFill>
                        </a:defRPr>
                      </a:pPr>
                      <a:t>[CELLRANGE]</a:t>
                    </a:fld>
                    <a:r>
                      <a:rPr lang="en-US" baseline="0"/>
                      <a:t>
</a:t>
                    </a:r>
                    <a:fld id="{3FFCE026-1B7B-4754-BDBD-201F8EC02C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69D5EB1-0FF9-46BF-B115-D65D0D85D8F8}" type="CELLRANGE">
                      <a:rPr lang="en-US" baseline="0"/>
                      <a:pPr>
                        <a:defRPr b="1">
                          <a:solidFill>
                            <a:srgbClr val="000000"/>
                          </a:solidFill>
                        </a:defRPr>
                      </a:pPr>
                      <a:t>[CELLRANGE]</a:t>
                    </a:fld>
                    <a:r>
                      <a:rPr lang="en-US" baseline="0"/>
                      <a:t>
</a:t>
                    </a:r>
                    <a:fld id="{8D6C710B-66AE-4320-8CCE-3EC0601E76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1777583-D233-4186-B41F-C67C1502608C}" type="CELLRANGE">
                      <a:rPr lang="en-US" baseline="0"/>
                      <a:pPr>
                        <a:defRPr b="1">
                          <a:solidFill>
                            <a:srgbClr val="000000"/>
                          </a:solidFill>
                        </a:defRPr>
                      </a:pPr>
                      <a:t>[CELLRANGE]</a:t>
                    </a:fld>
                    <a:r>
                      <a:rPr lang="en-US" baseline="0"/>
                      <a:t>
</a:t>
                    </a:r>
                    <a:fld id="{FE11EFD5-1B87-4E47-B5AC-D01FB181136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74A6F96-5CFC-412F-AD98-F100B98434B9}" type="CELLRANGE">
                      <a:rPr lang="en-US" baseline="0"/>
                      <a:pPr>
                        <a:defRPr b="1">
                          <a:solidFill>
                            <a:srgbClr val="000000"/>
                          </a:solidFill>
                        </a:defRPr>
                      </a:pPr>
                      <a:t>[CELLRANGE]</a:t>
                    </a:fld>
                    <a:r>
                      <a:rPr lang="en-US" baseline="0"/>
                      <a:t>
</a:t>
                    </a:r>
                    <a:fld id="{600442F5-5CEA-4F63-ADFB-71425FF948A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644A54-3314-45A2-A1B0-659FCD9F2C63}" type="CELLRANGE">
                      <a:rPr lang="en-US" baseline="0"/>
                      <a:pPr>
                        <a:defRPr b="1">
                          <a:solidFill>
                            <a:srgbClr val="000000"/>
                          </a:solidFill>
                        </a:defRPr>
                      </a:pPr>
                      <a:t>[CELLRANGE]</a:t>
                    </a:fld>
                    <a:r>
                      <a:rPr lang="en-US" baseline="0"/>
                      <a:t>
</a:t>
                    </a:r>
                    <a:fld id="{F7D675E0-2EF3-4E82-90F5-012969FA262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4047156-D886-4FFF-8473-F0C722EF788B}" type="CELLRANGE">
                      <a:rPr lang="en-US" baseline="0"/>
                      <a:pPr>
                        <a:defRPr b="1">
                          <a:solidFill>
                            <a:srgbClr val="000000"/>
                          </a:solidFill>
                        </a:defRPr>
                      </a:pPr>
                      <a:t>[CELLRANGE]</a:t>
                    </a:fld>
                    <a:r>
                      <a:rPr lang="en-US" baseline="0"/>
                      <a:t>
</a:t>
                    </a:r>
                    <a:fld id="{2B892775-6348-4D49-91C1-A404D883FE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Canarias</c:v>
                </c:pt>
                <c:pt idx="4">
                  <c:v>Asturias, Principado de</c:v>
                </c:pt>
                <c:pt idx="5">
                  <c:v>Andalucía</c:v>
                </c:pt>
                <c:pt idx="6">
                  <c:v>Navarra, Comunidad Foral de</c:v>
                </c:pt>
                <c:pt idx="7">
                  <c:v>Castilla - La Mancha</c:v>
                </c:pt>
                <c:pt idx="8">
                  <c:v>Cantabria</c:v>
                </c:pt>
                <c:pt idx="9">
                  <c:v>Madrid, Comunidad de</c:v>
                </c:pt>
                <c:pt idx="10">
                  <c:v>Media Nacional</c:v>
                </c:pt>
                <c:pt idx="11">
                  <c:v>Comunitat Valenciana</c:v>
                </c:pt>
                <c:pt idx="12">
                  <c:v>Ceuta</c:v>
                </c:pt>
                <c:pt idx="13">
                  <c:v>Rioja, La</c:v>
                </c:pt>
                <c:pt idx="14">
                  <c:v>Melilla</c:v>
                </c:pt>
                <c:pt idx="15">
                  <c:v>Extremadura</c:v>
                </c:pt>
                <c:pt idx="16">
                  <c:v>Cataluña</c:v>
                </c:pt>
                <c:pt idx="17">
                  <c:v>Balears, Illes</c:v>
                </c:pt>
                <c:pt idx="18">
                  <c:v>Murcia, Región de</c:v>
                </c:pt>
                <c:pt idx="19">
                  <c:v>País Vasco</c:v>
                </c:pt>
              </c:strCache>
            </c:strRef>
          </c:cat>
          <c:val>
            <c:numRef>
              <c:f>'11ListaEsperaGIII'!$O$13:$O$32</c:f>
              <c:numCache>
                <c:formatCode>0.00%</c:formatCode>
                <c:ptCount val="20"/>
                <c:pt idx="0">
                  <c:v>0.99945507799196243</c:v>
                </c:pt>
                <c:pt idx="1">
                  <c:v>0.99873763320905384</c:v>
                </c:pt>
                <c:pt idx="2">
                  <c:v>0.99867274096925784</c:v>
                </c:pt>
                <c:pt idx="3">
                  <c:v>0.99223849705460909</c:v>
                </c:pt>
                <c:pt idx="4">
                  <c:v>0.99048137068262165</c:v>
                </c:pt>
                <c:pt idx="5">
                  <c:v>0.98293428129973626</c:v>
                </c:pt>
                <c:pt idx="6">
                  <c:v>0.98152207954901349</c:v>
                </c:pt>
                <c:pt idx="7">
                  <c:v>0.97666732244737364</c:v>
                </c:pt>
                <c:pt idx="8">
                  <c:v>0.97251908396946563</c:v>
                </c:pt>
                <c:pt idx="9">
                  <c:v>0.96769205048900775</c:v>
                </c:pt>
                <c:pt idx="10">
                  <c:v>0.96635249621457464</c:v>
                </c:pt>
                <c:pt idx="11">
                  <c:v>0.96228920198957657</c:v>
                </c:pt>
                <c:pt idx="12">
                  <c:v>0.94843049327354256</c:v>
                </c:pt>
                <c:pt idx="13">
                  <c:v>0.94206103494029192</c:v>
                </c:pt>
                <c:pt idx="14">
                  <c:v>0.93650793650793651</c:v>
                </c:pt>
                <c:pt idx="15">
                  <c:v>0.93563976679963179</c:v>
                </c:pt>
                <c:pt idx="16">
                  <c:v>0.9327974859491146</c:v>
                </c:pt>
                <c:pt idx="17">
                  <c:v>0.93126209172641405</c:v>
                </c:pt>
                <c:pt idx="18">
                  <c:v>0.91390067382081352</c:v>
                </c:pt>
                <c:pt idx="19">
                  <c:v>0.87952931418796332</c:v>
                </c:pt>
              </c:numCache>
            </c:numRef>
          </c:val>
          <c:extLst>
            <c:ext xmlns:c15="http://schemas.microsoft.com/office/drawing/2012/chart" uri="{02D57815-91ED-43cb-92C2-25804820EDAC}">
              <c15:datalabelsRange>
                <c15:f>'11ListaEsperaGIII'!$M$13:$M$32</c15:f>
                <c15:dlblRangeCache>
                  <c:ptCount val="20"/>
                  <c:pt idx="0">
                    <c:v>14.673</c:v>
                  </c:pt>
                  <c:pt idx="1">
                    <c:v>34.020</c:v>
                  </c:pt>
                  <c:pt idx="2">
                    <c:v>27.840</c:v>
                  </c:pt>
                  <c:pt idx="3">
                    <c:v>24.929</c:v>
                  </c:pt>
                  <c:pt idx="4">
                    <c:v>7.284</c:v>
                  </c:pt>
                  <c:pt idx="5">
                    <c:v>84.610</c:v>
                  </c:pt>
                  <c:pt idx="6">
                    <c:v>3.134</c:v>
                  </c:pt>
                  <c:pt idx="7">
                    <c:v>24.822</c:v>
                  </c:pt>
                  <c:pt idx="8">
                    <c:v>5.096</c:v>
                  </c:pt>
                  <c:pt idx="9">
                    <c:v>69.459</c:v>
                  </c:pt>
                  <c:pt idx="10">
                    <c:v>446.106</c:v>
                  </c:pt>
                  <c:pt idx="11">
                    <c:v>48.560</c:v>
                  </c:pt>
                  <c:pt idx="12">
                    <c:v>423</c:v>
                  </c:pt>
                  <c:pt idx="13">
                    <c:v>2.130</c:v>
                  </c:pt>
                  <c:pt idx="14">
                    <c:v>826</c:v>
                  </c:pt>
                  <c:pt idx="15">
                    <c:v>12.197</c:v>
                  </c:pt>
                  <c:pt idx="16">
                    <c:v>46.305</c:v>
                  </c:pt>
                  <c:pt idx="17">
                    <c:v>8.183</c:v>
                  </c:pt>
                  <c:pt idx="18">
                    <c:v>14.648</c:v>
                  </c:pt>
                  <c:pt idx="19">
                    <c:v>16.967</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B052D9A-EDB9-416D-A737-EDB26A0742DC}" type="CELLRANGE">
                      <a:rPr lang="en-US" baseline="0"/>
                      <a:pPr>
                        <a:defRPr b="1">
                          <a:solidFill>
                            <a:srgbClr val="000000"/>
                          </a:solidFill>
                        </a:defRPr>
                      </a:pPr>
                      <a:t>[CELLRANGE]</a:t>
                    </a:fld>
                    <a:r>
                      <a:rPr lang="en-US" baseline="0"/>
                      <a:t>
</a:t>
                    </a:r>
                    <a:fld id="{7BE1293E-17B5-45BE-A1C7-47C588C626E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CF61C5-636A-471A-B8E7-2E0071C5F5FE}" type="CELLRANGE">
                      <a:rPr lang="en-US" baseline="0"/>
                      <a:pPr>
                        <a:defRPr b="1">
                          <a:solidFill>
                            <a:srgbClr val="000000"/>
                          </a:solidFill>
                        </a:defRPr>
                      </a:pPr>
                      <a:t>[CELLRANGE]</a:t>
                    </a:fld>
                    <a:r>
                      <a:rPr lang="en-US" baseline="0"/>
                      <a:t>
</a:t>
                    </a:r>
                    <a:fld id="{BFAEAC37-3DD8-4CAF-A84D-1BADB0F064A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C90E80-4A86-4CB1-B672-118277393F22}" type="CELLRANGE">
                      <a:rPr lang="en-US" baseline="0"/>
                      <a:pPr>
                        <a:defRPr b="1">
                          <a:solidFill>
                            <a:srgbClr val="000000"/>
                          </a:solidFill>
                        </a:defRPr>
                      </a:pPr>
                      <a:t>[CELLRANGE]</a:t>
                    </a:fld>
                    <a:r>
                      <a:rPr lang="en-US" baseline="0"/>
                      <a:t>
</a:t>
                    </a:r>
                    <a:fld id="{24C2733F-C5BC-491C-A9E7-2AAE8EB0914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5C54C3-9855-4153-B057-BC6B7D5FAFB6}" type="CELLRANGE">
                      <a:rPr lang="en-US" baseline="0"/>
                      <a:pPr>
                        <a:defRPr b="1">
                          <a:solidFill>
                            <a:srgbClr val="000000"/>
                          </a:solidFill>
                        </a:defRPr>
                      </a:pPr>
                      <a:t>[CELLRANGE]</a:t>
                    </a:fld>
                    <a:r>
                      <a:rPr lang="en-US" baseline="0"/>
                      <a:t>
</a:t>
                    </a:r>
                    <a:fld id="{F9D442C6-A49B-4317-836E-F74146DF75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674C74D-CD0C-4666-9F5E-BAB93A823472}" type="CELLRANGE">
                      <a:rPr lang="en-US" baseline="0"/>
                      <a:pPr>
                        <a:defRPr b="1">
                          <a:solidFill>
                            <a:srgbClr val="000000"/>
                          </a:solidFill>
                        </a:defRPr>
                      </a:pPr>
                      <a:t>[CELLRANGE]</a:t>
                    </a:fld>
                    <a:r>
                      <a:rPr lang="en-US" baseline="0"/>
                      <a:t>
</a:t>
                    </a:r>
                    <a:fld id="{6BF7E5B5-82E4-4A70-AE5A-9344A7A7C85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CC74D3A-97F2-4987-80A4-E6ED5698E1FF}" type="CELLRANGE">
                      <a:rPr lang="en-US" baseline="0"/>
                      <a:pPr>
                        <a:defRPr b="1">
                          <a:solidFill>
                            <a:srgbClr val="000000"/>
                          </a:solidFill>
                        </a:defRPr>
                      </a:pPr>
                      <a:t>[CELLRANGE]</a:t>
                    </a:fld>
                    <a:r>
                      <a:rPr lang="en-US" baseline="0"/>
                      <a:t>
</a:t>
                    </a:r>
                    <a:fld id="{D68D5DF1-B0FF-468D-A294-5BE9980F9A9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3E5D672-5CA8-4EDB-9344-721EF27E7C51}" type="CELLRANGE">
                      <a:rPr lang="en-US" baseline="0"/>
                      <a:pPr>
                        <a:defRPr b="1">
                          <a:solidFill>
                            <a:srgbClr val="000000"/>
                          </a:solidFill>
                        </a:defRPr>
                      </a:pPr>
                      <a:t>[CELLRANGE]</a:t>
                    </a:fld>
                    <a:r>
                      <a:rPr lang="en-US" baseline="0"/>
                      <a:t>
</a:t>
                    </a:r>
                    <a:fld id="{797163F1-D697-425E-9A04-8C98EA6810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67D185-CE98-491A-9C5A-3E033AC4879C}" type="CELLRANGE">
                      <a:rPr lang="en-US" baseline="0"/>
                      <a:pPr>
                        <a:defRPr b="1">
                          <a:solidFill>
                            <a:srgbClr val="000000"/>
                          </a:solidFill>
                        </a:defRPr>
                      </a:pPr>
                      <a:t>[CELLRANGE]</a:t>
                    </a:fld>
                    <a:r>
                      <a:rPr lang="en-US" baseline="0"/>
                      <a:t>
</a:t>
                    </a:r>
                    <a:fld id="{C9BF55C9-D3BF-4059-9C43-90F9A10292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D23DC654-2A05-4AA4-8E68-6208F76161CE}" type="CELLRANGE">
                      <a:rPr lang="en-US" baseline="0"/>
                      <a:pPr>
                        <a:defRPr sz="600" b="1">
                          <a:solidFill>
                            <a:srgbClr val="000000"/>
                          </a:solidFill>
                        </a:defRPr>
                      </a:pPr>
                      <a:t>[CELLRANGE]</a:t>
                    </a:fld>
                    <a:r>
                      <a:rPr lang="en-US" baseline="0"/>
                      <a:t>
</a:t>
                    </a:r>
                    <a:fld id="{C8843193-92CF-429D-8F63-7BE1B5891AFF}"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59BDE66D-5BAC-4D18-87BB-F3A8C44E84CF}" type="CELLRANGE">
                      <a:rPr lang="en-US" baseline="0"/>
                      <a:pPr>
                        <a:defRPr sz="600" b="1">
                          <a:solidFill>
                            <a:srgbClr val="000000"/>
                          </a:solidFill>
                        </a:defRPr>
                      </a:pPr>
                      <a:t>[CELLRANGE]</a:t>
                    </a:fld>
                    <a:r>
                      <a:rPr lang="en-US" baseline="0"/>
                      <a:t>
</a:t>
                    </a:r>
                    <a:fld id="{E3A209C3-FA5A-40F7-A3AE-5AFE255FCC23}"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8C13FF2A-7F82-41D0-84F9-3504586EC74F}" type="CELLRANGE">
                      <a:rPr lang="en-US" baseline="0"/>
                      <a:pPr>
                        <a:defRPr sz="600" b="1">
                          <a:solidFill>
                            <a:srgbClr val="FFFFFF"/>
                          </a:solidFill>
                        </a:defRPr>
                      </a:pPr>
                      <a:t>[CELLRANGE]</a:t>
                    </a:fld>
                    <a:r>
                      <a:rPr lang="en-US" baseline="0"/>
                      <a:t>
</a:t>
                    </a:r>
                    <a:fld id="{4488B850-6215-47CB-954F-FF13C367F527}"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B9F3DDF2-3943-4DB1-A1CD-9694D5F3360C}" type="CELLRANGE">
                      <a:rPr lang="en-US" baseline="0"/>
                      <a:pPr>
                        <a:defRPr sz="600" b="1">
                          <a:solidFill>
                            <a:srgbClr val="000000"/>
                          </a:solidFill>
                        </a:defRPr>
                      </a:pPr>
                      <a:t>[CELLRANGE]</a:t>
                    </a:fld>
                    <a:r>
                      <a:rPr lang="en-US" baseline="0"/>
                      <a:t>
</a:t>
                    </a:r>
                    <a:fld id="{3CDEFF22-0CD9-423A-906E-6B59AE4B14D9}"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763C2D8-9D48-40AC-B063-35569532616A}" type="CELLRANGE">
                      <a:rPr lang="en-US" baseline="0"/>
                      <a:pPr>
                        <a:defRPr b="1">
                          <a:solidFill>
                            <a:srgbClr val="000000"/>
                          </a:solidFill>
                        </a:defRPr>
                      </a:pPr>
                      <a:t>[CELLRANGE]</a:t>
                    </a:fld>
                    <a:r>
                      <a:rPr lang="en-US" baseline="0"/>
                      <a:t>
</a:t>
                    </a:r>
                    <a:fld id="{B11022D1-8DAB-4259-918C-9B49E9EB040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19A174F-999F-4001-9E2F-6B04EA05CB9F}" type="CELLRANGE">
                      <a:rPr lang="en-US" baseline="0"/>
                      <a:pPr>
                        <a:defRPr b="1">
                          <a:solidFill>
                            <a:srgbClr val="000000"/>
                          </a:solidFill>
                        </a:defRPr>
                      </a:pPr>
                      <a:t>[CELLRANGE]</a:t>
                    </a:fld>
                    <a:r>
                      <a:rPr lang="en-US" baseline="0"/>
                      <a:t>
</a:t>
                    </a:r>
                    <a:fld id="{BD0115E1-97C2-4301-A638-7B34622BD6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B0384D-D48A-47F0-BD18-CE99ED83B27E}" type="CELLRANGE">
                      <a:rPr lang="en-US" baseline="0"/>
                      <a:pPr>
                        <a:defRPr b="1">
                          <a:solidFill>
                            <a:srgbClr val="000000"/>
                          </a:solidFill>
                        </a:defRPr>
                      </a:pPr>
                      <a:t>[CELLRANGE]</a:t>
                    </a:fld>
                    <a:r>
                      <a:rPr lang="en-US" baseline="0"/>
                      <a:t>
</a:t>
                    </a:r>
                    <a:fld id="{336F162B-B97C-4AB2-96BC-F82DCFBCA9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52A978-7192-4262-B4C8-7BAE0C933A23}" type="CELLRANGE">
                      <a:rPr lang="en-US" baseline="0"/>
                      <a:pPr>
                        <a:defRPr b="1">
                          <a:solidFill>
                            <a:srgbClr val="000000"/>
                          </a:solidFill>
                        </a:defRPr>
                      </a:pPr>
                      <a:t>[CELLRANGE]</a:t>
                    </a:fld>
                    <a:r>
                      <a:rPr lang="en-US" baseline="0"/>
                      <a:t>
</a:t>
                    </a:r>
                    <a:fld id="{6EE059BC-1808-4728-B645-26332490B5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3714BD-60DE-4536-83E3-0A2E7E3E4188}" type="CELLRANGE">
                      <a:rPr lang="en-US" baseline="0"/>
                      <a:pPr>
                        <a:defRPr b="1">
                          <a:solidFill>
                            <a:srgbClr val="000000"/>
                          </a:solidFill>
                        </a:defRPr>
                      </a:pPr>
                      <a:t>[CELLRANGE]</a:t>
                    </a:fld>
                    <a:r>
                      <a:rPr lang="en-US" baseline="0"/>
                      <a:t>
</a:t>
                    </a:r>
                    <a:fld id="{48FDE9B5-1D09-4F41-A272-1D34F4E18E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94B54F5-C111-472E-B082-7AA24C5B6FEE}" type="CELLRANGE">
                      <a:rPr lang="en-US" baseline="0"/>
                      <a:pPr>
                        <a:defRPr b="1">
                          <a:solidFill>
                            <a:srgbClr val="000000"/>
                          </a:solidFill>
                        </a:defRPr>
                      </a:pPr>
                      <a:t>[CELLRANGE]</a:t>
                    </a:fld>
                    <a:r>
                      <a:rPr lang="en-US" baseline="0"/>
                      <a:t>
</a:t>
                    </a:r>
                    <a:fld id="{120B65E6-CD6F-4D9D-BC78-7BA035F6436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9A74F2-3E1A-4117-8BEE-6CC76FA17BCF}" type="CELLRANGE">
                      <a:rPr lang="en-US" baseline="0"/>
                      <a:pPr>
                        <a:defRPr b="1">
                          <a:solidFill>
                            <a:srgbClr val="000000"/>
                          </a:solidFill>
                        </a:defRPr>
                      </a:pPr>
                      <a:t>[CELLRANGE]</a:t>
                    </a:fld>
                    <a:r>
                      <a:rPr lang="en-US" baseline="0"/>
                      <a:t>
</a:t>
                    </a:r>
                    <a:fld id="{E7B8AD78-F14F-450E-AFBD-F5882B92DB7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B1C5C7D-5B4E-4344-93AA-0CDF7974A8D9}" type="CELLRANGE">
                      <a:rPr lang="en-US" baseline="0"/>
                      <a:pPr>
                        <a:defRPr b="1">
                          <a:solidFill>
                            <a:srgbClr val="000000"/>
                          </a:solidFill>
                        </a:defRPr>
                      </a:pPr>
                      <a:t>[CELLRANGE]</a:t>
                    </a:fld>
                    <a:r>
                      <a:rPr lang="en-US" baseline="0"/>
                      <a:t>
</a:t>
                    </a:r>
                    <a:fld id="{DA5D81D7-FCB4-4252-A865-E25BE487F49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Canarias</c:v>
                </c:pt>
                <c:pt idx="4">
                  <c:v>Asturias, Principado de</c:v>
                </c:pt>
                <c:pt idx="5">
                  <c:v>Andalucía</c:v>
                </c:pt>
                <c:pt idx="6">
                  <c:v>Navarra, Comunidad Foral de</c:v>
                </c:pt>
                <c:pt idx="7">
                  <c:v>Castilla - La Mancha</c:v>
                </c:pt>
                <c:pt idx="8">
                  <c:v>Cantabria</c:v>
                </c:pt>
                <c:pt idx="9">
                  <c:v>Madrid, Comunidad de</c:v>
                </c:pt>
                <c:pt idx="10">
                  <c:v>Media Nacional</c:v>
                </c:pt>
                <c:pt idx="11">
                  <c:v>Comunitat Valenciana</c:v>
                </c:pt>
                <c:pt idx="12">
                  <c:v>Ceuta</c:v>
                </c:pt>
                <c:pt idx="13">
                  <c:v>Rioja, La</c:v>
                </c:pt>
                <c:pt idx="14">
                  <c:v>Melilla</c:v>
                </c:pt>
                <c:pt idx="15">
                  <c:v>Extremadura</c:v>
                </c:pt>
                <c:pt idx="16">
                  <c:v>Cataluña</c:v>
                </c:pt>
                <c:pt idx="17">
                  <c:v>Balears, Illes</c:v>
                </c:pt>
                <c:pt idx="18">
                  <c:v>Murcia, Región de</c:v>
                </c:pt>
                <c:pt idx="19">
                  <c:v>País Vasco</c:v>
                </c:pt>
              </c:strCache>
            </c:strRef>
          </c:cat>
          <c:val>
            <c:numRef>
              <c:f>'11ListaEsperaGIII'!$P$13:$P$32</c:f>
              <c:numCache>
                <c:formatCode>0.00%</c:formatCode>
                <c:ptCount val="20"/>
                <c:pt idx="0">
                  <c:v>5.4492200803759965E-4</c:v>
                </c:pt>
                <c:pt idx="1">
                  <c:v>1.2623667909461879E-3</c:v>
                </c:pt>
                <c:pt idx="2">
                  <c:v>1.3272590307421889E-3</c:v>
                </c:pt>
                <c:pt idx="3">
                  <c:v>7.7615029453908611E-3</c:v>
                </c:pt>
                <c:pt idx="4">
                  <c:v>9.5186293173782979E-3</c:v>
                </c:pt>
                <c:pt idx="5">
                  <c:v>1.7065718700263712E-2</c:v>
                </c:pt>
                <c:pt idx="6">
                  <c:v>1.8477920450986535E-2</c:v>
                </c:pt>
                <c:pt idx="7">
                  <c:v>2.3332677552626403E-2</c:v>
                </c:pt>
                <c:pt idx="8">
                  <c:v>2.748091603053435E-2</c:v>
                </c:pt>
                <c:pt idx="9">
                  <c:v>3.2307949510992223E-2</c:v>
                </c:pt>
                <c:pt idx="10">
                  <c:v>3.3647503785425407E-2</c:v>
                </c:pt>
                <c:pt idx="11">
                  <c:v>3.7710798010423478E-2</c:v>
                </c:pt>
                <c:pt idx="12">
                  <c:v>5.1569506726457402E-2</c:v>
                </c:pt>
                <c:pt idx="13">
                  <c:v>5.7938965059708095E-2</c:v>
                </c:pt>
                <c:pt idx="14">
                  <c:v>6.3492063492063489E-2</c:v>
                </c:pt>
                <c:pt idx="15">
                  <c:v>6.4360233200368211E-2</c:v>
                </c:pt>
                <c:pt idx="16">
                  <c:v>6.7202514050885356E-2</c:v>
                </c:pt>
                <c:pt idx="17">
                  <c:v>6.8737908273585974E-2</c:v>
                </c:pt>
                <c:pt idx="18">
                  <c:v>8.609932617918642E-2</c:v>
                </c:pt>
                <c:pt idx="19">
                  <c:v>0.1204706858120367</c:v>
                </c:pt>
              </c:numCache>
            </c:numRef>
          </c:val>
          <c:extLst>
            <c:ext xmlns:c15="http://schemas.microsoft.com/office/drawing/2012/chart" uri="{02D57815-91ED-43cb-92C2-25804820EDAC}">
              <c15:datalabelsRange>
                <c15:f>'11ListaEsperaGIII'!$N$13:$N$32</c15:f>
                <c15:dlblRangeCache>
                  <c:ptCount val="20"/>
                  <c:pt idx="0">
                    <c:v>8</c:v>
                  </c:pt>
                  <c:pt idx="1">
                    <c:v>43</c:v>
                  </c:pt>
                  <c:pt idx="2">
                    <c:v>37</c:v>
                  </c:pt>
                  <c:pt idx="3">
                    <c:v>195</c:v>
                  </c:pt>
                  <c:pt idx="4">
                    <c:v>70</c:v>
                  </c:pt>
                  <c:pt idx="5">
                    <c:v>1.469</c:v>
                  </c:pt>
                  <c:pt idx="6">
                    <c:v>59</c:v>
                  </c:pt>
                  <c:pt idx="7">
                    <c:v>593</c:v>
                  </c:pt>
                  <c:pt idx="8">
                    <c:v>144</c:v>
                  </c:pt>
                  <c:pt idx="9">
                    <c:v>2.319</c:v>
                  </c:pt>
                  <c:pt idx="10">
                    <c:v>15.533</c:v>
                  </c:pt>
                  <c:pt idx="11">
                    <c:v>1.903</c:v>
                  </c:pt>
                  <c:pt idx="12">
                    <c:v>23</c:v>
                  </c:pt>
                  <c:pt idx="13">
                    <c:v>131</c:v>
                  </c:pt>
                  <c:pt idx="14">
                    <c:v>56</c:v>
                  </c:pt>
                  <c:pt idx="15">
                    <c:v>839</c:v>
                  </c:pt>
                  <c:pt idx="16">
                    <c:v>3.336</c:v>
                  </c:pt>
                  <c:pt idx="17">
                    <c:v>604</c:v>
                  </c:pt>
                  <c:pt idx="18">
                    <c:v>1.380</c:v>
                  </c:pt>
                  <c:pt idx="19">
                    <c:v>2.324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Canarias</c:v>
                </c:pt>
                <c:pt idx="4">
                  <c:v>Asturias, Principado de</c:v>
                </c:pt>
                <c:pt idx="5">
                  <c:v>Andalucía</c:v>
                </c:pt>
                <c:pt idx="6">
                  <c:v>Navarra, Comunidad Foral de</c:v>
                </c:pt>
                <c:pt idx="7">
                  <c:v>Castilla - La Mancha</c:v>
                </c:pt>
                <c:pt idx="8">
                  <c:v>Cantabria</c:v>
                </c:pt>
                <c:pt idx="9">
                  <c:v>Madrid, Comunidad de</c:v>
                </c:pt>
                <c:pt idx="10">
                  <c:v>Media Nacional</c:v>
                </c:pt>
                <c:pt idx="11">
                  <c:v>Comunitat Valenciana</c:v>
                </c:pt>
                <c:pt idx="12">
                  <c:v>Ceuta</c:v>
                </c:pt>
                <c:pt idx="13">
                  <c:v>Rioja, La</c:v>
                </c:pt>
                <c:pt idx="14">
                  <c:v>Melilla</c:v>
                </c:pt>
                <c:pt idx="15">
                  <c:v>Extremadura</c:v>
                </c:pt>
                <c:pt idx="16">
                  <c:v>Cataluña</c:v>
                </c:pt>
                <c:pt idx="17">
                  <c:v>Balears, Illes</c:v>
                </c:pt>
                <c:pt idx="18">
                  <c:v>Murcia, Región de</c:v>
                </c:pt>
                <c:pt idx="19">
                  <c:v>País Vasco</c:v>
                </c:pt>
              </c:strCache>
            </c:strRef>
          </c:cat>
          <c:val>
            <c:numRef>
              <c:f>'11ListaEsperaGIII'!$Q$13:$Q$32</c:f>
              <c:numCache>
                <c:formatCode>0.00%</c:formatCode>
                <c:ptCount val="20"/>
                <c:pt idx="0">
                  <c:v>0.96635249621457464</c:v>
                </c:pt>
                <c:pt idx="1">
                  <c:v>0.96635249621457464</c:v>
                </c:pt>
                <c:pt idx="2">
                  <c:v>0.96635249621457464</c:v>
                </c:pt>
                <c:pt idx="3">
                  <c:v>0.96635249621457464</c:v>
                </c:pt>
                <c:pt idx="4">
                  <c:v>0.96635249621457464</c:v>
                </c:pt>
                <c:pt idx="5">
                  <c:v>0.96635249621457464</c:v>
                </c:pt>
                <c:pt idx="6">
                  <c:v>0.96635249621457464</c:v>
                </c:pt>
                <c:pt idx="7">
                  <c:v>0.96635249621457464</c:v>
                </c:pt>
                <c:pt idx="8">
                  <c:v>0.96635249621457464</c:v>
                </c:pt>
                <c:pt idx="9">
                  <c:v>0.96635249621457464</c:v>
                </c:pt>
                <c:pt idx="10">
                  <c:v>0.96635249621457464</c:v>
                </c:pt>
                <c:pt idx="11">
                  <c:v>0.96635249621457464</c:v>
                </c:pt>
                <c:pt idx="12">
                  <c:v>0.96635249621457464</c:v>
                </c:pt>
                <c:pt idx="13">
                  <c:v>0.96635249621457464</c:v>
                </c:pt>
                <c:pt idx="14">
                  <c:v>0.96635249621457464</c:v>
                </c:pt>
                <c:pt idx="15">
                  <c:v>0.96635249621457464</c:v>
                </c:pt>
                <c:pt idx="16">
                  <c:v>0.96635249621457464</c:v>
                </c:pt>
                <c:pt idx="17">
                  <c:v>0.96635249621457464</c:v>
                </c:pt>
                <c:pt idx="18">
                  <c:v>0.96635249621457464</c:v>
                </c:pt>
                <c:pt idx="19">
                  <c:v>0.96635249621457464</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AD84C6"/>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5A3471"/>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2F7447-7707-4B48-B2C6-F13F922D5E5C}" type="CELLRANGE">
                      <a:rPr lang="en-US" baseline="0"/>
                      <a:pPr>
                        <a:defRPr b="1">
                          <a:solidFill>
                            <a:srgbClr val="000000"/>
                          </a:solidFill>
                        </a:defRPr>
                      </a:pPr>
                      <a:t>[CELLRANGE]</a:t>
                    </a:fld>
                    <a:r>
                      <a:rPr lang="en-US" baseline="0"/>
                      <a:t>
</a:t>
                    </a:r>
                    <a:fld id="{74C62059-E2A1-4DDF-8760-ECA8AEAB82C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09FAD1-7447-453D-90A5-547F6307263E}" type="CELLRANGE">
                      <a:rPr lang="en-US" baseline="0"/>
                      <a:pPr>
                        <a:defRPr b="1">
                          <a:solidFill>
                            <a:srgbClr val="000000"/>
                          </a:solidFill>
                        </a:defRPr>
                      </a:pPr>
                      <a:t>[CELLRANGE]</a:t>
                    </a:fld>
                    <a:r>
                      <a:rPr lang="en-US" baseline="0"/>
                      <a:t>
</a:t>
                    </a:r>
                    <a:fld id="{A766ED18-A5B1-4B6A-B3E5-9766837C4C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93419CF-9E09-478D-BBC6-0873D7F0877C}" type="CELLRANGE">
                      <a:rPr lang="en-US" baseline="0"/>
                      <a:pPr>
                        <a:defRPr b="1">
                          <a:solidFill>
                            <a:srgbClr val="000000"/>
                          </a:solidFill>
                        </a:defRPr>
                      </a:pPr>
                      <a:t>[CELLRANGE]</a:t>
                    </a:fld>
                    <a:r>
                      <a:rPr lang="en-US" baseline="0"/>
                      <a:t>
</a:t>
                    </a:r>
                    <a:fld id="{2D1D6355-A1A4-4DED-86AF-7EDF3DBD962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295AA5-6BEA-4FD5-8C1E-976C9A3F6C8F}" type="CELLRANGE">
                      <a:rPr lang="en-US" baseline="0"/>
                      <a:pPr>
                        <a:defRPr b="1">
                          <a:solidFill>
                            <a:srgbClr val="000000"/>
                          </a:solidFill>
                        </a:defRPr>
                      </a:pPr>
                      <a:t>[CELLRANGE]</a:t>
                    </a:fld>
                    <a:r>
                      <a:rPr lang="en-US" baseline="0"/>
                      <a:t>
</a:t>
                    </a:r>
                    <a:fld id="{79B8E58E-673F-4C6F-B101-323EB36308C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347DF3-CF68-415B-8CD7-1F65BA9B1AD2}" type="CELLRANGE">
                      <a:rPr lang="en-US" baseline="0"/>
                      <a:pPr>
                        <a:defRPr b="1">
                          <a:solidFill>
                            <a:srgbClr val="000000"/>
                          </a:solidFill>
                        </a:defRPr>
                      </a:pPr>
                      <a:t>[CELLRANGE]</a:t>
                    </a:fld>
                    <a:r>
                      <a:rPr lang="en-US" baseline="0"/>
                      <a:t>
</a:t>
                    </a:r>
                    <a:fld id="{84AC6DDE-59A7-43D4-BA59-0CF65E3488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2EFBB44-4813-40D4-9584-413C9B92EB9B}" type="CELLRANGE">
                      <a:rPr lang="en-US" baseline="0"/>
                      <a:pPr>
                        <a:defRPr b="1">
                          <a:solidFill>
                            <a:srgbClr val="000000"/>
                          </a:solidFill>
                        </a:defRPr>
                      </a:pPr>
                      <a:t>[CELLRANGE]</a:t>
                    </a:fld>
                    <a:r>
                      <a:rPr lang="en-US" baseline="0"/>
                      <a:t>
</a:t>
                    </a:r>
                    <a:fld id="{DE1B8233-E265-447E-A901-121B3D973F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5B39CCD-DFE0-4C8D-84BD-89DD6F5EF1FF}" type="CELLRANGE">
                      <a:rPr lang="en-US" baseline="0"/>
                      <a:pPr>
                        <a:defRPr b="1">
                          <a:solidFill>
                            <a:srgbClr val="000000"/>
                          </a:solidFill>
                        </a:defRPr>
                      </a:pPr>
                      <a:t>[CELLRANGE]</a:t>
                    </a:fld>
                    <a:r>
                      <a:rPr lang="en-US" baseline="0"/>
                      <a:t>
</a:t>
                    </a:r>
                    <a:fld id="{7A0CA2AC-517E-4251-BCC7-968369849DF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8479DF9-D2F2-4EDB-A725-7C3FF828DE8B}" type="CELLRANGE">
                      <a:rPr lang="en-US" baseline="0"/>
                      <a:pPr>
                        <a:defRPr b="1">
                          <a:solidFill>
                            <a:srgbClr val="000000"/>
                          </a:solidFill>
                        </a:defRPr>
                      </a:pPr>
                      <a:t>[CELLRANGE]</a:t>
                    </a:fld>
                    <a:r>
                      <a:rPr lang="en-US" baseline="0"/>
                      <a:t>
</a:t>
                    </a:r>
                    <a:fld id="{6FF23B17-6BFE-45F5-8AB0-B0A8B116B6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FA6B80-AFA9-44A9-92BE-1C5C99EB87B7}" type="CELLRANGE">
                      <a:rPr lang="en-US" baseline="0"/>
                      <a:pPr>
                        <a:defRPr b="1">
                          <a:solidFill>
                            <a:srgbClr val="000000"/>
                          </a:solidFill>
                        </a:defRPr>
                      </a:pPr>
                      <a:t>[CELLRANGE]</a:t>
                    </a:fld>
                    <a:r>
                      <a:rPr lang="en-US" baseline="0"/>
                      <a:t>
</a:t>
                    </a:r>
                    <a:fld id="{542A2AD0-993D-42BA-A76E-AB5932157D6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6730907-80FC-4397-A78D-CEFC7B1A89E8}" type="CELLRANGE">
                      <a:rPr lang="en-US" baseline="0"/>
                      <a:pPr>
                        <a:defRPr b="1">
                          <a:solidFill>
                            <a:srgbClr val="000000"/>
                          </a:solidFill>
                        </a:defRPr>
                      </a:pPr>
                      <a:t>[CELLRANGE]</a:t>
                    </a:fld>
                    <a:r>
                      <a:rPr lang="en-US" baseline="0"/>
                      <a:t>
</a:t>
                    </a:r>
                    <a:fld id="{ED186D94-6B55-4CD2-B238-6AE3359EBE2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A687B0-B89B-4594-8E46-D26614D9B025}" type="CELLRANGE">
                      <a:rPr lang="en-US" baseline="0"/>
                      <a:pPr>
                        <a:defRPr b="1">
                          <a:solidFill>
                            <a:srgbClr val="000000"/>
                          </a:solidFill>
                        </a:defRPr>
                      </a:pPr>
                      <a:t>[CELLRANGE]</a:t>
                    </a:fld>
                    <a:r>
                      <a:rPr lang="en-US" baseline="0"/>
                      <a:t>
</a:t>
                    </a:r>
                    <a:fld id="{8A1A78B5-D048-430E-BC67-941987B27B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D93ABBA0-4C05-4CCB-A223-BC2A69783000}" type="CELLRANGE">
                      <a:rPr lang="en-US" baseline="0"/>
                      <a:pPr>
                        <a:defRPr b="1">
                          <a:solidFill>
                            <a:srgbClr val="FFFFFF"/>
                          </a:solidFill>
                        </a:defRPr>
                      </a:pPr>
                      <a:t>[CELLRANGE]</a:t>
                    </a:fld>
                    <a:r>
                      <a:rPr lang="en-US" baseline="0"/>
                      <a:t>
</a:t>
                    </a:r>
                    <a:fld id="{AC3C9140-9E2F-4A5B-A62B-21EFB9EEC9E7}"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3F05E49-AA1C-4526-9397-22A1D78F73B0}" type="CELLRANGE">
                      <a:rPr lang="en-US" baseline="0"/>
                      <a:pPr>
                        <a:defRPr b="1">
                          <a:solidFill>
                            <a:srgbClr val="000000"/>
                          </a:solidFill>
                        </a:defRPr>
                      </a:pPr>
                      <a:t>[CELLRANGE]</a:t>
                    </a:fld>
                    <a:r>
                      <a:rPr lang="en-US" baseline="0"/>
                      <a:t>
</a:t>
                    </a:r>
                    <a:fld id="{3398FA08-678B-44D3-B54D-92FFF8A111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C6E32A5-253E-44A3-B3F8-DCC2F0779AC3}" type="CELLRANGE">
                      <a:rPr lang="en-US" baseline="0"/>
                      <a:pPr>
                        <a:defRPr b="1">
                          <a:solidFill>
                            <a:srgbClr val="000000"/>
                          </a:solidFill>
                        </a:defRPr>
                      </a:pPr>
                      <a:t>[CELLRANGE]</a:t>
                    </a:fld>
                    <a:r>
                      <a:rPr lang="en-US" baseline="0"/>
                      <a:t>
</a:t>
                    </a:r>
                    <a:fld id="{7AAD2E18-672F-4A9B-93F4-99B9F9B46D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DADB47-8BB2-44BC-8D95-5235D689541C}" type="CELLRANGE">
                      <a:rPr lang="en-US" baseline="0"/>
                      <a:pPr>
                        <a:defRPr b="1">
                          <a:solidFill>
                            <a:srgbClr val="000000"/>
                          </a:solidFill>
                        </a:defRPr>
                      </a:pPr>
                      <a:t>[CELLRANGE]</a:t>
                    </a:fld>
                    <a:r>
                      <a:rPr lang="en-US" baseline="0"/>
                      <a:t>
</a:t>
                    </a:r>
                    <a:fld id="{D1C95040-52F5-450B-BB85-2E53E9F5F7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0D82B27-B127-4E77-ACAB-A7E7590B5985}" type="CELLRANGE">
                      <a:rPr lang="en-US" baseline="0"/>
                      <a:pPr>
                        <a:defRPr b="1">
                          <a:solidFill>
                            <a:srgbClr val="000000"/>
                          </a:solidFill>
                        </a:defRPr>
                      </a:pPr>
                      <a:t>[CELLRANGE]</a:t>
                    </a:fld>
                    <a:r>
                      <a:rPr lang="en-US" baseline="0"/>
                      <a:t>
</a:t>
                    </a:r>
                    <a:fld id="{E367940D-AC7D-4027-998B-B135A6B5853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29A4DB-4735-4F76-BFC9-2F215DD891CC}" type="CELLRANGE">
                      <a:rPr lang="en-US" baseline="0"/>
                      <a:pPr>
                        <a:defRPr b="1">
                          <a:solidFill>
                            <a:srgbClr val="000000"/>
                          </a:solidFill>
                        </a:defRPr>
                      </a:pPr>
                      <a:t>[CELLRANGE]</a:t>
                    </a:fld>
                    <a:r>
                      <a:rPr lang="en-US" baseline="0"/>
                      <a:t>
</a:t>
                    </a:r>
                    <a:fld id="{FDD3CBB7-B4E3-4918-8D93-944E8B9CDE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D6A971-9609-4E06-80AB-A6BD60756A7F}" type="CELLRANGE">
                      <a:rPr lang="en-US" baseline="0"/>
                      <a:pPr>
                        <a:defRPr b="1">
                          <a:solidFill>
                            <a:srgbClr val="000000"/>
                          </a:solidFill>
                        </a:defRPr>
                      </a:pPr>
                      <a:t>[CELLRANGE]</a:t>
                    </a:fld>
                    <a:r>
                      <a:rPr lang="en-US" baseline="0"/>
                      <a:t>
</a:t>
                    </a:r>
                    <a:fld id="{3F096D47-433A-479C-A1F7-5C65A29598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26EE153-14DE-4ED2-AD93-B281417D6B75}" type="CELLRANGE">
                      <a:rPr lang="en-US" baseline="0"/>
                      <a:pPr>
                        <a:defRPr b="1">
                          <a:solidFill>
                            <a:srgbClr val="000000"/>
                          </a:solidFill>
                        </a:defRPr>
                      </a:pPr>
                      <a:t>[CELLRANGE]</a:t>
                    </a:fld>
                    <a:r>
                      <a:rPr lang="en-US" baseline="0"/>
                      <a:t>
</a:t>
                    </a:r>
                    <a:fld id="{0EA0EBB2-349F-4684-B7BD-71B818E55D2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8755463-561B-411E-86CD-42DFEC59E20C}" type="CELLRANGE">
                      <a:rPr lang="en-US" baseline="0"/>
                      <a:pPr>
                        <a:defRPr b="1">
                          <a:solidFill>
                            <a:srgbClr val="000000"/>
                          </a:solidFill>
                        </a:defRPr>
                      </a:pPr>
                      <a:t>[CELLRANGE]</a:t>
                    </a:fld>
                    <a:r>
                      <a:rPr lang="en-US" baseline="0"/>
                      <a:t>
</a:t>
                    </a:r>
                    <a:fld id="{77F2F22C-0575-427E-A166-5830C5332A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Canarias</c:v>
                </c:pt>
                <c:pt idx="4">
                  <c:v>Navarra, Comunidad Foral de</c:v>
                </c:pt>
                <c:pt idx="5">
                  <c:v>Asturias, Principado de</c:v>
                </c:pt>
                <c:pt idx="6">
                  <c:v>Andalucía</c:v>
                </c:pt>
                <c:pt idx="7">
                  <c:v>Castilla - La Mancha</c:v>
                </c:pt>
                <c:pt idx="8">
                  <c:v>Cantabria</c:v>
                </c:pt>
                <c:pt idx="9">
                  <c:v>Comunitat Valenciana</c:v>
                </c:pt>
                <c:pt idx="10">
                  <c:v>Ceuta</c:v>
                </c:pt>
                <c:pt idx="11">
                  <c:v>Media Nacional</c:v>
                </c:pt>
                <c:pt idx="12">
                  <c:v>Melilla</c:v>
                </c:pt>
                <c:pt idx="13">
                  <c:v>Madrid, Comunidad de</c:v>
                </c:pt>
                <c:pt idx="14">
                  <c:v>Rioja, La</c:v>
                </c:pt>
                <c:pt idx="15">
                  <c:v>Balears, Illes</c:v>
                </c:pt>
                <c:pt idx="16">
                  <c:v>Extremadura</c:v>
                </c:pt>
                <c:pt idx="17">
                  <c:v>Cataluña</c:v>
                </c:pt>
                <c:pt idx="18">
                  <c:v>Murcia, Región de</c:v>
                </c:pt>
                <c:pt idx="19">
                  <c:v>País Vasco</c:v>
                </c:pt>
              </c:strCache>
            </c:strRef>
          </c:cat>
          <c:val>
            <c:numRef>
              <c:f>'11ListaEsperaGII'!$O$13:$O$32</c:f>
              <c:numCache>
                <c:formatCode>0.00%</c:formatCode>
                <c:ptCount val="20"/>
                <c:pt idx="0">
                  <c:v>0.99854902617333552</c:v>
                </c:pt>
                <c:pt idx="1">
                  <c:v>0.99815179015709787</c:v>
                </c:pt>
                <c:pt idx="2">
                  <c:v>0.99614631569133227</c:v>
                </c:pt>
                <c:pt idx="3">
                  <c:v>0.98948085364007865</c:v>
                </c:pt>
                <c:pt idx="4">
                  <c:v>0.98840361445783131</c:v>
                </c:pt>
                <c:pt idx="5">
                  <c:v>0.98554216867469879</c:v>
                </c:pt>
                <c:pt idx="6">
                  <c:v>0.97336825590631293</c:v>
                </c:pt>
                <c:pt idx="7">
                  <c:v>0.96536496350364964</c:v>
                </c:pt>
                <c:pt idx="8">
                  <c:v>0.95890887986070805</c:v>
                </c:pt>
                <c:pt idx="9">
                  <c:v>0.95100568733527535</c:v>
                </c:pt>
                <c:pt idx="10">
                  <c:v>0.94983818770226536</c:v>
                </c:pt>
                <c:pt idx="11">
                  <c:v>0.94974014290281572</c:v>
                </c:pt>
                <c:pt idx="12">
                  <c:v>0.93877551020408168</c:v>
                </c:pt>
                <c:pt idx="13">
                  <c:v>0.93793972728314423</c:v>
                </c:pt>
                <c:pt idx="14">
                  <c:v>0.93588601959038287</c:v>
                </c:pt>
                <c:pt idx="15">
                  <c:v>0.91237285309321325</c:v>
                </c:pt>
                <c:pt idx="16">
                  <c:v>0.9077098637757649</c:v>
                </c:pt>
                <c:pt idx="17">
                  <c:v>0.90163873474433698</c:v>
                </c:pt>
                <c:pt idx="18">
                  <c:v>0.88805299266619353</c:v>
                </c:pt>
                <c:pt idx="19">
                  <c:v>0.88772006720724672</c:v>
                </c:pt>
              </c:numCache>
            </c:numRef>
          </c:val>
          <c:extLst>
            <c:ext xmlns:c15="http://schemas.microsoft.com/office/drawing/2012/chart" uri="{02D57815-91ED-43cb-92C2-25804820EDAC}">
              <c15:datalabelsRange>
                <c15:f>'11ListaEsperaGII'!$M$13:$M$32</c15:f>
                <c15:dlblRangeCache>
                  <c:ptCount val="20"/>
                  <c:pt idx="0">
                    <c:v>17.893</c:v>
                  </c:pt>
                  <c:pt idx="1">
                    <c:v>42.125</c:v>
                  </c:pt>
                  <c:pt idx="2">
                    <c:v>32.053</c:v>
                  </c:pt>
                  <c:pt idx="3">
                    <c:v>26.150</c:v>
                  </c:pt>
                  <c:pt idx="4">
                    <c:v>6.563</c:v>
                  </c:pt>
                  <c:pt idx="5">
                    <c:v>11.043</c:v>
                  </c:pt>
                  <c:pt idx="6">
                    <c:v>148.280</c:v>
                  </c:pt>
                  <c:pt idx="7">
                    <c:v>26.451</c:v>
                  </c:pt>
                  <c:pt idx="8">
                    <c:v>8.261</c:v>
                  </c:pt>
                  <c:pt idx="9">
                    <c:v>68.558</c:v>
                  </c:pt>
                  <c:pt idx="10">
                    <c:v>587</c:v>
                  </c:pt>
                  <c:pt idx="11">
                    <c:v>638.686</c:v>
                  </c:pt>
                  <c:pt idx="12">
                    <c:v>920</c:v>
                  </c:pt>
                  <c:pt idx="13">
                    <c:v>81.854</c:v>
                  </c:pt>
                  <c:pt idx="14">
                    <c:v>4.204</c:v>
                  </c:pt>
                  <c:pt idx="15">
                    <c:v>10.943</c:v>
                  </c:pt>
                  <c:pt idx="16">
                    <c:v>12.727</c:v>
                  </c:pt>
                  <c:pt idx="17">
                    <c:v>97.001</c:v>
                  </c:pt>
                  <c:pt idx="18">
                    <c:v>18.769</c:v>
                  </c:pt>
                  <c:pt idx="19">
                    <c:v>24.304</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8784C6"/>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373472"/>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EAB558-3E28-43F1-BC1D-423DC55A7FAE}" type="CELLRANGE">
                      <a:rPr lang="en-US" baseline="0"/>
                      <a:pPr>
                        <a:defRPr b="1">
                          <a:solidFill>
                            <a:srgbClr val="000000"/>
                          </a:solidFill>
                        </a:defRPr>
                      </a:pPr>
                      <a:t>[CELLRANGE]</a:t>
                    </a:fld>
                    <a:r>
                      <a:rPr lang="en-US" baseline="0"/>
                      <a:t>
</a:t>
                    </a:r>
                    <a:fld id="{76EB4422-4F83-420B-B7CA-D83CA47F75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A62B01A-9D41-4487-A421-0CD3486325A1}" type="CELLRANGE">
                      <a:rPr lang="en-US" baseline="0"/>
                      <a:pPr>
                        <a:defRPr b="1">
                          <a:solidFill>
                            <a:srgbClr val="000000"/>
                          </a:solidFill>
                        </a:defRPr>
                      </a:pPr>
                      <a:t>[CELLRANGE]</a:t>
                    </a:fld>
                    <a:r>
                      <a:rPr lang="en-US" baseline="0"/>
                      <a:t>
</a:t>
                    </a:r>
                    <a:fld id="{5B0530BC-E1B0-4F90-B303-7AEABBB04E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6D5958-B2E9-461E-ACBA-86D994DD2C7D}" type="CELLRANGE">
                      <a:rPr lang="en-US" baseline="0"/>
                      <a:pPr>
                        <a:defRPr b="1">
                          <a:solidFill>
                            <a:srgbClr val="000000"/>
                          </a:solidFill>
                        </a:defRPr>
                      </a:pPr>
                      <a:t>[CELLRANGE]</a:t>
                    </a:fld>
                    <a:r>
                      <a:rPr lang="en-US" baseline="0"/>
                      <a:t>
</a:t>
                    </a:r>
                    <a:fld id="{27DE2ABC-85F8-423D-9644-5F8C55399F5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8DD4C9D-3C93-4AC0-AC7B-2399400263AC}" type="CELLRANGE">
                      <a:rPr lang="en-US" baseline="0"/>
                      <a:pPr>
                        <a:defRPr b="1">
                          <a:solidFill>
                            <a:srgbClr val="000000"/>
                          </a:solidFill>
                        </a:defRPr>
                      </a:pPr>
                      <a:t>[CELLRANGE]</a:t>
                    </a:fld>
                    <a:r>
                      <a:rPr lang="en-US" baseline="0"/>
                      <a:t>
</a:t>
                    </a:r>
                    <a:fld id="{26B7634A-FC62-486F-B42A-E943E38D630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180420-B5C0-4F4B-9549-7D1D16D48950}" type="CELLRANGE">
                      <a:rPr lang="en-US" baseline="0"/>
                      <a:pPr>
                        <a:defRPr b="1">
                          <a:solidFill>
                            <a:srgbClr val="000000"/>
                          </a:solidFill>
                        </a:defRPr>
                      </a:pPr>
                      <a:t>[CELLRANGE]</a:t>
                    </a:fld>
                    <a:r>
                      <a:rPr lang="en-US" baseline="0"/>
                      <a:t>
</a:t>
                    </a:r>
                    <a:fld id="{65B0716D-C282-4084-9B7E-B6FB4AED2E2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6FFCDE2-A5B8-477F-91FF-059A209EDB3E}" type="CELLRANGE">
                      <a:rPr lang="en-US" baseline="0"/>
                      <a:pPr>
                        <a:defRPr b="1">
                          <a:solidFill>
                            <a:srgbClr val="000000"/>
                          </a:solidFill>
                        </a:defRPr>
                      </a:pPr>
                      <a:t>[CELLRANGE]</a:t>
                    </a:fld>
                    <a:r>
                      <a:rPr lang="en-US" baseline="0"/>
                      <a:t>
</a:t>
                    </a:r>
                    <a:fld id="{844E3B91-622A-400E-831D-E47194E8A6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24BD850-4FA0-4C7D-8F89-41E3178D4564}" type="CELLRANGE">
                      <a:rPr lang="en-US" baseline="0"/>
                      <a:pPr>
                        <a:defRPr b="1">
                          <a:solidFill>
                            <a:srgbClr val="000000"/>
                          </a:solidFill>
                        </a:defRPr>
                      </a:pPr>
                      <a:t>[CELLRANGE]</a:t>
                    </a:fld>
                    <a:r>
                      <a:rPr lang="en-US" baseline="0"/>
                      <a:t>
</a:t>
                    </a:r>
                    <a:fld id="{3B5C7E5B-C15C-44EA-8236-A66C1C18D8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C690BC-CC18-49A1-A1E9-F7F4C72186C3}" type="CELLRANGE">
                      <a:rPr lang="en-US" baseline="0"/>
                      <a:pPr>
                        <a:defRPr b="1">
                          <a:solidFill>
                            <a:srgbClr val="000000"/>
                          </a:solidFill>
                        </a:defRPr>
                      </a:pPr>
                      <a:t>[CELLRANGE]</a:t>
                    </a:fld>
                    <a:r>
                      <a:rPr lang="en-US" baseline="0"/>
                      <a:t>
</a:t>
                    </a:r>
                    <a:fld id="{966B8C92-C675-46DC-8D08-3990A716E7F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AA0B57-F40E-4F12-862F-85894B12B33F}" type="CELLRANGE">
                      <a:rPr lang="en-US" baseline="0"/>
                      <a:pPr>
                        <a:defRPr b="1">
                          <a:solidFill>
                            <a:srgbClr val="000000"/>
                          </a:solidFill>
                        </a:defRPr>
                      </a:pPr>
                      <a:t>[CELLRANGE]</a:t>
                    </a:fld>
                    <a:r>
                      <a:rPr lang="en-US" baseline="0"/>
                      <a:t>
</a:t>
                    </a:r>
                    <a:fld id="{E15E9C2F-1D11-4C37-AD69-276F948C0EE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3CAFABE-2508-441C-ADFD-E0FF16D46B20}" type="CELLRANGE">
                      <a:rPr lang="en-US" baseline="0"/>
                      <a:pPr>
                        <a:defRPr b="1">
                          <a:solidFill>
                            <a:srgbClr val="000000"/>
                          </a:solidFill>
                        </a:defRPr>
                      </a:pPr>
                      <a:t>[CELLRANGE]</a:t>
                    </a:fld>
                    <a:r>
                      <a:rPr lang="en-US" baseline="0"/>
                      <a:t>
</a:t>
                    </a:r>
                    <a:fld id="{95FA2725-9056-47D7-B5D4-A1C80E1592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DD613951-C753-4012-9BF4-8FD4493AFAFA}" type="CELLRANGE">
                      <a:rPr lang="en-US" baseline="0"/>
                      <a:pPr>
                        <a:defRPr sz="800" b="1">
                          <a:solidFill>
                            <a:srgbClr val="000000"/>
                          </a:solidFill>
                        </a:defRPr>
                      </a:pPr>
                      <a:t>[CELLRANGE]</a:t>
                    </a:fld>
                    <a:r>
                      <a:rPr lang="en-US" baseline="0"/>
                      <a:t>
</a:t>
                    </a:r>
                    <a:fld id="{85299FB0-348A-4D75-8165-38279A11FA71}"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08E7637D-A471-4181-81F4-D984D714F2B1}" type="CELLRANGE">
                      <a:rPr lang="en-US" baseline="0"/>
                      <a:pPr>
                        <a:defRPr sz="800" b="1">
                          <a:solidFill>
                            <a:srgbClr val="FFFFFF"/>
                          </a:solidFill>
                        </a:defRPr>
                      </a:pPr>
                      <a:t>[CELLRANGE]</a:t>
                    </a:fld>
                    <a:r>
                      <a:rPr lang="en-US" baseline="0"/>
                      <a:t>
</a:t>
                    </a:r>
                    <a:fld id="{EA016997-70DD-416C-8B54-D5BD9AA041A1}"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9DE743-A1F4-499E-9C00-2E455BDD3F46}" type="CELLRANGE">
                      <a:rPr lang="en-US" baseline="0"/>
                      <a:pPr>
                        <a:defRPr b="1">
                          <a:solidFill>
                            <a:srgbClr val="000000"/>
                          </a:solidFill>
                        </a:defRPr>
                      </a:pPr>
                      <a:t>[CELLRANGE]</a:t>
                    </a:fld>
                    <a:r>
                      <a:rPr lang="en-US" baseline="0"/>
                      <a:t>
</a:t>
                    </a:r>
                    <a:fld id="{712B7FDB-FAEF-4ADC-8C63-FA4C9226BB8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E0232FA-9307-4306-BFD5-639AD64B28EA}" type="CELLRANGE">
                      <a:rPr lang="en-US" baseline="0"/>
                      <a:pPr>
                        <a:defRPr b="1">
                          <a:solidFill>
                            <a:srgbClr val="000000"/>
                          </a:solidFill>
                        </a:defRPr>
                      </a:pPr>
                      <a:t>[CELLRANGE]</a:t>
                    </a:fld>
                    <a:r>
                      <a:rPr lang="en-US" baseline="0"/>
                      <a:t>
</a:t>
                    </a:r>
                    <a:fld id="{49962FB2-B437-4DC4-9225-1E3160B0B29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2732D89-86B7-4790-9CB7-3DB694145475}" type="CELLRANGE">
                      <a:rPr lang="en-US" baseline="0"/>
                      <a:pPr>
                        <a:defRPr b="1">
                          <a:solidFill>
                            <a:srgbClr val="000000"/>
                          </a:solidFill>
                        </a:defRPr>
                      </a:pPr>
                      <a:t>[CELLRANGE]</a:t>
                    </a:fld>
                    <a:r>
                      <a:rPr lang="en-US" baseline="0"/>
                      <a:t>
</a:t>
                    </a:r>
                    <a:fld id="{84886F25-6BF5-4D9E-B334-12D9E835E3F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97CFEBB-3F0F-406E-8464-6421AD519512}" type="CELLRANGE">
                      <a:rPr lang="en-US" baseline="0"/>
                      <a:pPr>
                        <a:defRPr b="1">
                          <a:solidFill>
                            <a:srgbClr val="000000"/>
                          </a:solidFill>
                        </a:defRPr>
                      </a:pPr>
                      <a:t>[CELLRANGE]</a:t>
                    </a:fld>
                    <a:r>
                      <a:rPr lang="en-US" baseline="0"/>
                      <a:t>
</a:t>
                    </a:r>
                    <a:fld id="{6BE18851-99AB-4402-B990-08925F0F77E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72F265-A319-4A44-9294-95E4B06707EA}" type="CELLRANGE">
                      <a:rPr lang="en-US" baseline="0"/>
                      <a:pPr>
                        <a:defRPr b="1">
                          <a:solidFill>
                            <a:srgbClr val="000000"/>
                          </a:solidFill>
                        </a:defRPr>
                      </a:pPr>
                      <a:t>[CELLRANGE]</a:t>
                    </a:fld>
                    <a:r>
                      <a:rPr lang="en-US" baseline="0"/>
                      <a:t>
</a:t>
                    </a:r>
                    <a:fld id="{7058B167-58A9-4372-BEB9-8C89654D3B1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ADA4D2-1FA8-462B-9731-3E80E7C252A4}" type="CELLRANGE">
                      <a:rPr lang="en-US" baseline="0"/>
                      <a:pPr>
                        <a:defRPr b="1">
                          <a:solidFill>
                            <a:srgbClr val="000000"/>
                          </a:solidFill>
                        </a:defRPr>
                      </a:pPr>
                      <a:t>[CELLRANGE]</a:t>
                    </a:fld>
                    <a:r>
                      <a:rPr lang="en-US" baseline="0"/>
                      <a:t>
</a:t>
                    </a:r>
                    <a:fld id="{C306BB77-E69B-4782-A160-DBCD4556569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49327AD-1CD9-4035-A416-F7EB3484A071}" type="CELLRANGE">
                      <a:rPr lang="en-US" baseline="0"/>
                      <a:pPr>
                        <a:defRPr b="1">
                          <a:solidFill>
                            <a:srgbClr val="000000"/>
                          </a:solidFill>
                        </a:defRPr>
                      </a:pPr>
                      <a:t>[CELLRANGE]</a:t>
                    </a:fld>
                    <a:r>
                      <a:rPr lang="en-US" baseline="0"/>
                      <a:t>
</a:t>
                    </a:r>
                    <a:fld id="{5DB7E99D-931B-4EB2-8B42-DF604EB2F76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14C57E-801F-40D6-BB18-E24DED035426}" type="CELLRANGE">
                      <a:rPr lang="en-US" baseline="0"/>
                      <a:pPr>
                        <a:defRPr b="1">
                          <a:solidFill>
                            <a:srgbClr val="000000"/>
                          </a:solidFill>
                        </a:defRPr>
                      </a:pPr>
                      <a:t>[CELLRANGE]</a:t>
                    </a:fld>
                    <a:r>
                      <a:rPr lang="en-US" baseline="0"/>
                      <a:t>
</a:t>
                    </a:r>
                    <a:fld id="{A2B6F7CD-61D0-4F09-84B4-030B9B03074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Canarias</c:v>
                </c:pt>
                <c:pt idx="4">
                  <c:v>Navarra, Comunidad Foral de</c:v>
                </c:pt>
                <c:pt idx="5">
                  <c:v>Asturias, Principado de</c:v>
                </c:pt>
                <c:pt idx="6">
                  <c:v>Andalucía</c:v>
                </c:pt>
                <c:pt idx="7">
                  <c:v>Castilla - La Mancha</c:v>
                </c:pt>
                <c:pt idx="8">
                  <c:v>Cantabria</c:v>
                </c:pt>
                <c:pt idx="9">
                  <c:v>Comunitat Valenciana</c:v>
                </c:pt>
                <c:pt idx="10">
                  <c:v>Ceuta</c:v>
                </c:pt>
                <c:pt idx="11">
                  <c:v>Media Nacional</c:v>
                </c:pt>
                <c:pt idx="12">
                  <c:v>Melilla</c:v>
                </c:pt>
                <c:pt idx="13">
                  <c:v>Madrid, Comunidad de</c:v>
                </c:pt>
                <c:pt idx="14">
                  <c:v>Rioja, La</c:v>
                </c:pt>
                <c:pt idx="15">
                  <c:v>Balears, Illes</c:v>
                </c:pt>
                <c:pt idx="16">
                  <c:v>Extremadura</c:v>
                </c:pt>
                <c:pt idx="17">
                  <c:v>Cataluña</c:v>
                </c:pt>
                <c:pt idx="18">
                  <c:v>Murcia, Región de</c:v>
                </c:pt>
                <c:pt idx="19">
                  <c:v>País Vasco</c:v>
                </c:pt>
              </c:strCache>
            </c:strRef>
          </c:cat>
          <c:val>
            <c:numRef>
              <c:f>'11ListaEsperaGII'!$P$13:$P$32</c:f>
              <c:numCache>
                <c:formatCode>0.00%</c:formatCode>
                <c:ptCount val="20"/>
                <c:pt idx="0">
                  <c:v>1.4509738266644343E-3</c:v>
                </c:pt>
                <c:pt idx="1">
                  <c:v>1.8482098429021634E-3</c:v>
                </c:pt>
                <c:pt idx="2">
                  <c:v>3.8536843086676817E-3</c:v>
                </c:pt>
                <c:pt idx="3">
                  <c:v>1.0519146359921296E-2</c:v>
                </c:pt>
                <c:pt idx="4">
                  <c:v>1.1596385542168675E-2</c:v>
                </c:pt>
                <c:pt idx="5">
                  <c:v>1.4457831325301205E-2</c:v>
                </c:pt>
                <c:pt idx="6">
                  <c:v>2.6631744093687022E-2</c:v>
                </c:pt>
                <c:pt idx="7">
                  <c:v>3.4635036496350365E-2</c:v>
                </c:pt>
                <c:pt idx="8">
                  <c:v>4.1091120139291934E-2</c:v>
                </c:pt>
                <c:pt idx="9">
                  <c:v>4.8994312664724649E-2</c:v>
                </c:pt>
                <c:pt idx="10">
                  <c:v>5.0161812297734629E-2</c:v>
                </c:pt>
                <c:pt idx="11">
                  <c:v>5.0259857097184321E-2</c:v>
                </c:pt>
                <c:pt idx="12">
                  <c:v>6.1224489795918366E-2</c:v>
                </c:pt>
                <c:pt idx="13">
                  <c:v>6.2060272716855734E-2</c:v>
                </c:pt>
                <c:pt idx="14">
                  <c:v>6.4113980409617091E-2</c:v>
                </c:pt>
                <c:pt idx="15">
                  <c:v>8.7627146906786732E-2</c:v>
                </c:pt>
                <c:pt idx="16">
                  <c:v>9.229013622423507E-2</c:v>
                </c:pt>
                <c:pt idx="17">
                  <c:v>9.8361265255663063E-2</c:v>
                </c:pt>
                <c:pt idx="18">
                  <c:v>0.11194700733380648</c:v>
                </c:pt>
                <c:pt idx="19">
                  <c:v>0.11227993279275331</c:v>
                </c:pt>
              </c:numCache>
            </c:numRef>
          </c:val>
          <c:extLst>
            <c:ext xmlns:c15="http://schemas.microsoft.com/office/drawing/2012/chart" uri="{02D57815-91ED-43cb-92C2-25804820EDAC}">
              <c15:datalabelsRange>
                <c15:f>'11ListaEsperaGII'!$N$13:$N$32</c15:f>
                <c15:dlblRangeCache>
                  <c:ptCount val="20"/>
                  <c:pt idx="0">
                    <c:v>26</c:v>
                  </c:pt>
                  <c:pt idx="1">
                    <c:v>78</c:v>
                  </c:pt>
                  <c:pt idx="2">
                    <c:v>124</c:v>
                  </c:pt>
                  <c:pt idx="3">
                    <c:v>278</c:v>
                  </c:pt>
                  <c:pt idx="4">
                    <c:v>77</c:v>
                  </c:pt>
                  <c:pt idx="5">
                    <c:v>162</c:v>
                  </c:pt>
                  <c:pt idx="6">
                    <c:v>4.057</c:v>
                  </c:pt>
                  <c:pt idx="7">
                    <c:v>949</c:v>
                  </c:pt>
                  <c:pt idx="8">
                    <c:v>354</c:v>
                  </c:pt>
                  <c:pt idx="9">
                    <c:v>3.532</c:v>
                  </c:pt>
                  <c:pt idx="10">
                    <c:v>31</c:v>
                  </c:pt>
                  <c:pt idx="11">
                    <c:v>33.799</c:v>
                  </c:pt>
                  <c:pt idx="12">
                    <c:v>60</c:v>
                  </c:pt>
                  <c:pt idx="13">
                    <c:v>5.416</c:v>
                  </c:pt>
                  <c:pt idx="14">
                    <c:v>288</c:v>
                  </c:pt>
                  <c:pt idx="15">
                    <c:v>1.051</c:v>
                  </c:pt>
                  <c:pt idx="16">
                    <c:v>1.294</c:v>
                  </c:pt>
                  <c:pt idx="17">
                    <c:v>10.582</c:v>
                  </c:pt>
                  <c:pt idx="18">
                    <c:v>2.366</c:v>
                  </c:pt>
                  <c:pt idx="19">
                    <c:v>3.074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Canarias</c:v>
                </c:pt>
                <c:pt idx="4">
                  <c:v>Navarra, Comunidad Foral de</c:v>
                </c:pt>
                <c:pt idx="5">
                  <c:v>Asturias, Principado de</c:v>
                </c:pt>
                <c:pt idx="6">
                  <c:v>Andalucía</c:v>
                </c:pt>
                <c:pt idx="7">
                  <c:v>Castilla - La Mancha</c:v>
                </c:pt>
                <c:pt idx="8">
                  <c:v>Cantabria</c:v>
                </c:pt>
                <c:pt idx="9">
                  <c:v>Comunitat Valenciana</c:v>
                </c:pt>
                <c:pt idx="10">
                  <c:v>Ceuta</c:v>
                </c:pt>
                <c:pt idx="11">
                  <c:v>Media Nacional</c:v>
                </c:pt>
                <c:pt idx="12">
                  <c:v>Melilla</c:v>
                </c:pt>
                <c:pt idx="13">
                  <c:v>Madrid, Comunidad de</c:v>
                </c:pt>
                <c:pt idx="14">
                  <c:v>Rioja, La</c:v>
                </c:pt>
                <c:pt idx="15">
                  <c:v>Balears, Illes</c:v>
                </c:pt>
                <c:pt idx="16">
                  <c:v>Extremadura</c:v>
                </c:pt>
                <c:pt idx="17">
                  <c:v>Cataluña</c:v>
                </c:pt>
                <c:pt idx="18">
                  <c:v>Murcia, Región de</c:v>
                </c:pt>
                <c:pt idx="19">
                  <c:v>País Vasco</c:v>
                </c:pt>
              </c:strCache>
            </c:strRef>
          </c:cat>
          <c:val>
            <c:numRef>
              <c:f>'11ListaEsperaGII'!$Q$13:$Q$32</c:f>
              <c:numCache>
                <c:formatCode>0.00%</c:formatCode>
                <c:ptCount val="20"/>
                <c:pt idx="0">
                  <c:v>0.94974014290281572</c:v>
                </c:pt>
                <c:pt idx="1">
                  <c:v>0.94974014290281572</c:v>
                </c:pt>
                <c:pt idx="2">
                  <c:v>0.94974014290281572</c:v>
                </c:pt>
                <c:pt idx="3">
                  <c:v>0.94974014290281572</c:v>
                </c:pt>
                <c:pt idx="4">
                  <c:v>0.94974014290281572</c:v>
                </c:pt>
                <c:pt idx="5">
                  <c:v>0.94974014290281572</c:v>
                </c:pt>
                <c:pt idx="6">
                  <c:v>0.94974014290281572</c:v>
                </c:pt>
                <c:pt idx="7">
                  <c:v>0.94974014290281572</c:v>
                </c:pt>
                <c:pt idx="8">
                  <c:v>0.94974014290281572</c:v>
                </c:pt>
                <c:pt idx="9">
                  <c:v>0.94974014290281572</c:v>
                </c:pt>
                <c:pt idx="10">
                  <c:v>0.94974014290281572</c:v>
                </c:pt>
                <c:pt idx="11">
                  <c:v>0.94974014290281572</c:v>
                </c:pt>
                <c:pt idx="12">
                  <c:v>0.94974014290281572</c:v>
                </c:pt>
                <c:pt idx="13">
                  <c:v>0.94974014290281572</c:v>
                </c:pt>
                <c:pt idx="14">
                  <c:v>0.94974014290281572</c:v>
                </c:pt>
                <c:pt idx="15">
                  <c:v>0.94974014290281572</c:v>
                </c:pt>
                <c:pt idx="16">
                  <c:v>0.94974014290281572</c:v>
                </c:pt>
                <c:pt idx="17">
                  <c:v>0.94974014290281572</c:v>
                </c:pt>
                <c:pt idx="18">
                  <c:v>0.94974014290281572</c:v>
                </c:pt>
                <c:pt idx="19">
                  <c:v>0.94974014290281572</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AD84C6"/>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5A3471"/>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83ED869-BC50-4AF1-B461-D6E7FE5D7B74}" type="CELLRANGE">
                      <a:rPr lang="en-US" baseline="0"/>
                      <a:pPr>
                        <a:defRPr b="1">
                          <a:solidFill>
                            <a:srgbClr val="000000"/>
                          </a:solidFill>
                        </a:defRPr>
                      </a:pPr>
                      <a:t>[CELLRANGE]</a:t>
                    </a:fld>
                    <a:r>
                      <a:rPr lang="en-US" baseline="0"/>
                      <a:t>
</a:t>
                    </a:r>
                    <a:fld id="{4011444D-94A6-4694-8D02-C11489E7680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263F4C-ACD3-4538-A4E8-A0ADD52B624B}" type="CELLRANGE">
                      <a:rPr lang="en-US" baseline="0"/>
                      <a:pPr>
                        <a:defRPr b="1">
                          <a:solidFill>
                            <a:srgbClr val="000000"/>
                          </a:solidFill>
                        </a:defRPr>
                      </a:pPr>
                      <a:t>[CELLRANGE]</a:t>
                    </a:fld>
                    <a:r>
                      <a:rPr lang="en-US" baseline="0"/>
                      <a:t>
</a:t>
                    </a:r>
                    <a:fld id="{01F412DA-29BC-4FDB-9C3D-A5E5660E460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3CD6C67-D0D2-49B4-85EE-A3C4667D766F}" type="CELLRANGE">
                      <a:rPr lang="en-US" baseline="0"/>
                      <a:pPr>
                        <a:defRPr b="1">
                          <a:solidFill>
                            <a:srgbClr val="000000"/>
                          </a:solidFill>
                        </a:defRPr>
                      </a:pPr>
                      <a:t>[CELLRANGE]</a:t>
                    </a:fld>
                    <a:r>
                      <a:rPr lang="en-US" baseline="0"/>
                      <a:t>
</a:t>
                    </a:r>
                    <a:fld id="{9A734211-B8ED-4137-8B72-6A96FB4BF90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A8CC3F5-0DE6-48A2-B019-DC8C0841BB25}" type="CELLRANGE">
                      <a:rPr lang="en-US" baseline="0"/>
                      <a:pPr>
                        <a:defRPr b="1">
                          <a:solidFill>
                            <a:srgbClr val="000000"/>
                          </a:solidFill>
                        </a:defRPr>
                      </a:pPr>
                      <a:t>[CELLRANGE]</a:t>
                    </a:fld>
                    <a:r>
                      <a:rPr lang="en-US" baseline="0"/>
                      <a:t>
</a:t>
                    </a:r>
                    <a:fld id="{01028A1D-91A5-40CF-BE2A-8744AF6BC46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EE62F2-FE41-4A51-A5A3-DD2BCE2FC92E}" type="CELLRANGE">
                      <a:rPr lang="en-US" baseline="0"/>
                      <a:pPr>
                        <a:defRPr b="1">
                          <a:solidFill>
                            <a:srgbClr val="000000"/>
                          </a:solidFill>
                        </a:defRPr>
                      </a:pPr>
                      <a:t>[CELLRANGE]</a:t>
                    </a:fld>
                    <a:r>
                      <a:rPr lang="en-US" baseline="0"/>
                      <a:t>
</a:t>
                    </a:r>
                    <a:fld id="{73B8F92F-53E3-4829-9BCD-0B79E843B2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7DE4B3-AEC3-4764-950A-4230F0A03354}" type="CELLRANGE">
                      <a:rPr lang="en-US" baseline="0"/>
                      <a:pPr>
                        <a:defRPr b="1">
                          <a:solidFill>
                            <a:srgbClr val="000000"/>
                          </a:solidFill>
                        </a:defRPr>
                      </a:pPr>
                      <a:t>[CELLRANGE]</a:t>
                    </a:fld>
                    <a:r>
                      <a:rPr lang="en-US" baseline="0"/>
                      <a:t>
</a:t>
                    </a:r>
                    <a:fld id="{726994F5-3E01-4F6C-AAFF-B8B8F6110F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07891A-0260-4381-97FB-B4B27D5811B4}" type="CELLRANGE">
                      <a:rPr lang="en-US" baseline="0"/>
                      <a:pPr>
                        <a:defRPr b="1">
                          <a:solidFill>
                            <a:srgbClr val="000000"/>
                          </a:solidFill>
                        </a:defRPr>
                      </a:pPr>
                      <a:t>[CELLRANGE]</a:t>
                    </a:fld>
                    <a:r>
                      <a:rPr lang="en-US" baseline="0"/>
                      <a:t>
</a:t>
                    </a:r>
                    <a:fld id="{E60341F5-00F7-44A5-98FD-7274863589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1D4B46-C379-4B44-A1D2-D3401E010F81}" type="CELLRANGE">
                      <a:rPr lang="en-US" baseline="0"/>
                      <a:pPr>
                        <a:defRPr b="1">
                          <a:solidFill>
                            <a:srgbClr val="000000"/>
                          </a:solidFill>
                        </a:defRPr>
                      </a:pPr>
                      <a:t>[CELLRANGE]</a:t>
                    </a:fld>
                    <a:r>
                      <a:rPr lang="en-US" baseline="0"/>
                      <a:t>
</a:t>
                    </a:r>
                    <a:fld id="{9E13F909-9203-41D0-908A-3ABFD76CA9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10CFD3-3681-4A2C-BB5E-8F7FE1DDA7DC}" type="CELLRANGE">
                      <a:rPr lang="en-US" baseline="0"/>
                      <a:pPr>
                        <a:defRPr b="1">
                          <a:solidFill>
                            <a:srgbClr val="000000"/>
                          </a:solidFill>
                        </a:defRPr>
                      </a:pPr>
                      <a:t>[CELLRANGE]</a:t>
                    </a:fld>
                    <a:r>
                      <a:rPr lang="en-US" baseline="0"/>
                      <a:t>
</a:t>
                    </a:r>
                    <a:fld id="{91635497-D33B-4EAB-909F-4310A851864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4940BA-BCEF-43CB-8D0D-A06CCA739F89}" type="CELLRANGE">
                      <a:rPr lang="en-US" baseline="0"/>
                      <a:pPr>
                        <a:defRPr b="1">
                          <a:solidFill>
                            <a:srgbClr val="000000"/>
                          </a:solidFill>
                        </a:defRPr>
                      </a:pPr>
                      <a:t>[CELLRANGE]</a:t>
                    </a:fld>
                    <a:r>
                      <a:rPr lang="en-US" baseline="0"/>
                      <a:t>
</a:t>
                    </a:r>
                    <a:fld id="{89AABEBC-363E-420C-8031-1DB85DBECC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6966E4-A2BB-46B5-BED2-F83EBFA341E9}" type="CELLRANGE">
                      <a:rPr lang="en-US" baseline="0"/>
                      <a:pPr>
                        <a:defRPr b="1">
                          <a:solidFill>
                            <a:srgbClr val="000000"/>
                          </a:solidFill>
                        </a:defRPr>
                      </a:pPr>
                      <a:t>[CELLRANGE]</a:t>
                    </a:fld>
                    <a:r>
                      <a:rPr lang="en-US" baseline="0"/>
                      <a:t>
</a:t>
                    </a:r>
                    <a:fld id="{D258B54F-59E9-4CED-846F-54222FC06B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986FC07-EBC9-4CF3-A03F-DED8F0B5B074}" type="CELLRANGE">
                      <a:rPr lang="en-US" baseline="0"/>
                      <a:pPr>
                        <a:defRPr b="1">
                          <a:solidFill>
                            <a:srgbClr val="000000"/>
                          </a:solidFill>
                        </a:defRPr>
                      </a:pPr>
                      <a:t>[CELLRANGE]</a:t>
                    </a:fld>
                    <a:r>
                      <a:rPr lang="en-US" baseline="0"/>
                      <a:t>
</a:t>
                    </a:r>
                    <a:fld id="{2A7EAE93-6089-4C64-8780-A6472FE9F7A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BE36B885-1CDC-45C3-B06D-6CEBC7273A61}" type="CELLRANGE">
                      <a:rPr lang="en-US" baseline="0"/>
                      <a:pPr>
                        <a:defRPr b="1">
                          <a:solidFill>
                            <a:srgbClr val="FFFFFF"/>
                          </a:solidFill>
                        </a:defRPr>
                      </a:pPr>
                      <a:t>[CELLRANGE]</a:t>
                    </a:fld>
                    <a:r>
                      <a:rPr lang="en-US" baseline="0"/>
                      <a:t>
</a:t>
                    </a:r>
                    <a:fld id="{65749DD8-9066-42D1-A9E3-3239AE411C3D}"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6F13BCD-1A8E-4CE5-9CC0-C73385D35091}" type="CELLRANGE">
                      <a:rPr lang="en-US" baseline="0"/>
                      <a:pPr>
                        <a:defRPr b="1">
                          <a:solidFill>
                            <a:srgbClr val="000000"/>
                          </a:solidFill>
                        </a:defRPr>
                      </a:pPr>
                      <a:t>[CELLRANGE]</a:t>
                    </a:fld>
                    <a:r>
                      <a:rPr lang="en-US" baseline="0"/>
                      <a:t>
</a:t>
                    </a:r>
                    <a:fld id="{6BB55B46-2C01-4C49-B7B4-C17F4C4C782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958822B-8E21-4312-89A4-EF3139F616D0}" type="CELLRANGE">
                      <a:rPr lang="en-US" baseline="0"/>
                      <a:pPr>
                        <a:defRPr b="1">
                          <a:solidFill>
                            <a:srgbClr val="000000"/>
                          </a:solidFill>
                        </a:defRPr>
                      </a:pPr>
                      <a:t>[CELLRANGE]</a:t>
                    </a:fld>
                    <a:r>
                      <a:rPr lang="en-US" baseline="0"/>
                      <a:t>
</a:t>
                    </a:r>
                    <a:fld id="{6B4645B5-0572-464E-8115-C1E15A910A7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1C80119-BDBA-4C86-894F-54AE7D8BD87D}" type="CELLRANGE">
                      <a:rPr lang="en-US" baseline="0"/>
                      <a:pPr>
                        <a:defRPr b="1">
                          <a:solidFill>
                            <a:srgbClr val="000000"/>
                          </a:solidFill>
                        </a:defRPr>
                      </a:pPr>
                      <a:t>[CELLRANGE]</a:t>
                    </a:fld>
                    <a:r>
                      <a:rPr lang="en-US" baseline="0"/>
                      <a:t>
</a:t>
                    </a:r>
                    <a:fld id="{0226FF1C-1203-42F4-9FD9-020EBCC34B6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89FF7F-5B12-4567-B206-1E3C546BC89B}" type="CELLRANGE">
                      <a:rPr lang="en-US" baseline="0"/>
                      <a:pPr>
                        <a:defRPr b="1">
                          <a:solidFill>
                            <a:srgbClr val="000000"/>
                          </a:solidFill>
                        </a:defRPr>
                      </a:pPr>
                      <a:t>[CELLRANGE]</a:t>
                    </a:fld>
                    <a:r>
                      <a:rPr lang="en-US" baseline="0"/>
                      <a:t>
</a:t>
                    </a:r>
                    <a:fld id="{077C858B-2CA7-4224-865C-5EBE65B663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3A67BA2-3210-47C6-8A07-5C41C62A9560}" type="CELLRANGE">
                      <a:rPr lang="en-US" baseline="0"/>
                      <a:pPr>
                        <a:defRPr b="1">
                          <a:solidFill>
                            <a:srgbClr val="000000"/>
                          </a:solidFill>
                        </a:defRPr>
                      </a:pPr>
                      <a:t>[CELLRANGE]</a:t>
                    </a:fld>
                    <a:r>
                      <a:rPr lang="en-US" baseline="0"/>
                      <a:t>
</a:t>
                    </a:r>
                    <a:fld id="{441832EA-FD1E-4448-BAAC-98CF596F34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5BDBD0-40CC-4BE1-AC88-81FD7A8BC114}" type="CELLRANGE">
                      <a:rPr lang="en-US" baseline="0"/>
                      <a:pPr>
                        <a:defRPr b="1">
                          <a:solidFill>
                            <a:srgbClr val="000000"/>
                          </a:solidFill>
                        </a:defRPr>
                      </a:pPr>
                      <a:t>[CELLRANGE]</a:t>
                    </a:fld>
                    <a:r>
                      <a:rPr lang="en-US" baseline="0"/>
                      <a:t>
</a:t>
                    </a:r>
                    <a:fld id="{2B16E75F-D705-4419-B1AF-121CC613281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28C1DF4-9D92-41A9-8DAF-00B046DA40C7}" type="CELLRANGE">
                      <a:rPr lang="en-US" baseline="0"/>
                      <a:pPr>
                        <a:defRPr b="1">
                          <a:solidFill>
                            <a:srgbClr val="000000"/>
                          </a:solidFill>
                        </a:defRPr>
                      </a:pPr>
                      <a:t>[CELLRANGE]</a:t>
                    </a:fld>
                    <a:r>
                      <a:rPr lang="en-US" baseline="0"/>
                      <a:t>
</a:t>
                    </a:r>
                    <a:fld id="{8AF50D59-0860-44A6-AD74-3D4EFB11D8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Canarias</c:v>
                </c:pt>
                <c:pt idx="3">
                  <c:v>Galicia</c:v>
                </c:pt>
                <c:pt idx="4">
                  <c:v>Asturias, Principado de</c:v>
                </c:pt>
                <c:pt idx="5">
                  <c:v>Navarra, Comunidad Foral de</c:v>
                </c:pt>
                <c:pt idx="6">
                  <c:v>Andalucía</c:v>
                </c:pt>
                <c:pt idx="7">
                  <c:v>Castilla - La Mancha</c:v>
                </c:pt>
                <c:pt idx="8">
                  <c:v>Ceuta</c:v>
                </c:pt>
                <c:pt idx="9">
                  <c:v>Comunitat Valenciana</c:v>
                </c:pt>
                <c:pt idx="10">
                  <c:v>Cantabria</c:v>
                </c:pt>
                <c:pt idx="11">
                  <c:v>Melilla</c:v>
                </c:pt>
                <c:pt idx="12">
                  <c:v>Media Nacional</c:v>
                </c:pt>
                <c:pt idx="13">
                  <c:v>Madrid, Comunidad de</c:v>
                </c:pt>
                <c:pt idx="14">
                  <c:v>Balears, Illes</c:v>
                </c:pt>
                <c:pt idx="15">
                  <c:v>Rioja, La</c:v>
                </c:pt>
                <c:pt idx="16">
                  <c:v>Extremadura</c:v>
                </c:pt>
                <c:pt idx="17">
                  <c:v>Murcia, Región de</c:v>
                </c:pt>
                <c:pt idx="18">
                  <c:v>País Vasco</c:v>
                </c:pt>
                <c:pt idx="19">
                  <c:v>Cataluña</c:v>
                </c:pt>
              </c:strCache>
            </c:strRef>
          </c:cat>
          <c:val>
            <c:numRef>
              <c:f>'11ListaEsperaGI'!$O$13:$O$32</c:f>
              <c:numCache>
                <c:formatCode>0.00%</c:formatCode>
                <c:ptCount val="20"/>
                <c:pt idx="0">
                  <c:v>0.99852687484251124</c:v>
                </c:pt>
                <c:pt idx="1">
                  <c:v>0.99742758080751592</c:v>
                </c:pt>
                <c:pt idx="2">
                  <c:v>0.98892651230895945</c:v>
                </c:pt>
                <c:pt idx="3">
                  <c:v>0.98836371696126779</c:v>
                </c:pt>
                <c:pt idx="4">
                  <c:v>0.98574389248257233</c:v>
                </c:pt>
                <c:pt idx="5">
                  <c:v>0.95628140703517583</c:v>
                </c:pt>
                <c:pt idx="6">
                  <c:v>0.95127977233995709</c:v>
                </c:pt>
                <c:pt idx="7">
                  <c:v>0.94886257980536792</c:v>
                </c:pt>
                <c:pt idx="8">
                  <c:v>0.94759825327510916</c:v>
                </c:pt>
                <c:pt idx="9">
                  <c:v>0.9300978745584062</c:v>
                </c:pt>
                <c:pt idx="10">
                  <c:v>0.91298099952099632</c:v>
                </c:pt>
                <c:pt idx="11">
                  <c:v>0.90947666195190946</c:v>
                </c:pt>
                <c:pt idx="12">
                  <c:v>0.9045773917984713</c:v>
                </c:pt>
                <c:pt idx="13">
                  <c:v>0.89201962523561373</c:v>
                </c:pt>
                <c:pt idx="14">
                  <c:v>0.86501597444089462</c:v>
                </c:pt>
                <c:pt idx="15">
                  <c:v>0.8379204892966361</c:v>
                </c:pt>
                <c:pt idx="16">
                  <c:v>0.82479837387712285</c:v>
                </c:pt>
                <c:pt idx="17">
                  <c:v>0.82285120257052402</c:v>
                </c:pt>
                <c:pt idx="18">
                  <c:v>0.81671709344943788</c:v>
                </c:pt>
                <c:pt idx="19">
                  <c:v>0.80398849106736547</c:v>
                </c:pt>
              </c:numCache>
            </c:numRef>
          </c:val>
          <c:extLst>
            <c:ext xmlns:c15="http://schemas.microsoft.com/office/drawing/2012/chart" uri="{02D57815-91ED-43cb-92C2-25804820EDAC}">
              <c15:datalabelsRange>
                <c15:f>'11ListaEsperaGI'!$M$13:$M$32</c15:f>
                <c15:dlblRangeCache>
                  <c:ptCount val="20"/>
                  <c:pt idx="0">
                    <c:v>51.515</c:v>
                  </c:pt>
                  <c:pt idx="1">
                    <c:v>17.836</c:v>
                  </c:pt>
                  <c:pt idx="2">
                    <c:v>21.612</c:v>
                  </c:pt>
                  <c:pt idx="3">
                    <c:v>35.674</c:v>
                  </c:pt>
                  <c:pt idx="4">
                    <c:v>15.696</c:v>
                  </c:pt>
                  <c:pt idx="5">
                    <c:v>7.612</c:v>
                  </c:pt>
                  <c:pt idx="6">
                    <c:v>116.664</c:v>
                  </c:pt>
                  <c:pt idx="7">
                    <c:v>30.616</c:v>
                  </c:pt>
                  <c:pt idx="8">
                    <c:v>651</c:v>
                  </c:pt>
                  <c:pt idx="9">
                    <c:v>64.240</c:v>
                  </c:pt>
                  <c:pt idx="10">
                    <c:v>5.718</c:v>
                  </c:pt>
                  <c:pt idx="11">
                    <c:v>643</c:v>
                  </c:pt>
                  <c:pt idx="12">
                    <c:v>624.020</c:v>
                  </c:pt>
                  <c:pt idx="13">
                    <c:v>64.361</c:v>
                  </c:pt>
                  <c:pt idx="14">
                    <c:v>15.162</c:v>
                  </c:pt>
                  <c:pt idx="15">
                    <c:v>3.288</c:v>
                  </c:pt>
                  <c:pt idx="16">
                    <c:v>12.579</c:v>
                  </c:pt>
                  <c:pt idx="17">
                    <c:v>17.414</c:v>
                  </c:pt>
                  <c:pt idx="18">
                    <c:v>33.202</c:v>
                  </c:pt>
                  <c:pt idx="19">
                    <c:v>109.537</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8784C6"/>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37347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4D11F2-40BA-4BB6-A0E3-F41F39524535}" type="CELLRANGE">
                      <a:rPr lang="en-US" baseline="0"/>
                      <a:pPr>
                        <a:defRPr b="1">
                          <a:solidFill>
                            <a:srgbClr val="000000"/>
                          </a:solidFill>
                        </a:defRPr>
                      </a:pPr>
                      <a:t>[CELLRANGE]</a:t>
                    </a:fld>
                    <a:r>
                      <a:rPr lang="en-US" baseline="0"/>
                      <a:t>
</a:t>
                    </a:r>
                    <a:fld id="{BB610470-44FF-4088-B2FA-43C8B90DEB0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39AFDAA-E63C-44B0-BE66-155AA7325C70}" type="CELLRANGE">
                      <a:rPr lang="en-US" baseline="0"/>
                      <a:pPr>
                        <a:defRPr b="1">
                          <a:solidFill>
                            <a:srgbClr val="000000"/>
                          </a:solidFill>
                        </a:defRPr>
                      </a:pPr>
                      <a:t>[CELLRANGE]</a:t>
                    </a:fld>
                    <a:r>
                      <a:rPr lang="en-US" baseline="0"/>
                      <a:t>
</a:t>
                    </a:r>
                    <a:fld id="{5088DA56-A676-427C-A54E-1C5080B9DC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B3909C-872F-49A9-BB15-179F0C34E615}" type="CELLRANGE">
                      <a:rPr lang="en-US" baseline="0"/>
                      <a:pPr>
                        <a:defRPr b="1">
                          <a:solidFill>
                            <a:srgbClr val="000000"/>
                          </a:solidFill>
                        </a:defRPr>
                      </a:pPr>
                      <a:t>[CELLRANGE]</a:t>
                    </a:fld>
                    <a:r>
                      <a:rPr lang="en-US" baseline="0"/>
                      <a:t>
</a:t>
                    </a:r>
                    <a:fld id="{D8679011-F4D5-4DE8-9286-6E1AB244A55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8A2217E-E0FC-4A07-9ABC-DFC41D29E612}" type="CELLRANGE">
                      <a:rPr lang="en-US" baseline="0"/>
                      <a:pPr>
                        <a:defRPr b="1">
                          <a:solidFill>
                            <a:srgbClr val="000000"/>
                          </a:solidFill>
                        </a:defRPr>
                      </a:pPr>
                      <a:t>[CELLRANGE]</a:t>
                    </a:fld>
                    <a:r>
                      <a:rPr lang="en-US" baseline="0"/>
                      <a:t>
</a:t>
                    </a:r>
                    <a:fld id="{BF6F480B-CF9C-4D10-9C64-948664C283C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112E0C8-9103-4713-A2D8-6D2C95A23DB2}" type="CELLRANGE">
                      <a:rPr lang="en-US" baseline="0"/>
                      <a:pPr>
                        <a:defRPr b="1">
                          <a:solidFill>
                            <a:srgbClr val="000000"/>
                          </a:solidFill>
                        </a:defRPr>
                      </a:pPr>
                      <a:t>[CELLRANGE]</a:t>
                    </a:fld>
                    <a:r>
                      <a:rPr lang="en-US" baseline="0"/>
                      <a:t>
</a:t>
                    </a:r>
                    <a:fld id="{4A6C5355-FDF1-4599-A5AF-AEDF84A8BA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7D21BD-2DFC-4EC0-B138-8064F1C09B87}" type="CELLRANGE">
                      <a:rPr lang="en-US" baseline="0"/>
                      <a:pPr>
                        <a:defRPr b="1">
                          <a:solidFill>
                            <a:srgbClr val="000000"/>
                          </a:solidFill>
                        </a:defRPr>
                      </a:pPr>
                      <a:t>[CELLRANGE]</a:t>
                    </a:fld>
                    <a:r>
                      <a:rPr lang="en-US" baseline="0"/>
                      <a:t>
</a:t>
                    </a:r>
                    <a:fld id="{D040BE87-C2C0-463E-AC35-B85552A70EB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F6A27A5-4CCF-42AD-BC99-52ADC8ABE00F}" type="CELLRANGE">
                      <a:rPr lang="en-US" baseline="0"/>
                      <a:pPr>
                        <a:defRPr b="1">
                          <a:solidFill>
                            <a:srgbClr val="000000"/>
                          </a:solidFill>
                        </a:defRPr>
                      </a:pPr>
                      <a:t>[CELLRANGE]</a:t>
                    </a:fld>
                    <a:r>
                      <a:rPr lang="en-US" baseline="0"/>
                      <a:t>
</a:t>
                    </a:r>
                    <a:fld id="{0BD537BF-203B-4488-B394-BB65772BC84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DFBF11-852B-4052-AF65-DFBCF768FD94}" type="CELLRANGE">
                      <a:rPr lang="en-US" baseline="0"/>
                      <a:pPr>
                        <a:defRPr b="1">
                          <a:solidFill>
                            <a:srgbClr val="000000"/>
                          </a:solidFill>
                        </a:defRPr>
                      </a:pPr>
                      <a:t>[CELLRANGE]</a:t>
                    </a:fld>
                    <a:r>
                      <a:rPr lang="en-US" baseline="0"/>
                      <a:t>
</a:t>
                    </a:r>
                    <a:fld id="{6ABDB01D-8E86-4589-884E-F349476886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A6D53D4-F5C1-43E9-ADC2-C3C42BFFE99D}" type="CELLRANGE">
                      <a:rPr lang="en-US" baseline="0"/>
                      <a:pPr>
                        <a:defRPr b="1">
                          <a:solidFill>
                            <a:srgbClr val="000000"/>
                          </a:solidFill>
                        </a:defRPr>
                      </a:pPr>
                      <a:t>[CELLRANGE]</a:t>
                    </a:fld>
                    <a:r>
                      <a:rPr lang="en-US" baseline="0"/>
                      <a:t>
</a:t>
                    </a:r>
                    <a:fld id="{29FCD0DD-5091-4D76-B198-417AC4473BE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64F7DF6-261F-4771-BC57-4F72A1CA9192}" type="CELLRANGE">
                      <a:rPr lang="en-US" baseline="0"/>
                      <a:pPr>
                        <a:defRPr b="1">
                          <a:solidFill>
                            <a:srgbClr val="000000"/>
                          </a:solidFill>
                        </a:defRPr>
                      </a:pPr>
                      <a:t>[CELLRANGE]</a:t>
                    </a:fld>
                    <a:r>
                      <a:rPr lang="en-US" baseline="0"/>
                      <a:t>
</a:t>
                    </a:r>
                    <a:fld id="{2BAD89C3-841F-4445-964B-C1358B3FCA4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FF6DD3A-D755-4A8F-9162-064B3C6206F4}" type="CELLRANGE">
                      <a:rPr lang="en-US" baseline="0"/>
                      <a:pPr>
                        <a:defRPr b="1">
                          <a:solidFill>
                            <a:srgbClr val="000000"/>
                          </a:solidFill>
                        </a:defRPr>
                      </a:pPr>
                      <a:t>[CELLRANGE]</a:t>
                    </a:fld>
                    <a:r>
                      <a:rPr lang="en-US" baseline="0"/>
                      <a:t>
</a:t>
                    </a:r>
                    <a:fld id="{79DC7328-D31E-4AEC-A309-FC80641402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738BF96-092F-4A70-A490-C8FA841DD00D}" type="CELLRANGE">
                      <a:rPr lang="en-US" baseline="0"/>
                      <a:pPr>
                        <a:defRPr b="1">
                          <a:solidFill>
                            <a:srgbClr val="000000"/>
                          </a:solidFill>
                        </a:defRPr>
                      </a:pPr>
                      <a:t>[CELLRANGE]</a:t>
                    </a:fld>
                    <a:r>
                      <a:rPr lang="en-US" baseline="0"/>
                      <a:t>
</a:t>
                    </a:r>
                    <a:fld id="{40435EEE-705A-4FAA-B292-6E3B97FE71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4491AB2B-F489-41AB-9F77-F2B26A1F6909}" type="CELLRANGE">
                      <a:rPr lang="en-US" baseline="0"/>
                      <a:pPr>
                        <a:defRPr b="1">
                          <a:solidFill>
                            <a:srgbClr val="FFFFFF"/>
                          </a:solidFill>
                        </a:defRPr>
                      </a:pPr>
                      <a:t>[CELLRANGE]</a:t>
                    </a:fld>
                    <a:r>
                      <a:rPr lang="en-US" baseline="0"/>
                      <a:t>
</a:t>
                    </a:r>
                    <a:fld id="{E5E2C090-FAF0-471A-B932-9C039DDEECDF}"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4F9271-4259-4B27-A664-917AD8AF3A23}" type="CELLRANGE">
                      <a:rPr lang="en-US" baseline="0"/>
                      <a:pPr>
                        <a:defRPr b="1">
                          <a:solidFill>
                            <a:srgbClr val="000000"/>
                          </a:solidFill>
                        </a:defRPr>
                      </a:pPr>
                      <a:t>[CELLRANGE]</a:t>
                    </a:fld>
                    <a:r>
                      <a:rPr lang="en-US" baseline="0"/>
                      <a:t>
</a:t>
                    </a:r>
                    <a:fld id="{AC01C902-8BD2-489C-A7AA-6D2A094FCA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7BB98CA-7413-43B0-AF96-612C2D63A3AC}" type="CELLRANGE">
                      <a:rPr lang="en-US" baseline="0"/>
                      <a:pPr>
                        <a:defRPr b="1">
                          <a:solidFill>
                            <a:srgbClr val="000000"/>
                          </a:solidFill>
                        </a:defRPr>
                      </a:pPr>
                      <a:t>[CELLRANGE]</a:t>
                    </a:fld>
                    <a:r>
                      <a:rPr lang="en-US" baseline="0"/>
                      <a:t>
</a:t>
                    </a:r>
                    <a:fld id="{CFD5D6C6-02F3-4DC4-B1E2-7CCC4FC6D9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9132E0D-A671-4496-9CF9-45EF148A3A77}" type="CELLRANGE">
                      <a:rPr lang="en-US" baseline="0"/>
                      <a:pPr>
                        <a:defRPr b="1">
                          <a:solidFill>
                            <a:srgbClr val="000000"/>
                          </a:solidFill>
                        </a:defRPr>
                      </a:pPr>
                      <a:t>[CELLRANGE]</a:t>
                    </a:fld>
                    <a:r>
                      <a:rPr lang="en-US" baseline="0"/>
                      <a:t>
</a:t>
                    </a:r>
                    <a:fld id="{F8041AF5-1791-4BC2-AF35-AE2FE6F719B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8EA0EE-8EE1-41EC-9AB6-F12BF98443B5}" type="CELLRANGE">
                      <a:rPr lang="en-US" baseline="0"/>
                      <a:pPr>
                        <a:defRPr b="1">
                          <a:solidFill>
                            <a:srgbClr val="000000"/>
                          </a:solidFill>
                        </a:defRPr>
                      </a:pPr>
                      <a:t>[CELLRANGE]</a:t>
                    </a:fld>
                    <a:r>
                      <a:rPr lang="en-US" baseline="0"/>
                      <a:t>
</a:t>
                    </a:r>
                    <a:fld id="{A7CEAE9E-76AA-4643-88C6-045FD222F9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0D442D-6B45-417A-B4DA-FF7AF265479E}" type="CELLRANGE">
                      <a:rPr lang="en-US" baseline="0"/>
                      <a:pPr>
                        <a:defRPr b="1">
                          <a:solidFill>
                            <a:srgbClr val="000000"/>
                          </a:solidFill>
                        </a:defRPr>
                      </a:pPr>
                      <a:t>[CELLRANGE]</a:t>
                    </a:fld>
                    <a:r>
                      <a:rPr lang="en-US" baseline="0"/>
                      <a:t>
</a:t>
                    </a:r>
                    <a:fld id="{6E8E6279-B691-45D2-8CA5-A07754E0EBD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C107ADE-56B3-4D7D-8D57-20E60178D7B3}" type="CELLRANGE">
                      <a:rPr lang="en-US" baseline="0"/>
                      <a:pPr>
                        <a:defRPr b="1">
                          <a:solidFill>
                            <a:srgbClr val="000000"/>
                          </a:solidFill>
                        </a:defRPr>
                      </a:pPr>
                      <a:t>[CELLRANGE]</a:t>
                    </a:fld>
                    <a:r>
                      <a:rPr lang="en-US" baseline="0"/>
                      <a:t>
</a:t>
                    </a:r>
                    <a:fld id="{DD5FB362-68D0-4D63-A256-4E5F4F226D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5280A6-E452-40E0-9995-DF423ED0A6AD}" type="CELLRANGE">
                      <a:rPr lang="en-US" baseline="0"/>
                      <a:pPr>
                        <a:defRPr b="1">
                          <a:solidFill>
                            <a:srgbClr val="000000"/>
                          </a:solidFill>
                        </a:defRPr>
                      </a:pPr>
                      <a:t>[CELLRANGE]</a:t>
                    </a:fld>
                    <a:r>
                      <a:rPr lang="en-US" baseline="0"/>
                      <a:t>
</a:t>
                    </a:r>
                    <a:fld id="{11C07142-19B6-4D18-B59F-474C90DA81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Canarias</c:v>
                </c:pt>
                <c:pt idx="3">
                  <c:v>Galicia</c:v>
                </c:pt>
                <c:pt idx="4">
                  <c:v>Asturias, Principado de</c:v>
                </c:pt>
                <c:pt idx="5">
                  <c:v>Navarra, Comunidad Foral de</c:v>
                </c:pt>
                <c:pt idx="6">
                  <c:v>Andalucía</c:v>
                </c:pt>
                <c:pt idx="7">
                  <c:v>Castilla - La Mancha</c:v>
                </c:pt>
                <c:pt idx="8">
                  <c:v>Ceuta</c:v>
                </c:pt>
                <c:pt idx="9">
                  <c:v>Comunitat Valenciana</c:v>
                </c:pt>
                <c:pt idx="10">
                  <c:v>Cantabria</c:v>
                </c:pt>
                <c:pt idx="11">
                  <c:v>Melilla</c:v>
                </c:pt>
                <c:pt idx="12">
                  <c:v>Media Nacional</c:v>
                </c:pt>
                <c:pt idx="13">
                  <c:v>Madrid, Comunidad de</c:v>
                </c:pt>
                <c:pt idx="14">
                  <c:v>Balears, Illes</c:v>
                </c:pt>
                <c:pt idx="15">
                  <c:v>Rioja, La</c:v>
                </c:pt>
                <c:pt idx="16">
                  <c:v>Extremadura</c:v>
                </c:pt>
                <c:pt idx="17">
                  <c:v>Murcia, Región de</c:v>
                </c:pt>
                <c:pt idx="18">
                  <c:v>País Vasco</c:v>
                </c:pt>
                <c:pt idx="19">
                  <c:v>Cataluña</c:v>
                </c:pt>
              </c:strCache>
            </c:strRef>
          </c:cat>
          <c:val>
            <c:numRef>
              <c:f>'11ListaEsperaGI'!$P$13:$P$32</c:f>
              <c:numCache>
                <c:formatCode>0.00%</c:formatCode>
                <c:ptCount val="20"/>
                <c:pt idx="0">
                  <c:v>1.4731251574887092E-3</c:v>
                </c:pt>
                <c:pt idx="1">
                  <c:v>2.5724191924840624E-3</c:v>
                </c:pt>
                <c:pt idx="2">
                  <c:v>1.1073487691040542E-2</c:v>
                </c:pt>
                <c:pt idx="3">
                  <c:v>1.1636283038732199E-2</c:v>
                </c:pt>
                <c:pt idx="4">
                  <c:v>1.425610751742762E-2</c:v>
                </c:pt>
                <c:pt idx="5">
                  <c:v>4.3718592964824124E-2</c:v>
                </c:pt>
                <c:pt idx="6">
                  <c:v>4.8720227660042893E-2</c:v>
                </c:pt>
                <c:pt idx="7">
                  <c:v>5.1137420194632119E-2</c:v>
                </c:pt>
                <c:pt idx="8">
                  <c:v>5.2401746724890827E-2</c:v>
                </c:pt>
                <c:pt idx="9">
                  <c:v>6.9902125441593785E-2</c:v>
                </c:pt>
                <c:pt idx="10">
                  <c:v>8.7019000479003669E-2</c:v>
                </c:pt>
                <c:pt idx="11">
                  <c:v>9.0523338048090526E-2</c:v>
                </c:pt>
                <c:pt idx="12">
                  <c:v>9.5422608201528744E-2</c:v>
                </c:pt>
                <c:pt idx="13">
                  <c:v>0.10798037476438629</c:v>
                </c:pt>
                <c:pt idx="14">
                  <c:v>0.13498402555910544</c:v>
                </c:pt>
                <c:pt idx="15">
                  <c:v>0.1620795107033639</c:v>
                </c:pt>
                <c:pt idx="16">
                  <c:v>0.17520162612287718</c:v>
                </c:pt>
                <c:pt idx="17">
                  <c:v>0.17714879742947598</c:v>
                </c:pt>
                <c:pt idx="18">
                  <c:v>0.18328290655056206</c:v>
                </c:pt>
                <c:pt idx="19">
                  <c:v>0.19601150893263458</c:v>
                </c:pt>
              </c:numCache>
            </c:numRef>
          </c:val>
          <c:extLst>
            <c:ext xmlns:c15="http://schemas.microsoft.com/office/drawing/2012/chart" uri="{02D57815-91ED-43cb-92C2-25804820EDAC}">
              <c15:datalabelsRange>
                <c15:f>'11ListaEsperaGI'!$N$13:$N$32</c15:f>
                <c15:dlblRangeCache>
                  <c:ptCount val="20"/>
                  <c:pt idx="0">
                    <c:v>76</c:v>
                  </c:pt>
                  <c:pt idx="1">
                    <c:v>46</c:v>
                  </c:pt>
                  <c:pt idx="2">
                    <c:v>242</c:v>
                  </c:pt>
                  <c:pt idx="3">
                    <c:v>420</c:v>
                  </c:pt>
                  <c:pt idx="4">
                    <c:v>227</c:v>
                  </c:pt>
                  <c:pt idx="5">
                    <c:v>348</c:v>
                  </c:pt>
                  <c:pt idx="6">
                    <c:v>5.975</c:v>
                  </c:pt>
                  <c:pt idx="7">
                    <c:v>1.650</c:v>
                  </c:pt>
                  <c:pt idx="8">
                    <c:v>36</c:v>
                  </c:pt>
                  <c:pt idx="9">
                    <c:v>4.828</c:v>
                  </c:pt>
                  <c:pt idx="10">
                    <c:v>545</c:v>
                  </c:pt>
                  <c:pt idx="11">
                    <c:v>64</c:v>
                  </c:pt>
                  <c:pt idx="12">
                    <c:v>65.827</c:v>
                  </c:pt>
                  <c:pt idx="13">
                    <c:v>7.791</c:v>
                  </c:pt>
                  <c:pt idx="14">
                    <c:v>2.366</c:v>
                  </c:pt>
                  <c:pt idx="15">
                    <c:v>636</c:v>
                  </c:pt>
                  <c:pt idx="16">
                    <c:v>2.672</c:v>
                  </c:pt>
                  <c:pt idx="17">
                    <c:v>3.749</c:v>
                  </c:pt>
                  <c:pt idx="18">
                    <c:v>7.451</c:v>
                  </c:pt>
                  <c:pt idx="19">
                    <c:v>26.705</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Canarias</c:v>
                </c:pt>
                <c:pt idx="3">
                  <c:v>Galicia</c:v>
                </c:pt>
                <c:pt idx="4">
                  <c:v>Asturias, Principado de</c:v>
                </c:pt>
                <c:pt idx="5">
                  <c:v>Navarra, Comunidad Foral de</c:v>
                </c:pt>
                <c:pt idx="6">
                  <c:v>Andalucía</c:v>
                </c:pt>
                <c:pt idx="7">
                  <c:v>Castilla - La Mancha</c:v>
                </c:pt>
                <c:pt idx="8">
                  <c:v>Ceuta</c:v>
                </c:pt>
                <c:pt idx="9">
                  <c:v>Comunitat Valenciana</c:v>
                </c:pt>
                <c:pt idx="10">
                  <c:v>Cantabria</c:v>
                </c:pt>
                <c:pt idx="11">
                  <c:v>Melilla</c:v>
                </c:pt>
                <c:pt idx="12">
                  <c:v>Media Nacional</c:v>
                </c:pt>
                <c:pt idx="13">
                  <c:v>Madrid, Comunidad de</c:v>
                </c:pt>
                <c:pt idx="14">
                  <c:v>Balears, Illes</c:v>
                </c:pt>
                <c:pt idx="15">
                  <c:v>Rioja, La</c:v>
                </c:pt>
                <c:pt idx="16">
                  <c:v>Extremadura</c:v>
                </c:pt>
                <c:pt idx="17">
                  <c:v>Murcia, Región de</c:v>
                </c:pt>
                <c:pt idx="18">
                  <c:v>País Vasco</c:v>
                </c:pt>
                <c:pt idx="19">
                  <c:v>Cataluña</c:v>
                </c:pt>
              </c:strCache>
            </c:strRef>
          </c:cat>
          <c:val>
            <c:numRef>
              <c:f>'11ListaEsperaGI'!$Q$13:$Q$32</c:f>
              <c:numCache>
                <c:formatCode>0.00%</c:formatCode>
                <c:ptCount val="20"/>
                <c:pt idx="0">
                  <c:v>0.9045773917984713</c:v>
                </c:pt>
                <c:pt idx="1">
                  <c:v>0.9045773917984713</c:v>
                </c:pt>
                <c:pt idx="2">
                  <c:v>0.9045773917984713</c:v>
                </c:pt>
                <c:pt idx="3">
                  <c:v>0.9045773917984713</c:v>
                </c:pt>
                <c:pt idx="4">
                  <c:v>0.9045773917984713</c:v>
                </c:pt>
                <c:pt idx="5">
                  <c:v>0.9045773917984713</c:v>
                </c:pt>
                <c:pt idx="6">
                  <c:v>0.9045773917984713</c:v>
                </c:pt>
                <c:pt idx="7">
                  <c:v>0.9045773917984713</c:v>
                </c:pt>
                <c:pt idx="8">
                  <c:v>0.9045773917984713</c:v>
                </c:pt>
                <c:pt idx="9">
                  <c:v>0.9045773917984713</c:v>
                </c:pt>
                <c:pt idx="10">
                  <c:v>0.9045773917984713</c:v>
                </c:pt>
                <c:pt idx="11">
                  <c:v>0.9045773917984713</c:v>
                </c:pt>
                <c:pt idx="12">
                  <c:v>0.9045773917984713</c:v>
                </c:pt>
                <c:pt idx="13">
                  <c:v>0.9045773917984713</c:v>
                </c:pt>
                <c:pt idx="14">
                  <c:v>0.9045773917984713</c:v>
                </c:pt>
                <c:pt idx="15">
                  <c:v>0.9045773917984713</c:v>
                </c:pt>
                <c:pt idx="16">
                  <c:v>0.9045773917984713</c:v>
                </c:pt>
                <c:pt idx="17">
                  <c:v>0.9045773917984713</c:v>
                </c:pt>
                <c:pt idx="18">
                  <c:v>0.9045773917984713</c:v>
                </c:pt>
                <c:pt idx="19">
                  <c:v>0.9045773917984713</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Comunitat Valenciana</c:v>
                </c:pt>
                <c:pt idx="9">
                  <c:v>Canarias</c:v>
                </c:pt>
                <c:pt idx="10">
                  <c:v>País Vasco</c:v>
                </c:pt>
                <c:pt idx="11">
                  <c:v>Ceuta y Melilla</c:v>
                </c:pt>
                <c:pt idx="12">
                  <c:v>Madrid, Comunidad de</c:v>
                </c:pt>
                <c:pt idx="13">
                  <c:v>Aragón</c:v>
                </c:pt>
                <c:pt idx="14">
                  <c:v>Asturias, Principado de</c:v>
                </c:pt>
                <c:pt idx="15">
                  <c:v>Rioja, La</c:v>
                </c:pt>
                <c:pt idx="16">
                  <c:v>Cantabria</c:v>
                </c:pt>
                <c:pt idx="17">
                  <c:v>Navarra, Comunidad Foral de</c:v>
                </c:pt>
                <c:pt idx="18">
                  <c:v>Galicia</c:v>
                </c:pt>
              </c:strCache>
            </c:strRef>
          </c:cat>
          <c:val>
            <c:numRef>
              <c:f>'24asolcasaad_pobl'!$AR$11:$AR$29</c:f>
              <c:numCache>
                <c:formatCode>0.00</c:formatCode>
                <c:ptCount val="19"/>
                <c:pt idx="0">
                  <c:v>9.5774706106049834</c:v>
                </c:pt>
                <c:pt idx="1">
                  <c:v>8.9227049197053478</c:v>
                </c:pt>
                <c:pt idx="2">
                  <c:v>8.8016176812345233</c:v>
                </c:pt>
                <c:pt idx="3">
                  <c:v>8.2181273516817352</c:v>
                </c:pt>
                <c:pt idx="4">
                  <c:v>7.6576284379865074</c:v>
                </c:pt>
                <c:pt idx="5">
                  <c:v>7.300323531624703</c:v>
                </c:pt>
                <c:pt idx="6">
                  <c:v>7.2759163817000951</c:v>
                </c:pt>
                <c:pt idx="7">
                  <c:v>6.7999285268407244</c:v>
                </c:pt>
                <c:pt idx="8">
                  <c:v>6.7728066335592487</c:v>
                </c:pt>
                <c:pt idx="9">
                  <c:v>6.7496710590915336</c:v>
                </c:pt>
                <c:pt idx="10">
                  <c:v>6.4505808295584526</c:v>
                </c:pt>
                <c:pt idx="11">
                  <c:v>6.3920128528804225</c:v>
                </c:pt>
                <c:pt idx="12">
                  <c:v>6.107774553688583</c:v>
                </c:pt>
                <c:pt idx="13">
                  <c:v>5.9912667086169744</c:v>
                </c:pt>
                <c:pt idx="14">
                  <c:v>5.7460593272930369</c:v>
                </c:pt>
                <c:pt idx="15">
                  <c:v>5.7284663450130511</c:v>
                </c:pt>
                <c:pt idx="16">
                  <c:v>5.1460630682917392</c:v>
                </c:pt>
                <c:pt idx="17">
                  <c:v>4.6231004563919953</c:v>
                </c:pt>
                <c:pt idx="18">
                  <c:v>3.7241960224868027</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Extremadura</c:v>
                </c:pt>
                <c:pt idx="3">
                  <c:v>Castilla y León</c:v>
                </c:pt>
                <c:pt idx="4">
                  <c:v>Castilla - La Mancha</c:v>
                </c:pt>
                <c:pt idx="5">
                  <c:v>Murcia, Región de</c:v>
                </c:pt>
                <c:pt idx="6">
                  <c:v>Balears, Illes</c:v>
                </c:pt>
                <c:pt idx="7">
                  <c:v>TOTAL</c:v>
                </c:pt>
                <c:pt idx="8">
                  <c:v>Comunitat Valenciana</c:v>
                </c:pt>
                <c:pt idx="9">
                  <c:v>Madrid, Comunidad de</c:v>
                </c:pt>
                <c:pt idx="10">
                  <c:v>País Vasco</c:v>
                </c:pt>
                <c:pt idx="11">
                  <c:v>Rioja, La</c:v>
                </c:pt>
                <c:pt idx="12">
                  <c:v>Aragón</c:v>
                </c:pt>
                <c:pt idx="13">
                  <c:v>Canarias</c:v>
                </c:pt>
                <c:pt idx="14">
                  <c:v>Asturias, Principado de</c:v>
                </c:pt>
                <c:pt idx="15">
                  <c:v>Ceuta y Melilla</c:v>
                </c:pt>
                <c:pt idx="16">
                  <c:v>Navarra, Comunidad Foral de</c:v>
                </c:pt>
                <c:pt idx="17">
                  <c:v>Cantabria</c:v>
                </c:pt>
                <c:pt idx="18">
                  <c:v>Galicia</c:v>
                </c:pt>
              </c:strCache>
            </c:strRef>
          </c:cat>
          <c:val>
            <c:numRef>
              <c:f>'24asolcasaad_pobl'!$AX$11:$AX$29</c:f>
              <c:numCache>
                <c:formatCode>0.00</c:formatCode>
                <c:ptCount val="19"/>
                <c:pt idx="0">
                  <c:v>49.56363660607731</c:v>
                </c:pt>
                <c:pt idx="1">
                  <c:v>45.640407769504151</c:v>
                </c:pt>
                <c:pt idx="2">
                  <c:v>44.215826770618321</c:v>
                </c:pt>
                <c:pt idx="3">
                  <c:v>44.171834035737611</c:v>
                </c:pt>
                <c:pt idx="4">
                  <c:v>43.698516073393407</c:v>
                </c:pt>
                <c:pt idx="5">
                  <c:v>42.781202056361529</c:v>
                </c:pt>
                <c:pt idx="6">
                  <c:v>42.013241741661787</c:v>
                </c:pt>
                <c:pt idx="7">
                  <c:v>40.675083462471001</c:v>
                </c:pt>
                <c:pt idx="8">
                  <c:v>40.001862986946243</c:v>
                </c:pt>
                <c:pt idx="9">
                  <c:v>39.495808591104776</c:v>
                </c:pt>
                <c:pt idx="10">
                  <c:v>38.749162438977699</c:v>
                </c:pt>
                <c:pt idx="11">
                  <c:v>38.620208451441279</c:v>
                </c:pt>
                <c:pt idx="12">
                  <c:v>38.462864035843531</c:v>
                </c:pt>
                <c:pt idx="13">
                  <c:v>33.238056349530417</c:v>
                </c:pt>
                <c:pt idx="14">
                  <c:v>32.618700710007168</c:v>
                </c:pt>
                <c:pt idx="15">
                  <c:v>31.887502475737769</c:v>
                </c:pt>
                <c:pt idx="16">
                  <c:v>31.398982641027395</c:v>
                </c:pt>
                <c:pt idx="17">
                  <c:v>30.511811023622048</c:v>
                </c:pt>
                <c:pt idx="18">
                  <c:v>22.634199204745453</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'25solaltabaja'!$AA$11:$AA$72</c:f>
              <c:numCache>
                <c:formatCode>m/d/yyyy</c:formatCode>
                <c:ptCount val="6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pt idx="61">
                  <c:v>46142</c:v>
                </c:pt>
              </c:numCache>
            </c:numRef>
          </c:cat>
          <c:val>
            <c:numRef>
              <c:f>'25solaltabaja'!$AB$11:$AB$72</c:f>
              <c:numCache>
                <c:formatCode>0</c:formatCode>
                <c:ptCount val="62"/>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pt idx="59">
                  <c:v>44119</c:v>
                </c:pt>
                <c:pt idx="60">
                  <c:v>46346</c:v>
                </c:pt>
                <c:pt idx="61">
                  <c:v>38736</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'25solaltabaja'!$AA$11:$AA$72</c:f>
              <c:numCache>
                <c:formatCode>m/d/yyyy</c:formatCode>
                <c:ptCount val="6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pt idx="60">
                  <c:v>46112</c:v>
                </c:pt>
                <c:pt idx="61">
                  <c:v>46142</c:v>
                </c:pt>
              </c:numCache>
            </c:numRef>
          </c:cat>
          <c:val>
            <c:numRef>
              <c:f>'25solaltabaja'!$AC$11:$AC$72</c:f>
              <c:numCache>
                <c:formatCode>0</c:formatCode>
                <c:ptCount val="62"/>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pt idx="59">
                  <c:v>41913</c:v>
                </c:pt>
                <c:pt idx="60">
                  <c:v>25654</c:v>
                </c:pt>
                <c:pt idx="61">
                  <c:v>24863</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6613</c:v>
                </c:pt>
                <c:pt idx="1">
                  <c:v>163563</c:v>
                </c:pt>
                <c:pt idx="2">
                  <c:v>79358</c:v>
                </c:pt>
                <c:pt idx="3">
                  <c:v>89299</c:v>
                </c:pt>
                <c:pt idx="4">
                  <c:v>103786</c:v>
                </c:pt>
                <c:pt idx="5">
                  <c:v>173606</c:v>
                </c:pt>
                <c:pt idx="6">
                  <c:v>520055</c:v>
                </c:pt>
                <c:pt idx="7">
                  <c:v>1232863</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11.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6.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8.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8.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7.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4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D897FDA7-5D25-47FC-8223-901CEBB5C144}"/>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13</xdr:col>
      <xdr:colOff>349250</xdr:colOff>
      <xdr:row>6</xdr:row>
      <xdr:rowOff>733425</xdr:rowOff>
    </xdr:from>
    <xdr:to>
      <xdr:col>22</xdr:col>
      <xdr:colOff>116205</xdr:colOff>
      <xdr:row>11</xdr:row>
      <xdr:rowOff>79374</xdr:rowOff>
    </xdr:to>
    <xdr:sp macro="" textlink="">
      <xdr:nvSpPr>
        <xdr:cNvPr id="5" name="Cuadro de texto 2">
          <a:extLst>
            <a:ext uri="{FF2B5EF4-FFF2-40B4-BE49-F238E27FC236}">
              <a16:creationId xmlns:a16="http://schemas.microsoft.com/office/drawing/2014/main" id="{BC0736B4-9679-4549-8F88-8A3BEEEC2EAB}"/>
            </a:ext>
          </a:extLst>
        </xdr:cNvPr>
        <xdr:cNvSpPr txBox="1"/>
      </xdr:nvSpPr>
      <xdr:spPr>
        <a:xfrm>
          <a:off x="6473825" y="3686175"/>
          <a:ext cx="4329430" cy="182244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A8B75FE1-3E78-4B54-9CDE-4652F53802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13</xdr:col>
      <xdr:colOff>392906</xdr:colOff>
      <xdr:row>11</xdr:row>
      <xdr:rowOff>226218</xdr:rowOff>
    </xdr:from>
    <xdr:to>
      <xdr:col>21</xdr:col>
      <xdr:colOff>594836</xdr:colOff>
      <xdr:row>11</xdr:row>
      <xdr:rowOff>284003</xdr:rowOff>
    </xdr:to>
    <xdr:pic>
      <xdr:nvPicPr>
        <xdr:cNvPr id="7" name="Imagen 6">
          <a:extLst>
            <a:ext uri="{FF2B5EF4-FFF2-40B4-BE49-F238E27FC236}">
              <a16:creationId xmlns:a16="http://schemas.microsoft.com/office/drawing/2014/main" id="{CC587BC6-7A00-48CE-8846-EC0A429F2B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26969" y="5631656"/>
          <a:ext cx="3773805" cy="57785"/>
        </a:xfrm>
        <a:prstGeom prst="rect">
          <a:avLst/>
        </a:prstGeom>
      </xdr:spPr>
    </xdr:pic>
    <xdr:clientData/>
  </xdr:twoCellAnchor>
  <xdr:twoCellAnchor>
    <xdr:from>
      <xdr:col>13</xdr:col>
      <xdr:colOff>403791</xdr:colOff>
      <xdr:row>11</xdr:row>
      <xdr:rowOff>444612</xdr:rowOff>
    </xdr:from>
    <xdr:to>
      <xdr:col>22</xdr:col>
      <xdr:colOff>72956</xdr:colOff>
      <xdr:row>11</xdr:row>
      <xdr:rowOff>770186</xdr:rowOff>
    </xdr:to>
    <xdr:sp macro="" textlink="">
      <xdr:nvSpPr>
        <xdr:cNvPr id="8" name="Cuadro de texto 2">
          <a:extLst>
            <a:ext uri="{FF2B5EF4-FFF2-40B4-BE49-F238E27FC236}">
              <a16:creationId xmlns:a16="http://schemas.microsoft.com/office/drawing/2014/main" id="{2D2B59FF-C4F2-44B4-B1F0-7B3FE7747579}"/>
            </a:ext>
          </a:extLst>
        </xdr:cNvPr>
        <xdr:cNvSpPr txBox="1"/>
      </xdr:nvSpPr>
      <xdr:spPr>
        <a:xfrm>
          <a:off x="6237854" y="5850050"/>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30 de abril de 2026</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658471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44638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26646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428714</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27,9%</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72,1%</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26646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80" zoomScaleNormal="8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34" customFormat="1" ht="93.75" customHeight="1" x14ac:dyDescent="0.2">
      <c r="A2" s="1335"/>
      <c r="B2" s="1412"/>
      <c r="C2" s="1412"/>
      <c r="D2" s="1412"/>
      <c r="E2" s="1412"/>
      <c r="F2" s="1412"/>
      <c r="G2" s="1412"/>
      <c r="H2" s="1412"/>
      <c r="I2" s="1412"/>
      <c r="J2" s="1412"/>
      <c r="K2" s="1412"/>
      <c r="L2" s="1412"/>
      <c r="M2" s="1412"/>
      <c r="N2" s="1412"/>
      <c r="O2" s="1412"/>
      <c r="P2" s="1412"/>
      <c r="Q2" s="1412"/>
      <c r="R2" s="1412"/>
      <c r="S2" s="1412"/>
      <c r="T2" s="1412"/>
      <c r="U2" s="1335"/>
    </row>
    <row r="3" spans="1:21" s="4" customFormat="1" ht="45.75" customHeight="1" x14ac:dyDescent="0.2">
      <c r="A3" s="5"/>
      <c r="B3" s="1413" t="s">
        <v>486</v>
      </c>
      <c r="C3" s="1413"/>
      <c r="D3" s="1413"/>
      <c r="E3" s="1413"/>
      <c r="F3" s="1413"/>
      <c r="G3" s="1413"/>
      <c r="H3" s="1413"/>
      <c r="I3" s="1413"/>
      <c r="J3" s="1413"/>
      <c r="K3" s="1413"/>
      <c r="L3" s="1413"/>
      <c r="M3" s="1413"/>
      <c r="N3" s="1413"/>
      <c r="O3" s="1413"/>
      <c r="P3" s="1413"/>
      <c r="Q3" s="1413"/>
      <c r="R3" s="1413"/>
      <c r="S3" s="1413"/>
      <c r="T3" s="1413"/>
      <c r="U3" s="5"/>
    </row>
    <row r="4" spans="1:21" s="4" customFormat="1" ht="45.75" customHeight="1" x14ac:dyDescent="0.2">
      <c r="A4" s="5"/>
      <c r="B4" s="1413" t="s">
        <v>485</v>
      </c>
      <c r="C4" s="1413"/>
      <c r="D4" s="1413"/>
      <c r="E4" s="1413"/>
      <c r="F4" s="1413"/>
      <c r="G4" s="1413"/>
      <c r="H4" s="1413"/>
      <c r="I4" s="1413"/>
      <c r="J4" s="1413"/>
      <c r="K4" s="1413"/>
      <c r="L4" s="1413"/>
      <c r="M4" s="1413"/>
      <c r="N4" s="1413"/>
      <c r="O4" s="1413"/>
      <c r="P4" s="1413"/>
      <c r="Q4" s="1413"/>
      <c r="R4" s="1413"/>
      <c r="S4" s="1413"/>
      <c r="T4" s="1413"/>
      <c r="U4" s="5"/>
    </row>
    <row r="5" spans="1:21" s="1331" customFormat="1" ht="9.75" customHeight="1" x14ac:dyDescent="0.2">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
      <c r="B6" s="1414" t="s">
        <v>499</v>
      </c>
      <c r="C6" s="1414"/>
      <c r="D6" s="1414"/>
      <c r="E6" s="1414"/>
      <c r="F6" s="1414"/>
      <c r="G6" s="1414"/>
      <c r="H6" s="1414"/>
      <c r="I6" s="1414"/>
      <c r="J6" s="1414"/>
      <c r="K6" s="1414"/>
      <c r="L6" s="1414"/>
      <c r="M6" s="1414"/>
      <c r="N6" s="1414"/>
      <c r="O6" s="1414"/>
      <c r="P6" s="1414"/>
      <c r="Q6" s="1414"/>
      <c r="R6" s="1414"/>
      <c r="S6" s="1414"/>
      <c r="T6" s="1414"/>
      <c r="U6" s="1414"/>
    </row>
    <row r="7" spans="1:21" ht="74.099999999999994" customHeight="1" x14ac:dyDescent="0.25">
      <c r="B7" s="1415"/>
      <c r="C7" s="1415"/>
      <c r="D7" s="1415"/>
      <c r="E7" s="1415"/>
      <c r="F7" s="1415"/>
      <c r="G7" s="1415"/>
      <c r="H7" s="1415"/>
      <c r="I7" s="1415"/>
      <c r="J7" s="1415"/>
      <c r="K7" s="1415"/>
      <c r="L7" s="1415"/>
      <c r="M7" s="1415"/>
      <c r="N7" s="1415"/>
      <c r="O7" s="1415"/>
      <c r="P7" s="1415"/>
      <c r="Q7" s="1415"/>
      <c r="R7" s="1415"/>
      <c r="S7" s="1415"/>
      <c r="T7" s="1415"/>
      <c r="U7" s="1415"/>
    </row>
    <row r="8" spans="1:21" ht="48" customHeight="1" x14ac:dyDescent="0.2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
      <c r="B9" s="1416" t="s">
        <v>484</v>
      </c>
      <c r="C9" s="1416"/>
      <c r="D9" s="1416"/>
      <c r="E9" s="1416"/>
      <c r="F9" s="1416"/>
      <c r="G9" s="1416"/>
      <c r="H9" s="1416"/>
      <c r="I9" s="1416"/>
      <c r="J9" s="1416"/>
      <c r="K9" s="1416"/>
      <c r="L9" s="1416"/>
      <c r="M9" s="1416"/>
      <c r="N9" s="1416"/>
      <c r="O9" s="1416"/>
      <c r="P9" s="1416"/>
      <c r="Q9" s="1416"/>
      <c r="R9" s="1416"/>
      <c r="S9" s="1416"/>
    </row>
    <row r="10" spans="1:21" x14ac:dyDescent="0.2">
      <c r="B10" s="1416"/>
      <c r="C10" s="1416"/>
      <c r="D10" s="1416"/>
      <c r="E10" s="1416"/>
      <c r="F10" s="1416"/>
      <c r="G10" s="1416"/>
      <c r="H10" s="1416"/>
      <c r="I10" s="1416"/>
      <c r="J10" s="1416"/>
      <c r="K10" s="1416"/>
      <c r="L10" s="1416"/>
      <c r="M10" s="1416"/>
      <c r="N10" s="1416"/>
      <c r="O10" s="1416"/>
      <c r="P10" s="1416"/>
      <c r="Q10" s="1416"/>
      <c r="R10" s="1416"/>
      <c r="S10" s="1416"/>
    </row>
    <row r="11" spans="1:21" ht="42.6" customHeight="1" x14ac:dyDescent="0.2">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25">
      <c r="B12" s="1411" t="s">
        <v>483</v>
      </c>
      <c r="C12" s="1411"/>
      <c r="D12" s="1411"/>
      <c r="E12" s="1411"/>
      <c r="F12" s="1411"/>
      <c r="G12" s="1411"/>
      <c r="H12" s="1411"/>
      <c r="I12" s="1411"/>
      <c r="J12" s="1411"/>
      <c r="K12" s="1411"/>
      <c r="L12" s="1411"/>
      <c r="M12" s="1411"/>
      <c r="N12" s="1411"/>
      <c r="O12" s="1411"/>
      <c r="P12" s="1411"/>
      <c r="Q12" s="1411"/>
      <c r="R12" s="1411"/>
      <c r="S12" s="1411"/>
      <c r="T12" s="1411"/>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27" t="s">
        <v>370</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427"/>
    </row>
    <row r="5" spans="1:29" x14ac:dyDescent="0.25">
      <c r="B5" s="219"/>
      <c r="C5" s="219"/>
      <c r="D5" s="1441" t="s">
        <v>365</v>
      </c>
      <c r="E5" s="1441"/>
      <c r="F5" s="1441"/>
      <c r="G5" s="1441"/>
      <c r="H5" s="1441"/>
      <c r="I5" s="1441"/>
      <c r="J5" s="1441"/>
      <c r="K5" s="1441"/>
      <c r="L5" s="1441"/>
      <c r="M5" s="219"/>
      <c r="N5" s="1429" t="s">
        <v>339</v>
      </c>
      <c r="O5" s="1429"/>
      <c r="P5" s="1429"/>
      <c r="Q5" s="1429"/>
      <c r="R5" s="1429"/>
      <c r="S5" s="1429"/>
      <c r="T5" s="1429"/>
      <c r="U5" s="1429"/>
      <c r="V5" s="1429"/>
      <c r="W5" s="1429"/>
      <c r="X5" s="1429"/>
      <c r="Y5" s="1429"/>
      <c r="Z5" s="1429"/>
      <c r="AA5" s="1429"/>
    </row>
    <row r="6" spans="1:29" ht="21" customHeight="1" x14ac:dyDescent="0.25">
      <c r="B6" s="219"/>
      <c r="C6" s="219"/>
      <c r="D6" s="1442"/>
      <c r="E6" s="1442"/>
      <c r="F6" s="1442"/>
      <c r="G6" s="1442"/>
      <c r="H6" s="1442"/>
      <c r="I6" s="1442"/>
      <c r="J6" s="1442"/>
      <c r="K6" s="1442"/>
      <c r="L6" s="1442"/>
      <c r="M6" s="219"/>
      <c r="N6" s="1430">
        <v>44196</v>
      </c>
      <c r="O6" s="1431"/>
      <c r="P6" s="1432">
        <v>44561</v>
      </c>
      <c r="Q6" s="1433"/>
      <c r="R6" s="1432">
        <v>44926</v>
      </c>
      <c r="S6" s="1433"/>
      <c r="T6" s="1436">
        <v>45291</v>
      </c>
      <c r="U6" s="1437"/>
      <c r="V6" s="1434">
        <v>45657</v>
      </c>
      <c r="W6" s="1435"/>
      <c r="X6" s="1439">
        <v>46022</v>
      </c>
      <c r="Y6" s="1440"/>
      <c r="Z6" s="1434">
        <v>46142</v>
      </c>
      <c r="AA6" s="1438"/>
    </row>
    <row r="7" spans="1:29" x14ac:dyDescent="0.25">
      <c r="B7" s="225"/>
      <c r="C7" s="219"/>
      <c r="D7" s="226">
        <v>43830</v>
      </c>
      <c r="E7" s="227">
        <v>44196</v>
      </c>
      <c r="F7" s="228">
        <v>44561</v>
      </c>
      <c r="G7" s="228">
        <v>44926</v>
      </c>
      <c r="H7" s="228">
        <v>45291</v>
      </c>
      <c r="I7" s="228">
        <v>45657</v>
      </c>
      <c r="J7" s="228">
        <v>46022</v>
      </c>
      <c r="K7" s="228">
        <v>46142</v>
      </c>
      <c r="L7" s="229"/>
      <c r="M7" s="219"/>
      <c r="N7" s="230" t="s">
        <v>28</v>
      </c>
      <c r="O7" s="231" t="s">
        <v>340</v>
      </c>
      <c r="P7" s="232" t="s">
        <v>28</v>
      </c>
      <c r="Q7" s="233" t="s">
        <v>340</v>
      </c>
      <c r="R7" s="231" t="s">
        <v>28</v>
      </c>
      <c r="S7" s="232" t="s">
        <v>340</v>
      </c>
      <c r="T7" s="232" t="s">
        <v>28</v>
      </c>
      <c r="U7" s="232" t="s">
        <v>340</v>
      </c>
      <c r="V7" s="232" t="s">
        <v>28</v>
      </c>
      <c r="W7" s="227" t="s">
        <v>340</v>
      </c>
      <c r="X7" s="1408" t="s">
        <v>28</v>
      </c>
      <c r="Y7" s="1358" t="s">
        <v>340</v>
      </c>
      <c r="Z7" s="231" t="s">
        <v>28</v>
      </c>
      <c r="AA7" s="229" t="s">
        <v>340</v>
      </c>
    </row>
    <row r="8" spans="1:29" ht="8.25" customHeight="1" x14ac:dyDescent="0.25">
      <c r="B8" s="225"/>
      <c r="C8" s="219"/>
      <c r="D8" s="234"/>
      <c r="E8" s="234"/>
      <c r="F8" s="234"/>
      <c r="G8" s="297"/>
      <c r="H8" s="297"/>
      <c r="I8" s="297"/>
      <c r="J8" s="1357"/>
      <c r="K8" s="234"/>
      <c r="L8" s="234"/>
      <c r="M8" s="219"/>
    </row>
    <row r="9" spans="1:29" ht="15" customHeight="1" x14ac:dyDescent="0.25">
      <c r="B9" s="298" t="s">
        <v>8</v>
      </c>
      <c r="C9" s="219"/>
      <c r="D9" s="299">
        <v>293661</v>
      </c>
      <c r="E9" s="300">
        <v>310424</v>
      </c>
      <c r="F9" s="300">
        <v>359285</v>
      </c>
      <c r="G9" s="254">
        <v>390413</v>
      </c>
      <c r="H9" s="254">
        <v>421261</v>
      </c>
      <c r="I9" s="254">
        <v>442241</v>
      </c>
      <c r="J9" s="254">
        <v>523381</v>
      </c>
      <c r="K9" s="301">
        <v>546630</v>
      </c>
      <c r="L9" s="302"/>
      <c r="M9" s="222"/>
      <c r="N9" s="278">
        <v>5.7082826796884811E-2</v>
      </c>
      <c r="O9" s="279">
        <v>16763</v>
      </c>
      <c r="P9" s="280">
        <v>0.15740084529546694</v>
      </c>
      <c r="Q9" s="279">
        <v>48861</v>
      </c>
      <c r="R9" s="280">
        <v>8.6638740832486683E-2</v>
      </c>
      <c r="S9" s="279">
        <v>31128</v>
      </c>
      <c r="T9" s="280">
        <v>7.9013762349102068E-2</v>
      </c>
      <c r="U9" s="279">
        <v>30848</v>
      </c>
      <c r="V9" s="280">
        <v>4.9802853812719539E-2</v>
      </c>
      <c r="W9" s="279">
        <v>20980</v>
      </c>
      <c r="X9" s="280">
        <v>0.18347462130376879</v>
      </c>
      <c r="Y9" s="276">
        <v>81140</v>
      </c>
      <c r="Z9" s="280">
        <v>0.21584921272189805</v>
      </c>
      <c r="AA9" s="279">
        <v>97043</v>
      </c>
    </row>
    <row r="10" spans="1:29" x14ac:dyDescent="0.25">
      <c r="B10" s="303" t="s">
        <v>7</v>
      </c>
      <c r="C10" s="219"/>
      <c r="D10" s="253">
        <v>39164</v>
      </c>
      <c r="E10" s="254">
        <v>37313</v>
      </c>
      <c r="F10" s="254">
        <v>41449</v>
      </c>
      <c r="G10" s="254">
        <v>43712</v>
      </c>
      <c r="H10" s="254">
        <v>51888</v>
      </c>
      <c r="I10" s="254">
        <v>59918</v>
      </c>
      <c r="J10" s="254">
        <v>65157</v>
      </c>
      <c r="K10" s="257">
        <v>66742</v>
      </c>
      <c r="L10" s="304"/>
      <c r="M10" s="219"/>
      <c r="N10" s="256">
        <v>-4.726279236033093E-2</v>
      </c>
      <c r="O10" s="257">
        <v>-1851</v>
      </c>
      <c r="P10" s="258">
        <v>0.11084608581459543</v>
      </c>
      <c r="Q10" s="257">
        <v>4136</v>
      </c>
      <c r="R10" s="258">
        <v>5.4597215855629821E-2</v>
      </c>
      <c r="S10" s="257">
        <v>2263</v>
      </c>
      <c r="T10" s="258">
        <v>0.18704245973645683</v>
      </c>
      <c r="U10" s="257">
        <v>8176</v>
      </c>
      <c r="V10" s="258">
        <v>0.15475639839654631</v>
      </c>
      <c r="W10" s="257">
        <v>8030</v>
      </c>
      <c r="X10" s="258">
        <v>8.7436162755766267E-2</v>
      </c>
      <c r="Y10" s="254">
        <v>5239</v>
      </c>
      <c r="Z10" s="258">
        <v>9.4059405940594143E-2</v>
      </c>
      <c r="AA10" s="257">
        <v>5738</v>
      </c>
    </row>
    <row r="11" spans="1:29" x14ac:dyDescent="0.25">
      <c r="B11" s="303" t="s">
        <v>37</v>
      </c>
      <c r="C11" s="219"/>
      <c r="D11" s="253">
        <v>27579</v>
      </c>
      <c r="E11" s="254">
        <v>30931</v>
      </c>
      <c r="F11" s="254">
        <v>35120</v>
      </c>
      <c r="G11" s="254">
        <v>36982</v>
      </c>
      <c r="H11" s="254">
        <v>40207</v>
      </c>
      <c r="I11" s="254">
        <v>45532</v>
      </c>
      <c r="J11" s="254">
        <v>48068</v>
      </c>
      <c r="K11" s="257">
        <v>48842</v>
      </c>
      <c r="M11" s="222"/>
      <c r="N11" s="256">
        <v>0.12154175278291457</v>
      </c>
      <c r="O11" s="257">
        <v>3352</v>
      </c>
      <c r="P11" s="258">
        <v>0.13543047428146515</v>
      </c>
      <c r="Q11" s="257">
        <v>4189</v>
      </c>
      <c r="R11" s="258">
        <v>5.3018223234624129E-2</v>
      </c>
      <c r="S11" s="257">
        <v>1862</v>
      </c>
      <c r="T11" s="258">
        <v>8.7204586014818064E-2</v>
      </c>
      <c r="U11" s="257">
        <v>3225</v>
      </c>
      <c r="V11" s="258">
        <v>0.13243962494093076</v>
      </c>
      <c r="W11" s="257">
        <v>5325</v>
      </c>
      <c r="X11" s="258">
        <v>5.5697092154967986E-2</v>
      </c>
      <c r="Y11" s="254">
        <v>2536</v>
      </c>
      <c r="Z11" s="258">
        <v>-1.9616657811925009E-3</v>
      </c>
      <c r="AA11" s="257">
        <v>-96</v>
      </c>
    </row>
    <row r="12" spans="1:29" x14ac:dyDescent="0.25">
      <c r="B12" s="303" t="s">
        <v>38</v>
      </c>
      <c r="C12" s="219"/>
      <c r="D12" s="253">
        <v>28653</v>
      </c>
      <c r="E12" s="254">
        <v>36929</v>
      </c>
      <c r="F12" s="254">
        <v>39491</v>
      </c>
      <c r="G12" s="254">
        <v>42042</v>
      </c>
      <c r="H12" s="254">
        <v>47979</v>
      </c>
      <c r="I12" s="254">
        <v>52870</v>
      </c>
      <c r="J12" s="254">
        <v>56738</v>
      </c>
      <c r="K12" s="257">
        <v>57293</v>
      </c>
      <c r="M12" s="222"/>
      <c r="N12" s="256">
        <v>0.28883537500436263</v>
      </c>
      <c r="O12" s="257">
        <v>8276</v>
      </c>
      <c r="P12" s="258">
        <v>6.9376370873839077E-2</v>
      </c>
      <c r="Q12" s="257">
        <v>2562</v>
      </c>
      <c r="R12" s="258">
        <v>6.4596996784077376E-2</v>
      </c>
      <c r="S12" s="257">
        <v>2551</v>
      </c>
      <c r="T12" s="258">
        <v>0.14121592693021268</v>
      </c>
      <c r="U12" s="257">
        <v>5937</v>
      </c>
      <c r="V12" s="258">
        <v>0.10194043227245264</v>
      </c>
      <c r="W12" s="257">
        <v>4891</v>
      </c>
      <c r="X12" s="258">
        <v>7.3160582560998666E-2</v>
      </c>
      <c r="Y12" s="254">
        <v>3868</v>
      </c>
      <c r="Z12" s="258">
        <v>0.10450724861196803</v>
      </c>
      <c r="AA12" s="257">
        <v>5421</v>
      </c>
    </row>
    <row r="13" spans="1:29" x14ac:dyDescent="0.25">
      <c r="B13" s="303" t="s">
        <v>6</v>
      </c>
      <c r="C13" s="219"/>
      <c r="D13" s="253">
        <v>24418</v>
      </c>
      <c r="E13" s="254">
        <v>26624</v>
      </c>
      <c r="F13" s="254">
        <v>28747</v>
      </c>
      <c r="G13" s="254">
        <v>38665</v>
      </c>
      <c r="H13" s="254">
        <v>45957</v>
      </c>
      <c r="I13" s="254">
        <v>62165</v>
      </c>
      <c r="J13" s="254">
        <v>75402</v>
      </c>
      <c r="K13" s="257">
        <v>91549</v>
      </c>
      <c r="L13" s="304"/>
      <c r="M13" s="219"/>
      <c r="N13" s="256">
        <v>9.0343189450405426E-2</v>
      </c>
      <c r="O13" s="257">
        <v>2206</v>
      </c>
      <c r="P13" s="258">
        <v>7.9740084134615419E-2</v>
      </c>
      <c r="Q13" s="257">
        <v>2123</v>
      </c>
      <c r="R13" s="258">
        <v>0.34500991407799075</v>
      </c>
      <c r="S13" s="257">
        <v>9918</v>
      </c>
      <c r="T13" s="258">
        <v>0.1885943359627571</v>
      </c>
      <c r="U13" s="257">
        <v>7292</v>
      </c>
      <c r="V13" s="258">
        <v>0.35267750288312993</v>
      </c>
      <c r="W13" s="257">
        <v>16208</v>
      </c>
      <c r="X13" s="258">
        <v>0.21293332260918518</v>
      </c>
      <c r="Y13" s="254">
        <v>13237</v>
      </c>
      <c r="Z13" s="258">
        <v>0.71010946314491719</v>
      </c>
      <c r="AA13" s="257">
        <v>38015</v>
      </c>
      <c r="AC13" s="224"/>
    </row>
    <row r="14" spans="1:29" x14ac:dyDescent="0.25">
      <c r="B14" s="303" t="s">
        <v>5</v>
      </c>
      <c r="C14" s="219"/>
      <c r="D14" s="253">
        <v>26271</v>
      </c>
      <c r="E14" s="254">
        <v>26136</v>
      </c>
      <c r="F14" s="254">
        <v>26969</v>
      </c>
      <c r="G14" s="254">
        <v>27567</v>
      </c>
      <c r="H14" s="254">
        <v>26847</v>
      </c>
      <c r="I14" s="254">
        <v>28654</v>
      </c>
      <c r="J14" s="254">
        <v>28934</v>
      </c>
      <c r="K14" s="257">
        <v>30210</v>
      </c>
      <c r="M14" s="222"/>
      <c r="N14" s="256">
        <v>-5.1387461459403427E-3</v>
      </c>
      <c r="O14" s="257">
        <v>-135</v>
      </c>
      <c r="P14" s="258">
        <v>3.1871747780838788E-2</v>
      </c>
      <c r="Q14" s="257">
        <v>833</v>
      </c>
      <c r="R14" s="258">
        <v>2.2173606733657092E-2</v>
      </c>
      <c r="S14" s="257">
        <v>598</v>
      </c>
      <c r="T14" s="258">
        <v>-2.611818478615735E-2</v>
      </c>
      <c r="U14" s="257">
        <v>-720</v>
      </c>
      <c r="V14" s="258">
        <v>6.7307334152791665E-2</v>
      </c>
      <c r="W14" s="257">
        <v>1807</v>
      </c>
      <c r="X14" s="258">
        <v>9.7717596147135488E-3</v>
      </c>
      <c r="Y14" s="254">
        <v>280</v>
      </c>
      <c r="Z14" s="258">
        <v>4.8776254122548268E-2</v>
      </c>
      <c r="AA14" s="257">
        <v>1405</v>
      </c>
      <c r="AC14" s="224"/>
    </row>
    <row r="15" spans="1:29" x14ac:dyDescent="0.25">
      <c r="B15" s="303" t="s">
        <v>4</v>
      </c>
      <c r="C15" s="219"/>
      <c r="D15" s="253">
        <v>139852</v>
      </c>
      <c r="E15" s="254">
        <v>141310</v>
      </c>
      <c r="F15" s="254">
        <v>148050</v>
      </c>
      <c r="G15" s="254">
        <v>153910</v>
      </c>
      <c r="H15" s="254">
        <v>168591</v>
      </c>
      <c r="I15" s="254">
        <v>177785</v>
      </c>
      <c r="J15" s="254">
        <v>183946</v>
      </c>
      <c r="K15" s="257">
        <v>180955</v>
      </c>
      <c r="M15" s="222"/>
      <c r="N15" s="256">
        <v>1.0425306752853025E-2</v>
      </c>
      <c r="O15" s="257">
        <v>1458</v>
      </c>
      <c r="P15" s="258">
        <v>4.7696553676314535E-2</v>
      </c>
      <c r="Q15" s="257">
        <v>6740</v>
      </c>
      <c r="R15" s="258">
        <v>3.9581222559945894E-2</v>
      </c>
      <c r="S15" s="257">
        <v>5860</v>
      </c>
      <c r="T15" s="258">
        <v>9.5386914430511283E-2</v>
      </c>
      <c r="U15" s="257">
        <v>14681</v>
      </c>
      <c r="V15" s="258">
        <v>5.4534346436049264E-2</v>
      </c>
      <c r="W15" s="257">
        <v>9194</v>
      </c>
      <c r="X15" s="258">
        <v>3.4654217172427337E-2</v>
      </c>
      <c r="Y15" s="254">
        <v>6161</v>
      </c>
      <c r="Z15" s="258">
        <v>1.3339082616073084E-2</v>
      </c>
      <c r="AA15" s="257">
        <v>2382</v>
      </c>
      <c r="AC15" s="224"/>
    </row>
    <row r="16" spans="1:29" x14ac:dyDescent="0.25">
      <c r="B16" s="303" t="s">
        <v>40</v>
      </c>
      <c r="C16" s="219"/>
      <c r="D16" s="253">
        <v>75685</v>
      </c>
      <c r="E16" s="254">
        <v>73889</v>
      </c>
      <c r="F16" s="254">
        <v>80243</v>
      </c>
      <c r="G16" s="254">
        <v>85666</v>
      </c>
      <c r="H16" s="254">
        <v>97263</v>
      </c>
      <c r="I16" s="254">
        <v>106527</v>
      </c>
      <c r="J16" s="254">
        <v>118432</v>
      </c>
      <c r="K16" s="257">
        <v>120397</v>
      </c>
      <c r="M16" s="222"/>
      <c r="N16" s="256">
        <v>-2.372993327607853E-2</v>
      </c>
      <c r="O16" s="257">
        <v>-1796</v>
      </c>
      <c r="P16" s="258">
        <v>8.5993855648337281E-2</v>
      </c>
      <c r="Q16" s="257">
        <v>6354</v>
      </c>
      <c r="R16" s="258">
        <v>6.7582219009757916E-2</v>
      </c>
      <c r="S16" s="257">
        <v>5423</v>
      </c>
      <c r="T16" s="258">
        <v>0.13537459435481991</v>
      </c>
      <c r="U16" s="257">
        <v>11597</v>
      </c>
      <c r="V16" s="258">
        <v>9.5246907868356878E-2</v>
      </c>
      <c r="W16" s="257">
        <v>9264</v>
      </c>
      <c r="X16" s="258">
        <v>0.11175570512639998</v>
      </c>
      <c r="Y16" s="254">
        <v>11905</v>
      </c>
      <c r="Z16" s="258">
        <v>0.11101165483957298</v>
      </c>
      <c r="AA16" s="257">
        <v>12030</v>
      </c>
      <c r="AC16" s="224"/>
    </row>
    <row r="17" spans="2:31" x14ac:dyDescent="0.25">
      <c r="B17" s="303" t="s">
        <v>41</v>
      </c>
      <c r="C17" s="219"/>
      <c r="D17" s="253">
        <v>203003</v>
      </c>
      <c r="E17" s="254">
        <v>193486</v>
      </c>
      <c r="F17" s="254">
        <v>203102</v>
      </c>
      <c r="G17" s="254">
        <v>227045</v>
      </c>
      <c r="H17" s="254">
        <v>245461</v>
      </c>
      <c r="I17" s="254">
        <v>282812</v>
      </c>
      <c r="J17" s="254">
        <v>308066</v>
      </c>
      <c r="K17" s="257">
        <v>314027</v>
      </c>
      <c r="M17" s="222"/>
      <c r="N17" s="256">
        <v>-4.6881080575163936E-2</v>
      </c>
      <c r="O17" s="257">
        <v>-9517</v>
      </c>
      <c r="P17" s="258">
        <v>4.9698686209854959E-2</v>
      </c>
      <c r="Q17" s="257">
        <v>9616</v>
      </c>
      <c r="R17" s="258">
        <v>0.11788657915727074</v>
      </c>
      <c r="S17" s="257">
        <v>23943</v>
      </c>
      <c r="T17" s="258">
        <v>8.1111673897245051E-2</v>
      </c>
      <c r="U17" s="257">
        <v>18416</v>
      </c>
      <c r="V17" s="258">
        <v>0.15216673931907709</v>
      </c>
      <c r="W17" s="257">
        <v>37351</v>
      </c>
      <c r="X17" s="258">
        <v>8.9296069473713935E-2</v>
      </c>
      <c r="Y17" s="254">
        <v>25254</v>
      </c>
      <c r="Z17" s="258">
        <v>8.4950542255881167E-2</v>
      </c>
      <c r="AA17" s="257">
        <v>24588</v>
      </c>
      <c r="AC17" s="224"/>
    </row>
    <row r="18" spans="2:31" x14ac:dyDescent="0.25">
      <c r="B18" s="303" t="s">
        <v>3</v>
      </c>
      <c r="C18" s="219"/>
      <c r="D18" s="253">
        <v>94194</v>
      </c>
      <c r="E18" s="254">
        <v>109857</v>
      </c>
      <c r="F18" s="254">
        <v>128089</v>
      </c>
      <c r="G18" s="254">
        <v>169532</v>
      </c>
      <c r="H18" s="254">
        <v>200429</v>
      </c>
      <c r="I18" s="254">
        <v>249660</v>
      </c>
      <c r="J18" s="254">
        <v>271458</v>
      </c>
      <c r="K18" s="257">
        <v>273732</v>
      </c>
      <c r="M18" s="222"/>
      <c r="N18" s="256">
        <v>0.1662844767182623</v>
      </c>
      <c r="O18" s="257">
        <v>15663</v>
      </c>
      <c r="P18" s="258">
        <v>0.16596120411079851</v>
      </c>
      <c r="Q18" s="257">
        <v>18232</v>
      </c>
      <c r="R18" s="258">
        <v>0.32354847020431099</v>
      </c>
      <c r="S18" s="257">
        <v>41443</v>
      </c>
      <c r="T18" s="258">
        <v>0.18224877899157677</v>
      </c>
      <c r="U18" s="257">
        <v>30897</v>
      </c>
      <c r="V18" s="258">
        <v>0.24562812766615605</v>
      </c>
      <c r="W18" s="257">
        <v>49231</v>
      </c>
      <c r="X18" s="258">
        <v>8.7310742609949532E-2</v>
      </c>
      <c r="Y18" s="254">
        <v>21798</v>
      </c>
      <c r="Z18" s="258">
        <v>6.6819441359071252E-2</v>
      </c>
      <c r="AA18" s="257">
        <v>17145</v>
      </c>
      <c r="AC18" s="224"/>
    </row>
    <row r="19" spans="2:31" x14ac:dyDescent="0.25">
      <c r="B19" s="303" t="s">
        <v>2</v>
      </c>
      <c r="C19" s="219"/>
      <c r="D19" s="253">
        <v>31136</v>
      </c>
      <c r="E19" s="254">
        <v>31717</v>
      </c>
      <c r="F19" s="254">
        <v>33614</v>
      </c>
      <c r="G19" s="254">
        <v>36559</v>
      </c>
      <c r="H19" s="254">
        <v>40743</v>
      </c>
      <c r="I19" s="254">
        <v>44548</v>
      </c>
      <c r="J19" s="254">
        <v>44892</v>
      </c>
      <c r="K19" s="257">
        <v>44391</v>
      </c>
      <c r="L19" s="304"/>
      <c r="M19" s="219"/>
      <c r="N19" s="256">
        <v>1.8660071942446121E-2</v>
      </c>
      <c r="O19" s="257">
        <v>581</v>
      </c>
      <c r="P19" s="258">
        <v>5.9810196424630258E-2</v>
      </c>
      <c r="Q19" s="257">
        <v>1897</v>
      </c>
      <c r="R19" s="258">
        <v>8.7612304396977425E-2</v>
      </c>
      <c r="S19" s="257">
        <v>2945</v>
      </c>
      <c r="T19" s="258">
        <v>0.11444514346672507</v>
      </c>
      <c r="U19" s="1407">
        <v>4184</v>
      </c>
      <c r="V19" s="258">
        <v>9.3390275630169661E-2</v>
      </c>
      <c r="W19" s="257">
        <v>3805</v>
      </c>
      <c r="X19" s="258">
        <v>7.7220077220077066E-3</v>
      </c>
      <c r="Y19" s="254">
        <v>344</v>
      </c>
      <c r="Z19" s="258">
        <v>1.2915002852253332E-2</v>
      </c>
      <c r="AA19" s="257">
        <v>566</v>
      </c>
      <c r="AC19" s="224"/>
    </row>
    <row r="20" spans="2:31" x14ac:dyDescent="0.25">
      <c r="B20" s="303" t="s">
        <v>35</v>
      </c>
      <c r="C20" s="219"/>
      <c r="D20" s="253">
        <v>72627</v>
      </c>
      <c r="E20" s="254">
        <v>73730</v>
      </c>
      <c r="F20" s="254">
        <v>77158</v>
      </c>
      <c r="G20" s="254">
        <v>82694</v>
      </c>
      <c r="H20" s="254">
        <v>89704</v>
      </c>
      <c r="I20" s="254">
        <v>105321</v>
      </c>
      <c r="J20" s="254">
        <v>148176</v>
      </c>
      <c r="K20" s="257">
        <v>155387</v>
      </c>
      <c r="M20" s="222"/>
      <c r="N20" s="256">
        <v>1.518718933729879E-2</v>
      </c>
      <c r="O20" s="257">
        <v>1103</v>
      </c>
      <c r="P20" s="258">
        <v>4.6493964464939586E-2</v>
      </c>
      <c r="Q20" s="257">
        <v>3428</v>
      </c>
      <c r="R20" s="258">
        <v>7.1748878923766801E-2</v>
      </c>
      <c r="S20" s="257">
        <v>5536</v>
      </c>
      <c r="T20" s="258">
        <v>8.4770358188018369E-2</v>
      </c>
      <c r="U20" s="257">
        <v>7010</v>
      </c>
      <c r="V20" s="258">
        <v>0.17409480067778471</v>
      </c>
      <c r="W20" s="257">
        <v>15617</v>
      </c>
      <c r="X20" s="258">
        <v>0.40689890904947723</v>
      </c>
      <c r="Y20" s="254">
        <v>42855</v>
      </c>
      <c r="Z20" s="258">
        <v>0.3583848379680219</v>
      </c>
      <c r="AA20" s="257">
        <v>40996</v>
      </c>
      <c r="AC20" s="224"/>
    </row>
    <row r="21" spans="2:31" x14ac:dyDescent="0.25">
      <c r="B21" s="303" t="s">
        <v>42</v>
      </c>
      <c r="C21" s="219"/>
      <c r="D21" s="253">
        <v>187165</v>
      </c>
      <c r="E21" s="254">
        <v>169910</v>
      </c>
      <c r="F21" s="254">
        <v>198080</v>
      </c>
      <c r="G21" s="254">
        <v>218173</v>
      </c>
      <c r="H21" s="254">
        <v>243836</v>
      </c>
      <c r="I21" s="254">
        <v>265876</v>
      </c>
      <c r="J21" s="254">
        <v>298974</v>
      </c>
      <c r="K21" s="257">
        <v>312842</v>
      </c>
      <c r="M21" s="222"/>
      <c r="N21" s="256">
        <v>-9.2191381935725181E-2</v>
      </c>
      <c r="O21" s="257">
        <v>-17255</v>
      </c>
      <c r="P21" s="258">
        <v>0.16579365546465774</v>
      </c>
      <c r="Q21" s="257">
        <v>28170</v>
      </c>
      <c r="R21" s="258">
        <v>0.10143881260096932</v>
      </c>
      <c r="S21" s="257">
        <v>20093</v>
      </c>
      <c r="T21" s="258">
        <v>0.11762683741801228</v>
      </c>
      <c r="U21" s="257">
        <v>25663</v>
      </c>
      <c r="V21" s="258">
        <v>9.0388621860594931E-2</v>
      </c>
      <c r="W21" s="257">
        <v>22040</v>
      </c>
      <c r="X21" s="258">
        <v>0.12448660277723445</v>
      </c>
      <c r="Y21" s="254">
        <v>33098</v>
      </c>
      <c r="Z21" s="258">
        <v>0.14371261863328599</v>
      </c>
      <c r="AA21" s="257">
        <v>39310</v>
      </c>
      <c r="AC21" s="224"/>
    </row>
    <row r="22" spans="2:31" x14ac:dyDescent="0.25">
      <c r="B22" s="303" t="s">
        <v>43</v>
      </c>
      <c r="C22" s="219"/>
      <c r="D22" s="253">
        <v>44054</v>
      </c>
      <c r="E22" s="254">
        <v>44045</v>
      </c>
      <c r="F22" s="254">
        <v>46064</v>
      </c>
      <c r="G22" s="254">
        <v>47227</v>
      </c>
      <c r="H22" s="254">
        <v>50551</v>
      </c>
      <c r="I22" s="254">
        <v>57972</v>
      </c>
      <c r="J22" s="254">
        <v>66770</v>
      </c>
      <c r="K22" s="257">
        <v>67814</v>
      </c>
      <c r="M22" s="222"/>
      <c r="N22" s="256">
        <v>-2.0429472919603064E-4</v>
      </c>
      <c r="O22" s="257">
        <v>-9</v>
      </c>
      <c r="P22" s="258">
        <v>4.5839482347598937E-2</v>
      </c>
      <c r="Q22" s="257">
        <v>2019</v>
      </c>
      <c r="R22" s="258">
        <v>2.5247481764501645E-2</v>
      </c>
      <c r="S22" s="257">
        <v>1163</v>
      </c>
      <c r="T22" s="258">
        <v>7.0383467084506712E-2</v>
      </c>
      <c r="U22" s="257">
        <v>3324</v>
      </c>
      <c r="V22" s="258">
        <v>0.14680223932266423</v>
      </c>
      <c r="W22" s="257">
        <v>7421</v>
      </c>
      <c r="X22" s="258">
        <v>0.15176292003035941</v>
      </c>
      <c r="Y22" s="254">
        <v>8798</v>
      </c>
      <c r="Z22" s="258">
        <v>0.11523344351801601</v>
      </c>
      <c r="AA22" s="257">
        <v>7007</v>
      </c>
      <c r="AC22" s="224"/>
    </row>
    <row r="23" spans="2:31" x14ac:dyDescent="0.25">
      <c r="B23" s="303" t="s">
        <v>44</v>
      </c>
      <c r="C23" s="219"/>
      <c r="D23" s="253">
        <v>17755</v>
      </c>
      <c r="E23" s="254">
        <v>17268</v>
      </c>
      <c r="F23" s="254">
        <v>18123</v>
      </c>
      <c r="G23" s="254">
        <v>20187</v>
      </c>
      <c r="H23" s="254">
        <v>22154</v>
      </c>
      <c r="I23" s="254">
        <v>23151</v>
      </c>
      <c r="J23" s="254">
        <v>25127</v>
      </c>
      <c r="K23" s="257">
        <v>24801</v>
      </c>
      <c r="L23" s="304"/>
      <c r="M23" s="219"/>
      <c r="N23" s="256">
        <v>-2.7428893269501597E-2</v>
      </c>
      <c r="O23" s="257">
        <v>-487</v>
      </c>
      <c r="P23" s="258">
        <v>4.9513551077136952E-2</v>
      </c>
      <c r="Q23" s="257">
        <v>855</v>
      </c>
      <c r="R23" s="258">
        <v>0.11388842906803509</v>
      </c>
      <c r="S23" s="257">
        <v>2064</v>
      </c>
      <c r="T23" s="258">
        <v>9.743894585624413E-2</v>
      </c>
      <c r="U23" s="257">
        <v>1967</v>
      </c>
      <c r="V23" s="258">
        <v>4.5003159700279793E-2</v>
      </c>
      <c r="W23" s="257">
        <v>997</v>
      </c>
      <c r="X23" s="258">
        <v>8.5352684549263591E-2</v>
      </c>
      <c r="Y23" s="254">
        <v>1976</v>
      </c>
      <c r="Z23" s="258">
        <v>0.10319825630532442</v>
      </c>
      <c r="AA23" s="257">
        <v>2320</v>
      </c>
      <c r="AC23" s="224"/>
    </row>
    <row r="24" spans="2:31" x14ac:dyDescent="0.25">
      <c r="B24" s="303" t="s">
        <v>45</v>
      </c>
      <c r="C24" s="219"/>
      <c r="D24" s="253">
        <v>89779</v>
      </c>
      <c r="E24" s="254">
        <v>88748</v>
      </c>
      <c r="F24" s="254">
        <v>89865</v>
      </c>
      <c r="G24" s="254">
        <v>89904</v>
      </c>
      <c r="H24" s="254">
        <v>94658</v>
      </c>
      <c r="I24" s="254">
        <v>100969</v>
      </c>
      <c r="J24" s="254">
        <v>107665</v>
      </c>
      <c r="K24" s="257">
        <v>108199</v>
      </c>
      <c r="M24" s="222"/>
      <c r="N24" s="256">
        <v>-1.1483754552846448E-2</v>
      </c>
      <c r="O24" s="257">
        <v>-1031</v>
      </c>
      <c r="P24" s="258">
        <v>1.2586199125614206E-2</v>
      </c>
      <c r="Q24" s="257">
        <v>1117</v>
      </c>
      <c r="R24" s="258">
        <v>4.3398430979801894E-4</v>
      </c>
      <c r="S24" s="257">
        <v>39</v>
      </c>
      <c r="T24" s="258">
        <v>5.2878626090051561E-2</v>
      </c>
      <c r="U24" s="257">
        <v>4754</v>
      </c>
      <c r="V24" s="258">
        <v>6.6671596695472068E-2</v>
      </c>
      <c r="W24" s="257">
        <v>6311</v>
      </c>
      <c r="X24" s="258">
        <v>6.6317384543770785E-2</v>
      </c>
      <c r="Y24" s="254">
        <v>6696</v>
      </c>
      <c r="Z24" s="258">
        <v>4.9283823229923307E-2</v>
      </c>
      <c r="AA24" s="257">
        <v>5082</v>
      </c>
      <c r="AC24" s="224"/>
    </row>
    <row r="25" spans="2:31" x14ac:dyDescent="0.25">
      <c r="B25" s="303" t="s">
        <v>46</v>
      </c>
      <c r="C25" s="219"/>
      <c r="D25" s="253">
        <v>12152</v>
      </c>
      <c r="E25" s="254">
        <v>11213</v>
      </c>
      <c r="F25" s="254">
        <v>11764</v>
      </c>
      <c r="G25" s="254">
        <v>12841</v>
      </c>
      <c r="H25" s="254">
        <v>13957</v>
      </c>
      <c r="I25" s="254">
        <v>14234</v>
      </c>
      <c r="J25" s="254">
        <v>14917</v>
      </c>
      <c r="K25" s="257">
        <v>14349</v>
      </c>
      <c r="M25" s="222"/>
      <c r="N25" s="256">
        <v>-7.7271231073074431E-2</v>
      </c>
      <c r="O25" s="257">
        <v>-939</v>
      </c>
      <c r="P25" s="258">
        <v>4.9139391777401231E-2</v>
      </c>
      <c r="Q25" s="257">
        <v>551</v>
      </c>
      <c r="R25" s="258">
        <v>9.1550493029581848E-2</v>
      </c>
      <c r="S25" s="257">
        <v>1077</v>
      </c>
      <c r="T25" s="258">
        <v>8.6909119227474463E-2</v>
      </c>
      <c r="U25" s="257">
        <v>1116</v>
      </c>
      <c r="V25" s="258">
        <v>1.9846671920899839E-2</v>
      </c>
      <c r="W25" s="257">
        <v>277</v>
      </c>
      <c r="X25" s="258">
        <v>4.79837009976114E-2</v>
      </c>
      <c r="Y25" s="254">
        <v>683</v>
      </c>
      <c r="Z25" s="258">
        <v>7.3008073008073993E-3</v>
      </c>
      <c r="AA25" s="257">
        <v>104</v>
      </c>
      <c r="AC25" s="224"/>
    </row>
    <row r="26" spans="2:31" x14ac:dyDescent="0.25">
      <c r="B26" s="305" t="s">
        <v>1</v>
      </c>
      <c r="C26" s="219"/>
      <c r="D26" s="260">
        <v>3873</v>
      </c>
      <c r="E26" s="261">
        <v>3677</v>
      </c>
      <c r="F26" s="261">
        <v>3992</v>
      </c>
      <c r="G26" s="261">
        <v>4310</v>
      </c>
      <c r="H26" s="261">
        <v>4565</v>
      </c>
      <c r="I26" s="261">
        <v>4910</v>
      </c>
      <c r="J26" s="261">
        <v>5243</v>
      </c>
      <c r="K26" s="265">
        <v>5502</v>
      </c>
      <c r="L26" s="1221"/>
      <c r="M26" s="219"/>
      <c r="N26" s="264">
        <v>-5.060676478182291E-2</v>
      </c>
      <c r="O26" s="265">
        <v>-196</v>
      </c>
      <c r="P26" s="266">
        <v>8.5667663856404674E-2</v>
      </c>
      <c r="Q26" s="265">
        <v>315</v>
      </c>
      <c r="R26" s="266">
        <v>7.965931863727449E-2</v>
      </c>
      <c r="S26" s="265">
        <v>318</v>
      </c>
      <c r="T26" s="266">
        <v>5.9164733178654227E-2</v>
      </c>
      <c r="U26" s="265">
        <v>255</v>
      </c>
      <c r="V26" s="266">
        <v>7.5575027382256188E-2</v>
      </c>
      <c r="W26" s="265">
        <v>345</v>
      </c>
      <c r="X26" s="266">
        <v>6.7820773930753475E-2</v>
      </c>
      <c r="Y26" s="261">
        <v>333</v>
      </c>
      <c r="Z26" s="266">
        <v>0.10637442187814194</v>
      </c>
      <c r="AA26" s="265">
        <v>529</v>
      </c>
      <c r="AC26" s="224"/>
      <c r="AD26" s="224"/>
      <c r="AE26" s="286"/>
    </row>
    <row r="27" spans="2:31" x14ac:dyDescent="0.25">
      <c r="B27" s="235" t="s">
        <v>0</v>
      </c>
      <c r="C27" s="219"/>
      <c r="D27" s="1222">
        <v>1411021</v>
      </c>
      <c r="E27" s="306">
        <v>1427207</v>
      </c>
      <c r="F27" s="307">
        <v>1569205</v>
      </c>
      <c r="G27" s="306">
        <v>1727429</v>
      </c>
      <c r="H27" s="307">
        <v>1906051</v>
      </c>
      <c r="I27" s="306">
        <v>2125145</v>
      </c>
      <c r="J27" s="306">
        <v>2391346</v>
      </c>
      <c r="K27" s="306">
        <f t="shared" ref="K27" si="0">SUM(K9:K26)</f>
        <v>2463662</v>
      </c>
      <c r="L27" s="308"/>
      <c r="M27" s="222"/>
      <c r="N27" s="240">
        <f t="shared" ref="N27" si="1">E27/D27-1</f>
        <v>1.1471126227037054E-2</v>
      </c>
      <c r="O27" s="241">
        <f t="shared" ref="O27" si="2">E27-D27</f>
        <v>16186</v>
      </c>
      <c r="P27" s="242">
        <f t="shared" ref="P27" si="3">F27/E27-1</f>
        <v>9.9493626362538778E-2</v>
      </c>
      <c r="Q27" s="243">
        <f t="shared" ref="Q27" si="4">F27-E27</f>
        <v>141998</v>
      </c>
      <c r="R27" s="242">
        <f t="shared" ref="R27" si="5">G27/F27-1</f>
        <v>0.10083067540569912</v>
      </c>
      <c r="S27" s="237">
        <f t="shared" ref="S27" si="6">G27-F27</f>
        <v>158224</v>
      </c>
      <c r="T27" s="242">
        <f t="shared" ref="T27" si="7">H27/G27-1</f>
        <v>0.10340338155721596</v>
      </c>
      <c r="U27" s="243">
        <f t="shared" ref="U27" si="8">H27-G27</f>
        <v>178622</v>
      </c>
      <c r="V27" s="309">
        <f>I27/H27-1</f>
        <v>0.11494655704385659</v>
      </c>
      <c r="W27" s="237">
        <f>I27-H27</f>
        <v>219094</v>
      </c>
      <c r="X27" s="309">
        <v>0.12526251149921541</v>
      </c>
      <c r="Y27" s="237">
        <v>266201</v>
      </c>
      <c r="Z27" s="242">
        <v>0.1384354623241224</v>
      </c>
      <c r="AA27" s="243">
        <v>299585</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390</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471</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213</v>
      </c>
      <c r="K8" s="1457"/>
      <c r="L8" s="1457"/>
      <c r="M8" s="1457"/>
      <c r="N8" s="1457"/>
      <c r="O8" s="1458"/>
      <c r="P8" s="317"/>
      <c r="Q8" s="1456" t="s">
        <v>214</v>
      </c>
      <c r="R8" s="1457"/>
      <c r="S8" s="1457"/>
      <c r="T8" s="1457"/>
      <c r="U8" s="1457"/>
      <c r="V8" s="1458"/>
      <c r="W8" s="317"/>
      <c r="X8" s="1456" t="s">
        <v>215</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211</v>
      </c>
      <c r="L9" s="1469" t="s">
        <v>24</v>
      </c>
      <c r="M9" s="1470"/>
      <c r="N9" s="1465" t="s">
        <v>23</v>
      </c>
      <c r="O9" s="1466"/>
      <c r="P9" s="317"/>
      <c r="Q9" s="1464" t="s">
        <v>9</v>
      </c>
      <c r="R9" s="1467" t="s">
        <v>211</v>
      </c>
      <c r="S9" s="1469" t="s">
        <v>24</v>
      </c>
      <c r="T9" s="1470"/>
      <c r="U9" s="1465" t="s">
        <v>23</v>
      </c>
      <c r="V9" s="1466"/>
      <c r="W9" s="317"/>
      <c r="X9" s="1464" t="s">
        <v>9</v>
      </c>
      <c r="Y9" s="1467" t="s">
        <v>211</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211</v>
      </c>
      <c r="G10" s="406" t="s">
        <v>9</v>
      </c>
      <c r="H10" s="886" t="s">
        <v>211</v>
      </c>
      <c r="I10" s="346"/>
      <c r="J10" s="1460"/>
      <c r="K10" s="1468"/>
      <c r="L10" s="404" t="s">
        <v>9</v>
      </c>
      <c r="M10" s="403" t="s">
        <v>212</v>
      </c>
      <c r="N10" s="407" t="s">
        <v>9</v>
      </c>
      <c r="O10" s="402" t="s">
        <v>212</v>
      </c>
      <c r="P10" s="347"/>
      <c r="Q10" s="1460"/>
      <c r="R10" s="1468"/>
      <c r="S10" s="404" t="s">
        <v>9</v>
      </c>
      <c r="T10" s="403" t="s">
        <v>212</v>
      </c>
      <c r="U10" s="407" t="s">
        <v>9</v>
      </c>
      <c r="V10" s="402" t="s">
        <v>212</v>
      </c>
      <c r="W10" s="347"/>
      <c r="X10" s="1460"/>
      <c r="Y10" s="146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8676713</v>
      </c>
      <c r="E12" s="352">
        <f>L12+S12+Z12</f>
        <v>4407606</v>
      </c>
      <c r="F12" s="353">
        <f>E12/$D12*100</f>
        <v>50.798107532195658</v>
      </c>
      <c r="G12" s="352">
        <f>N12+U12+AB12</f>
        <v>4269107</v>
      </c>
      <c r="H12" s="354">
        <f>G12/$D12*100</f>
        <v>49.201892467804342</v>
      </c>
      <c r="I12" s="350"/>
      <c r="J12" s="355">
        <f>L12+N12</f>
        <v>7017124</v>
      </c>
      <c r="K12" s="356">
        <f>J12/$D12*100</f>
        <v>80.873067946352492</v>
      </c>
      <c r="L12" s="357">
        <v>3480746</v>
      </c>
      <c r="M12" s="353">
        <v>49.603598283285287</v>
      </c>
      <c r="N12" s="357">
        <v>3536378</v>
      </c>
      <c r="O12" s="358">
        <v>50.396401716714713</v>
      </c>
      <c r="P12" s="350"/>
      <c r="Q12" s="355">
        <v>1209620</v>
      </c>
      <c r="R12" s="356">
        <v>13.94099355366485</v>
      </c>
      <c r="S12" s="357">
        <v>646637</v>
      </c>
      <c r="T12" s="353">
        <v>53.457862799887565</v>
      </c>
      <c r="U12" s="357">
        <v>562983</v>
      </c>
      <c r="V12" s="358">
        <v>46.542137200112435</v>
      </c>
      <c r="W12" s="350"/>
      <c r="X12" s="355">
        <v>449969</v>
      </c>
      <c r="Y12" s="356">
        <v>5.1859384999826545</v>
      </c>
      <c r="Z12" s="357">
        <v>280223</v>
      </c>
      <c r="AA12" s="353">
        <v>62.276067906900259</v>
      </c>
      <c r="AB12" s="357">
        <v>169746</v>
      </c>
      <c r="AC12" s="358">
        <f t="shared" ref="AC12:AC29" si="0">AB12/$X12*100</f>
        <v>37.723932093099748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1364621</v>
      </c>
      <c r="E13" s="365">
        <f t="shared" ref="E13:E29" si="2">L13+S13+Z13</f>
        <v>687834</v>
      </c>
      <c r="F13" s="366">
        <f t="shared" ref="F13:H28" si="3">E13/$D13*100</f>
        <v>50.404764399785726</v>
      </c>
      <c r="G13" s="365">
        <f t="shared" ref="G13:G29" si="4">N13+U13+AB13</f>
        <v>676787</v>
      </c>
      <c r="H13" s="367">
        <f t="shared" si="3"/>
        <v>49.595235600214274</v>
      </c>
      <c r="I13" s="350"/>
      <c r="J13" s="368">
        <f t="shared" ref="J13:J29" si="5">L13+N13</f>
        <v>1056198</v>
      </c>
      <c r="K13" s="369">
        <f t="shared" ref="K13:K29" si="6">J13/$D13*100</f>
        <v>77.398633027045605</v>
      </c>
      <c r="L13" s="370">
        <v>515388</v>
      </c>
      <c r="M13" s="371">
        <v>48.796532468344004</v>
      </c>
      <c r="N13" s="370">
        <v>540810</v>
      </c>
      <c r="O13" s="372">
        <v>51.203467531656003</v>
      </c>
      <c r="P13" s="350"/>
      <c r="Q13" s="368">
        <v>209772</v>
      </c>
      <c r="R13" s="369">
        <v>15.372180261039512</v>
      </c>
      <c r="S13" s="370">
        <v>111197</v>
      </c>
      <c r="T13" s="371">
        <v>53.008504471521455</v>
      </c>
      <c r="U13" s="370">
        <v>98575</v>
      </c>
      <c r="V13" s="372">
        <v>46.991495528478538</v>
      </c>
      <c r="W13" s="350"/>
      <c r="X13" s="368">
        <v>98651</v>
      </c>
      <c r="Y13" s="369">
        <v>7.2291867119148838</v>
      </c>
      <c r="Z13" s="370">
        <v>61249</v>
      </c>
      <c r="AA13" s="371">
        <v>62.086547526127454</v>
      </c>
      <c r="AB13" s="370">
        <v>37402</v>
      </c>
      <c r="AC13" s="372">
        <f t="shared" si="0"/>
        <v>37.913452473872539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1015128</v>
      </c>
      <c r="E14" s="365">
        <f t="shared" si="2"/>
        <v>530617</v>
      </c>
      <c r="F14" s="366">
        <f t="shared" si="3"/>
        <v>52.270945141893435</v>
      </c>
      <c r="G14" s="365">
        <f t="shared" si="4"/>
        <v>484511</v>
      </c>
      <c r="H14" s="367">
        <f t="shared" si="3"/>
        <v>47.729054858106565</v>
      </c>
      <c r="I14" s="350"/>
      <c r="J14" s="368">
        <f t="shared" si="5"/>
        <v>727225</v>
      </c>
      <c r="K14" s="369">
        <f t="shared" si="6"/>
        <v>71.638749005051579</v>
      </c>
      <c r="L14" s="370">
        <v>364896</v>
      </c>
      <c r="M14" s="371">
        <v>50.17649283234212</v>
      </c>
      <c r="N14" s="370">
        <v>362329</v>
      </c>
      <c r="O14" s="372">
        <v>49.82350716765788</v>
      </c>
      <c r="P14" s="350"/>
      <c r="Q14" s="368">
        <v>201425</v>
      </c>
      <c r="R14" s="369">
        <v>19.842325302818956</v>
      </c>
      <c r="S14" s="370">
        <v>110051</v>
      </c>
      <c r="T14" s="371">
        <v>54.636216954201309</v>
      </c>
      <c r="U14" s="370">
        <v>91374</v>
      </c>
      <c r="V14" s="372">
        <v>45.363783045798684</v>
      </c>
      <c r="W14" s="350"/>
      <c r="X14" s="368">
        <v>86478</v>
      </c>
      <c r="Y14" s="369">
        <v>8.518925692129466</v>
      </c>
      <c r="Z14" s="370">
        <v>55670</v>
      </c>
      <c r="AA14" s="371">
        <v>64.374754272763013</v>
      </c>
      <c r="AB14" s="370">
        <v>30808</v>
      </c>
      <c r="AC14" s="372">
        <f t="shared" si="0"/>
        <v>35.625245727236987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1249844</v>
      </c>
      <c r="E15" s="365">
        <f t="shared" si="2"/>
        <v>627171</v>
      </c>
      <c r="F15" s="366">
        <f t="shared" si="3"/>
        <v>50.179942456818615</v>
      </c>
      <c r="G15" s="365">
        <f t="shared" si="4"/>
        <v>622673</v>
      </c>
      <c r="H15" s="367">
        <f t="shared" si="3"/>
        <v>49.820057543181392</v>
      </c>
      <c r="I15" s="350"/>
      <c r="J15" s="368">
        <f t="shared" si="5"/>
        <v>1039347</v>
      </c>
      <c r="K15" s="369">
        <f t="shared" si="6"/>
        <v>83.158138135639319</v>
      </c>
      <c r="L15" s="370">
        <v>510430</v>
      </c>
      <c r="M15" s="371">
        <v>49.110643509819148</v>
      </c>
      <c r="N15" s="370">
        <v>528917</v>
      </c>
      <c r="O15" s="372">
        <v>50.889356490180859</v>
      </c>
      <c r="P15" s="350"/>
      <c r="Q15" s="368">
        <v>154160</v>
      </c>
      <c r="R15" s="369">
        <v>12.334339325547829</v>
      </c>
      <c r="S15" s="370">
        <v>82120</v>
      </c>
      <c r="T15" s="371">
        <v>53.269330565646079</v>
      </c>
      <c r="U15" s="370">
        <v>72040</v>
      </c>
      <c r="V15" s="372">
        <v>46.730669434353914</v>
      </c>
      <c r="W15" s="350"/>
      <c r="X15" s="368">
        <v>56337</v>
      </c>
      <c r="Y15" s="369">
        <v>4.5075225388128439</v>
      </c>
      <c r="Z15" s="370">
        <v>34621</v>
      </c>
      <c r="AA15" s="371">
        <v>61.453396524486571</v>
      </c>
      <c r="AB15" s="370">
        <v>21716</v>
      </c>
      <c r="AC15" s="372">
        <f t="shared" si="0"/>
        <v>38.546603475513429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2258866</v>
      </c>
      <c r="E16" s="365">
        <f t="shared" si="2"/>
        <v>1144045</v>
      </c>
      <c r="F16" s="366">
        <f t="shared" si="3"/>
        <v>50.646873254101834</v>
      </c>
      <c r="G16" s="365">
        <f t="shared" si="4"/>
        <v>1114821</v>
      </c>
      <c r="H16" s="367">
        <f t="shared" si="3"/>
        <v>49.353126745898166</v>
      </c>
      <c r="I16" s="350"/>
      <c r="J16" s="368">
        <f t="shared" si="5"/>
        <v>1848033</v>
      </c>
      <c r="K16" s="369">
        <f t="shared" si="6"/>
        <v>81.812422693510811</v>
      </c>
      <c r="L16" s="370">
        <v>918095</v>
      </c>
      <c r="M16" s="371">
        <v>49.679578232639784</v>
      </c>
      <c r="N16" s="370">
        <v>929938</v>
      </c>
      <c r="O16" s="372">
        <v>50.320421767360216</v>
      </c>
      <c r="P16" s="350"/>
      <c r="Q16" s="368">
        <v>305526</v>
      </c>
      <c r="R16" s="369">
        <v>13.525636314858872</v>
      </c>
      <c r="S16" s="370">
        <v>161601</v>
      </c>
      <c r="T16" s="371">
        <v>52.892716168182083</v>
      </c>
      <c r="U16" s="370">
        <v>143925</v>
      </c>
      <c r="V16" s="372">
        <v>47.107283831817917</v>
      </c>
      <c r="W16" s="350"/>
      <c r="X16" s="368">
        <v>105307</v>
      </c>
      <c r="Y16" s="369">
        <v>4.6619409916303134</v>
      </c>
      <c r="Z16" s="370">
        <v>64349</v>
      </c>
      <c r="AA16" s="371">
        <v>61.106099309637543</v>
      </c>
      <c r="AB16" s="370">
        <v>40958</v>
      </c>
      <c r="AC16" s="372">
        <f t="shared" si="0"/>
        <v>38.893900690362464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593623</v>
      </c>
      <c r="E17" s="375">
        <f t="shared" si="2"/>
        <v>306163</v>
      </c>
      <c r="F17" s="376">
        <f t="shared" si="3"/>
        <v>51.575326427715908</v>
      </c>
      <c r="G17" s="375">
        <f t="shared" si="4"/>
        <v>287460</v>
      </c>
      <c r="H17" s="367">
        <f t="shared" si="3"/>
        <v>48.424673572284092</v>
      </c>
      <c r="I17" s="350"/>
      <c r="J17" s="377">
        <f t="shared" si="5"/>
        <v>448079</v>
      </c>
      <c r="K17" s="378">
        <f t="shared" si="6"/>
        <v>75.482082062184247</v>
      </c>
      <c r="L17" s="375">
        <v>223780</v>
      </c>
      <c r="M17" s="376">
        <v>49.942086105351954</v>
      </c>
      <c r="N17" s="375">
        <v>224299</v>
      </c>
      <c r="O17" s="372">
        <v>50.057913894648046</v>
      </c>
      <c r="P17" s="350"/>
      <c r="Q17" s="377">
        <v>103380</v>
      </c>
      <c r="R17" s="378">
        <v>17.415093417876328</v>
      </c>
      <c r="S17" s="375">
        <v>55313</v>
      </c>
      <c r="T17" s="376">
        <v>53.504546333913716</v>
      </c>
      <c r="U17" s="375">
        <v>48067</v>
      </c>
      <c r="V17" s="372">
        <v>46.495453666086284</v>
      </c>
      <c r="W17" s="350"/>
      <c r="X17" s="377">
        <v>42164</v>
      </c>
      <c r="Y17" s="378">
        <v>7.1028245199394231</v>
      </c>
      <c r="Z17" s="375">
        <v>27070</v>
      </c>
      <c r="AA17" s="376">
        <v>64.201688644341147</v>
      </c>
      <c r="AB17" s="375">
        <v>15094</v>
      </c>
      <c r="AC17" s="372">
        <f t="shared" si="0"/>
        <v>35.798311355658861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2401221</v>
      </c>
      <c r="E18" s="365">
        <f t="shared" si="2"/>
        <v>1218323</v>
      </c>
      <c r="F18" s="366">
        <f t="shared" si="3"/>
        <v>50.737645556156643</v>
      </c>
      <c r="G18" s="365">
        <f t="shared" si="4"/>
        <v>1182898</v>
      </c>
      <c r="H18" s="367">
        <f t="shared" si="3"/>
        <v>49.262354443843357</v>
      </c>
      <c r="I18" s="350"/>
      <c r="J18" s="368">
        <f t="shared" si="5"/>
        <v>1746772</v>
      </c>
      <c r="K18" s="369">
        <f t="shared" si="6"/>
        <v>72.745157567754077</v>
      </c>
      <c r="L18" s="370">
        <v>858674</v>
      </c>
      <c r="M18" s="371">
        <v>49.157760715193511</v>
      </c>
      <c r="N18" s="370">
        <v>888098</v>
      </c>
      <c r="O18" s="372">
        <v>50.842239284806489</v>
      </c>
      <c r="P18" s="350"/>
      <c r="Q18" s="368">
        <v>430931</v>
      </c>
      <c r="R18" s="369">
        <v>17.946328138892671</v>
      </c>
      <c r="S18" s="370">
        <v>221597</v>
      </c>
      <c r="T18" s="371">
        <v>51.422849597731421</v>
      </c>
      <c r="U18" s="370">
        <v>209334</v>
      </c>
      <c r="V18" s="372">
        <v>48.577150402268579</v>
      </c>
      <c r="W18" s="350"/>
      <c r="X18" s="368">
        <v>223518</v>
      </c>
      <c r="Y18" s="369">
        <v>9.308514293353257</v>
      </c>
      <c r="Z18" s="370">
        <v>138052</v>
      </c>
      <c r="AA18" s="371">
        <v>61.763258440036154</v>
      </c>
      <c r="AB18" s="370">
        <v>85466</v>
      </c>
      <c r="AC18" s="372">
        <f t="shared" si="0"/>
        <v>38.236741559963846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2126378</v>
      </c>
      <c r="E19" s="365">
        <f t="shared" si="2"/>
        <v>1058878</v>
      </c>
      <c r="F19" s="366">
        <f t="shared" si="3"/>
        <v>49.797260882119737</v>
      </c>
      <c r="G19" s="365">
        <f t="shared" si="4"/>
        <v>1067500</v>
      </c>
      <c r="H19" s="367">
        <f t="shared" si="3"/>
        <v>50.20273911788027</v>
      </c>
      <c r="I19" s="350"/>
      <c r="J19" s="368">
        <f t="shared" si="5"/>
        <v>1699472</v>
      </c>
      <c r="K19" s="369">
        <f t="shared" si="6"/>
        <v>79.923325015589882</v>
      </c>
      <c r="L19" s="370">
        <v>825114</v>
      </c>
      <c r="M19" s="371">
        <v>48.551197077680598</v>
      </c>
      <c r="N19" s="370">
        <v>874358</v>
      </c>
      <c r="O19" s="372">
        <v>51.448802922319402</v>
      </c>
      <c r="P19" s="350"/>
      <c r="Q19" s="368">
        <v>292398</v>
      </c>
      <c r="R19" s="369">
        <v>13.75098877057607</v>
      </c>
      <c r="S19" s="370">
        <v>151645</v>
      </c>
      <c r="T19" s="371">
        <v>51.862529839465388</v>
      </c>
      <c r="U19" s="370">
        <v>140753</v>
      </c>
      <c r="V19" s="372">
        <v>48.137470160534612</v>
      </c>
      <c r="W19" s="350"/>
      <c r="X19" s="368">
        <v>134508</v>
      </c>
      <c r="Y19" s="369">
        <v>6.3256862138340404</v>
      </c>
      <c r="Z19" s="370">
        <v>82119</v>
      </c>
      <c r="AA19" s="371">
        <v>61.051387278080114</v>
      </c>
      <c r="AB19" s="370">
        <v>52389</v>
      </c>
      <c r="AC19" s="372">
        <f t="shared" si="0"/>
        <v>38.948612721919886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8124126</v>
      </c>
      <c r="E20" s="365">
        <f t="shared" si="2"/>
        <v>4117292</v>
      </c>
      <c r="F20" s="366">
        <f t="shared" si="3"/>
        <v>50.679814665602187</v>
      </c>
      <c r="G20" s="365">
        <f t="shared" si="4"/>
        <v>4006834</v>
      </c>
      <c r="H20" s="367">
        <f t="shared" si="3"/>
        <v>49.320185334397813</v>
      </c>
      <c r="I20" s="350"/>
      <c r="J20" s="368">
        <f t="shared" si="5"/>
        <v>6522139</v>
      </c>
      <c r="K20" s="369">
        <f t="shared" si="6"/>
        <v>80.281115777869516</v>
      </c>
      <c r="L20" s="370">
        <v>3206027</v>
      </c>
      <c r="M20" s="371">
        <v>49.156066744361013</v>
      </c>
      <c r="N20" s="370">
        <v>3316112</v>
      </c>
      <c r="O20" s="372">
        <v>50.843933255638987</v>
      </c>
      <c r="P20" s="350"/>
      <c r="Q20" s="368">
        <v>1123089</v>
      </c>
      <c r="R20" s="369">
        <v>13.824120896204711</v>
      </c>
      <c r="S20" s="370">
        <v>611304</v>
      </c>
      <c r="T20" s="371">
        <v>54.430592766913399</v>
      </c>
      <c r="U20" s="370">
        <v>511785</v>
      </c>
      <c r="V20" s="372">
        <v>45.569407233086601</v>
      </c>
      <c r="W20" s="350"/>
      <c r="X20" s="368">
        <v>478898</v>
      </c>
      <c r="Y20" s="369">
        <v>5.8947633259257675</v>
      </c>
      <c r="Z20" s="370">
        <v>299961</v>
      </c>
      <c r="AA20" s="371">
        <v>62.635676072984225</v>
      </c>
      <c r="AB20" s="370">
        <v>178937</v>
      </c>
      <c r="AC20" s="372">
        <f t="shared" si="0"/>
        <v>37.364323927015775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5425182</v>
      </c>
      <c r="E21" s="365">
        <f t="shared" si="2"/>
        <v>2754625</v>
      </c>
      <c r="F21" s="366">
        <f t="shared" si="3"/>
        <v>50.77479428339916</v>
      </c>
      <c r="G21" s="365">
        <f t="shared" si="4"/>
        <v>2670557</v>
      </c>
      <c r="H21" s="367">
        <f t="shared" si="3"/>
        <v>49.225205716600847</v>
      </c>
      <c r="I21" s="350"/>
      <c r="J21" s="368">
        <f t="shared" si="5"/>
        <v>4318866</v>
      </c>
      <c r="K21" s="369">
        <f t="shared" si="6"/>
        <v>79.607762467692339</v>
      </c>
      <c r="L21" s="370">
        <v>2135464</v>
      </c>
      <c r="M21" s="371">
        <v>49.445016353829921</v>
      </c>
      <c r="N21" s="370">
        <v>2183402</v>
      </c>
      <c r="O21" s="372">
        <v>50.554983646170079</v>
      </c>
      <c r="P21" s="350"/>
      <c r="Q21" s="368">
        <v>794988</v>
      </c>
      <c r="R21" s="369">
        <v>14.653665075199321</v>
      </c>
      <c r="S21" s="370">
        <v>427455</v>
      </c>
      <c r="T21" s="371">
        <v>53.768736131866149</v>
      </c>
      <c r="U21" s="370">
        <v>367533</v>
      </c>
      <c r="V21" s="372">
        <v>46.231263868133858</v>
      </c>
      <c r="W21" s="350"/>
      <c r="X21" s="368">
        <v>311328</v>
      </c>
      <c r="Y21" s="369">
        <v>5.7385724571083516</v>
      </c>
      <c r="Z21" s="370">
        <v>191706</v>
      </c>
      <c r="AA21" s="371">
        <v>61.576857847671903</v>
      </c>
      <c r="AB21" s="370">
        <v>119622</v>
      </c>
      <c r="AC21" s="372">
        <f t="shared" si="0"/>
        <v>38.423142152328097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1053345</v>
      </c>
      <c r="E22" s="365">
        <f t="shared" si="2"/>
        <v>532913</v>
      </c>
      <c r="F22" s="366">
        <f t="shared" si="3"/>
        <v>50.592445969744006</v>
      </c>
      <c r="G22" s="365">
        <f t="shared" si="4"/>
        <v>520432</v>
      </c>
      <c r="H22" s="367">
        <f t="shared" si="3"/>
        <v>49.407554030255994</v>
      </c>
      <c r="I22" s="350"/>
      <c r="J22" s="368">
        <f t="shared" si="5"/>
        <v>811711</v>
      </c>
      <c r="K22" s="369">
        <f t="shared" si="6"/>
        <v>77.060317369902549</v>
      </c>
      <c r="L22" s="370">
        <v>399960</v>
      </c>
      <c r="M22" s="371">
        <v>49.273694701685699</v>
      </c>
      <c r="N22" s="370">
        <v>411751</v>
      </c>
      <c r="O22" s="372">
        <v>50.726305298314301</v>
      </c>
      <c r="P22" s="350"/>
      <c r="Q22" s="368">
        <v>165573</v>
      </c>
      <c r="R22" s="369">
        <v>15.718781595773464</v>
      </c>
      <c r="S22" s="370">
        <v>85565</v>
      </c>
      <c r="T22" s="371">
        <v>51.678111769430998</v>
      </c>
      <c r="U22" s="370">
        <v>80008</v>
      </c>
      <c r="V22" s="372">
        <v>48.321888230568995</v>
      </c>
      <c r="W22" s="350"/>
      <c r="X22" s="368">
        <v>76061</v>
      </c>
      <c r="Y22" s="369">
        <v>7.2209010343239868</v>
      </c>
      <c r="Z22" s="370">
        <v>47388</v>
      </c>
      <c r="AA22" s="371">
        <v>62.302625524250274</v>
      </c>
      <c r="AB22" s="370">
        <v>28673</v>
      </c>
      <c r="AC22" s="372">
        <f t="shared" si="0"/>
        <v>37.697374475749726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2714741</v>
      </c>
      <c r="E23" s="365">
        <f t="shared" si="2"/>
        <v>1407914</v>
      </c>
      <c r="F23" s="366">
        <f t="shared" si="3"/>
        <v>51.861816652122613</v>
      </c>
      <c r="G23" s="365">
        <f t="shared" si="4"/>
        <v>1306827</v>
      </c>
      <c r="H23" s="367">
        <f t="shared" si="3"/>
        <v>48.138183347877387</v>
      </c>
      <c r="I23" s="350"/>
      <c r="J23" s="368">
        <f t="shared" si="5"/>
        <v>1984912</v>
      </c>
      <c r="K23" s="369">
        <f t="shared" si="6"/>
        <v>73.116072582983051</v>
      </c>
      <c r="L23" s="370">
        <v>992781</v>
      </c>
      <c r="M23" s="371">
        <v>50.01637352184882</v>
      </c>
      <c r="N23" s="370">
        <v>992131</v>
      </c>
      <c r="O23" s="372">
        <v>49.983626478151173</v>
      </c>
      <c r="P23" s="350"/>
      <c r="Q23" s="368">
        <v>484373</v>
      </c>
      <c r="R23" s="369">
        <v>17.842328236837325</v>
      </c>
      <c r="S23" s="370">
        <v>261081</v>
      </c>
      <c r="T23" s="371">
        <v>53.900816106595542</v>
      </c>
      <c r="U23" s="370">
        <v>223292</v>
      </c>
      <c r="V23" s="372">
        <v>46.099183893404458</v>
      </c>
      <c r="W23" s="350"/>
      <c r="X23" s="368">
        <v>245456</v>
      </c>
      <c r="Y23" s="369">
        <v>9.0415991801796203</v>
      </c>
      <c r="Z23" s="370">
        <v>154052</v>
      </c>
      <c r="AA23" s="371">
        <v>62.761554005605888</v>
      </c>
      <c r="AB23" s="370">
        <v>91404</v>
      </c>
      <c r="AC23" s="372">
        <f t="shared" si="0"/>
        <v>37.238445994394112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7113886</v>
      </c>
      <c r="E24" s="365">
        <f t="shared" si="2"/>
        <v>3706476</v>
      </c>
      <c r="F24" s="366">
        <f t="shared" si="3"/>
        <v>52.101987577534977</v>
      </c>
      <c r="G24" s="365">
        <f t="shared" si="4"/>
        <v>3407410</v>
      </c>
      <c r="H24" s="367">
        <f t="shared" si="3"/>
        <v>47.898012422465023</v>
      </c>
      <c r="I24" s="350"/>
      <c r="J24" s="368">
        <f t="shared" si="5"/>
        <v>5771238</v>
      </c>
      <c r="K24" s="369">
        <f t="shared" si="6"/>
        <v>81.126377341441795</v>
      </c>
      <c r="L24" s="370">
        <v>2923689</v>
      </c>
      <c r="M24" s="371">
        <v>50.65965049439999</v>
      </c>
      <c r="N24" s="370">
        <v>2847549</v>
      </c>
      <c r="O24" s="372">
        <v>49.34034950560001</v>
      </c>
      <c r="P24" s="350"/>
      <c r="Q24" s="368">
        <v>933597</v>
      </c>
      <c r="R24" s="369">
        <v>13.123586742885674</v>
      </c>
      <c r="S24" s="370">
        <v>522744</v>
      </c>
      <c r="T24" s="371">
        <v>55.99246784212032</v>
      </c>
      <c r="U24" s="370">
        <v>410853</v>
      </c>
      <c r="V24" s="372">
        <v>44.007532157879687</v>
      </c>
      <c r="W24" s="350"/>
      <c r="X24" s="368">
        <v>409051</v>
      </c>
      <c r="Y24" s="369">
        <v>5.7500359156725311</v>
      </c>
      <c r="Z24" s="370">
        <v>260043</v>
      </c>
      <c r="AA24" s="371">
        <v>63.572268494637584</v>
      </c>
      <c r="AB24" s="370">
        <v>149008</v>
      </c>
      <c r="AC24" s="372">
        <f t="shared" si="0"/>
        <v>36.427731505362409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1586989</v>
      </c>
      <c r="E25" s="365">
        <f t="shared" si="2"/>
        <v>792084</v>
      </c>
      <c r="F25" s="366">
        <f t="shared" si="3"/>
        <v>49.911120997057949</v>
      </c>
      <c r="G25" s="365">
        <f t="shared" si="4"/>
        <v>794905</v>
      </c>
      <c r="H25" s="367">
        <f t="shared" si="3"/>
        <v>50.088879002942043</v>
      </c>
      <c r="I25" s="350"/>
      <c r="J25" s="368">
        <f t="shared" si="5"/>
        <v>1316655</v>
      </c>
      <c r="K25" s="369">
        <f t="shared" si="6"/>
        <v>82.965603416280771</v>
      </c>
      <c r="L25" s="370">
        <v>641921</v>
      </c>
      <c r="M25" s="371">
        <v>48.753925667695789</v>
      </c>
      <c r="N25" s="370">
        <v>674734</v>
      </c>
      <c r="O25" s="372">
        <v>51.246074332304218</v>
      </c>
      <c r="P25" s="350"/>
      <c r="Q25" s="368">
        <v>196028</v>
      </c>
      <c r="R25" s="369">
        <v>12.352196518060301</v>
      </c>
      <c r="S25" s="370">
        <v>104532</v>
      </c>
      <c r="T25" s="371">
        <v>53.325035199053197</v>
      </c>
      <c r="U25" s="370">
        <v>91496</v>
      </c>
      <c r="V25" s="372">
        <v>46.674964800946803</v>
      </c>
      <c r="W25" s="350"/>
      <c r="X25" s="368">
        <v>74306</v>
      </c>
      <c r="Y25" s="369">
        <v>4.6822000656589298</v>
      </c>
      <c r="Z25" s="370">
        <v>45631</v>
      </c>
      <c r="AA25" s="371">
        <v>61.409576615616501</v>
      </c>
      <c r="AB25" s="370">
        <v>28675</v>
      </c>
      <c r="AC25" s="372">
        <f t="shared" si="0"/>
        <v>38.590423384383492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683854</v>
      </c>
      <c r="E26" s="380">
        <f t="shared" si="2"/>
        <v>345019</v>
      </c>
      <c r="F26" s="381">
        <f t="shared" si="3"/>
        <v>50.452143293743987</v>
      </c>
      <c r="G26" s="380">
        <f t="shared" si="4"/>
        <v>338835</v>
      </c>
      <c r="H26" s="367">
        <f t="shared" si="3"/>
        <v>49.547856706256013</v>
      </c>
      <c r="I26" s="350"/>
      <c r="J26" s="377">
        <f t="shared" si="5"/>
        <v>540320</v>
      </c>
      <c r="K26" s="378">
        <f t="shared" si="6"/>
        <v>79.01101697145883</v>
      </c>
      <c r="L26" s="375">
        <v>265612</v>
      </c>
      <c r="M26" s="376">
        <v>49.158276576843349</v>
      </c>
      <c r="N26" s="375">
        <v>274708</v>
      </c>
      <c r="O26" s="372">
        <v>50.841723423156651</v>
      </c>
      <c r="P26" s="350"/>
      <c r="Q26" s="377">
        <v>99695</v>
      </c>
      <c r="R26" s="378">
        <v>14.578404162291953</v>
      </c>
      <c r="S26" s="375">
        <v>52275</v>
      </c>
      <c r="T26" s="376">
        <v>52.434926525904004</v>
      </c>
      <c r="U26" s="375">
        <v>47420</v>
      </c>
      <c r="V26" s="372">
        <v>47.565073474095989</v>
      </c>
      <c r="W26" s="350"/>
      <c r="X26" s="377">
        <v>43839</v>
      </c>
      <c r="Y26" s="378">
        <v>6.410578866249228</v>
      </c>
      <c r="Z26" s="375">
        <v>27132</v>
      </c>
      <c r="AA26" s="376">
        <v>61.890097858071577</v>
      </c>
      <c r="AB26" s="375">
        <v>16707</v>
      </c>
      <c r="AC26" s="372">
        <f t="shared" si="0"/>
        <v>38.109902141928423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2242343</v>
      </c>
      <c r="E27" s="380">
        <f t="shared" si="2"/>
        <v>1150625</v>
      </c>
      <c r="F27" s="381">
        <f t="shared" si="3"/>
        <v>51.313514480166504</v>
      </c>
      <c r="G27" s="380">
        <f t="shared" si="4"/>
        <v>1091718</v>
      </c>
      <c r="H27" s="367">
        <f t="shared" si="3"/>
        <v>48.686485519833496</v>
      </c>
      <c r="I27" s="350"/>
      <c r="J27" s="377">
        <f t="shared" si="5"/>
        <v>1700124</v>
      </c>
      <c r="K27" s="378">
        <f t="shared" si="6"/>
        <v>75.819087445587058</v>
      </c>
      <c r="L27" s="375">
        <v>842023</v>
      </c>
      <c r="M27" s="376">
        <v>49.527152137138231</v>
      </c>
      <c r="N27" s="375">
        <v>858101</v>
      </c>
      <c r="O27" s="372">
        <v>50.472847862861769</v>
      </c>
      <c r="P27" s="350"/>
      <c r="Q27" s="377">
        <v>375067</v>
      </c>
      <c r="R27" s="378">
        <v>16.726566809805636</v>
      </c>
      <c r="S27" s="375">
        <v>202457</v>
      </c>
      <c r="T27" s="376">
        <v>53.978889105146543</v>
      </c>
      <c r="U27" s="375">
        <v>172610</v>
      </c>
      <c r="V27" s="372">
        <v>46.02111089485345</v>
      </c>
      <c r="W27" s="350"/>
      <c r="X27" s="377">
        <v>167152</v>
      </c>
      <c r="Y27" s="378">
        <v>7.4543457446073145</v>
      </c>
      <c r="Z27" s="375">
        <v>106145</v>
      </c>
      <c r="AA27" s="376">
        <v>63.502081937398295</v>
      </c>
      <c r="AB27" s="375">
        <v>61007</v>
      </c>
      <c r="AC27" s="372">
        <f t="shared" si="0"/>
        <v>36.497918062601705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326803</v>
      </c>
      <c r="E28" s="380">
        <f t="shared" si="2"/>
        <v>165626</v>
      </c>
      <c r="F28" s="381">
        <f t="shared" si="3"/>
        <v>50.680685305826444</v>
      </c>
      <c r="G28" s="380">
        <f t="shared" si="4"/>
        <v>161177</v>
      </c>
      <c r="H28" s="382">
        <f t="shared" si="3"/>
        <v>49.319314694173556</v>
      </c>
      <c r="I28" s="350"/>
      <c r="J28" s="377">
        <f t="shared" si="5"/>
        <v>253300</v>
      </c>
      <c r="K28" s="378">
        <f t="shared" si="6"/>
        <v>77.508468404512811</v>
      </c>
      <c r="L28" s="375">
        <v>125084</v>
      </c>
      <c r="M28" s="376">
        <v>49.381760757994478</v>
      </c>
      <c r="N28" s="375">
        <v>128216</v>
      </c>
      <c r="O28" s="383">
        <v>50.618239242005522</v>
      </c>
      <c r="P28" s="350"/>
      <c r="Q28" s="377">
        <v>50572</v>
      </c>
      <c r="R28" s="378">
        <v>15.474766143517654</v>
      </c>
      <c r="S28" s="375">
        <v>26402</v>
      </c>
      <c r="T28" s="376">
        <v>52.206754725935298</v>
      </c>
      <c r="U28" s="375">
        <v>24170</v>
      </c>
      <c r="V28" s="383">
        <v>47.793245274064702</v>
      </c>
      <c r="W28" s="350"/>
      <c r="X28" s="377">
        <v>22931</v>
      </c>
      <c r="Y28" s="378">
        <v>7.0167654519695351</v>
      </c>
      <c r="Z28" s="375">
        <v>14140</v>
      </c>
      <c r="AA28" s="376">
        <v>61.663250621429512</v>
      </c>
      <c r="AB28" s="375">
        <v>8791</v>
      </c>
      <c r="AC28" s="383">
        <f t="shared" si="0"/>
        <v>38.336749378570495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170634</v>
      </c>
      <c r="E29" s="386">
        <f t="shared" si="2"/>
        <v>84717</v>
      </c>
      <c r="F29" s="387">
        <f>E29/$D29*100</f>
        <v>49.648370195857801</v>
      </c>
      <c r="G29" s="386">
        <f t="shared" si="4"/>
        <v>85917</v>
      </c>
      <c r="H29" s="388">
        <f>G29/$D29*100</f>
        <v>50.351629804142192</v>
      </c>
      <c r="I29" s="350"/>
      <c r="J29" s="389">
        <f t="shared" si="5"/>
        <v>148157</v>
      </c>
      <c r="K29" s="390">
        <f t="shared" si="6"/>
        <v>86.827361487159649</v>
      </c>
      <c r="L29" s="391">
        <v>72584</v>
      </c>
      <c r="M29" s="392">
        <v>48.991272771451904</v>
      </c>
      <c r="N29" s="391">
        <v>75573</v>
      </c>
      <c r="O29" s="393">
        <v>51.008727228548089</v>
      </c>
      <c r="P29" s="350"/>
      <c r="Q29" s="389">
        <v>17428</v>
      </c>
      <c r="R29" s="390">
        <v>10.213673710983743</v>
      </c>
      <c r="S29" s="391">
        <v>8927</v>
      </c>
      <c r="T29" s="392">
        <v>51.222171218728484</v>
      </c>
      <c r="U29" s="391">
        <v>8501</v>
      </c>
      <c r="V29" s="393">
        <v>48.777828781271516</v>
      </c>
      <c r="W29" s="350"/>
      <c r="X29" s="389">
        <v>5049</v>
      </c>
      <c r="Y29" s="390">
        <v>2.9589648018566055</v>
      </c>
      <c r="Z29" s="391">
        <v>3206</v>
      </c>
      <c r="AA29" s="392">
        <v>63.497722321251736</v>
      </c>
      <c r="AB29" s="391">
        <v>1843</v>
      </c>
      <c r="AC29" s="393">
        <f t="shared" si="0"/>
        <v>36.502277678748271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49128297</v>
      </c>
      <c r="E31" s="1230">
        <f>L31+S31+Z31</f>
        <v>25037928</v>
      </c>
      <c r="F31" s="1231">
        <f>E31/$D31*100</f>
        <v>50.964371917878616</v>
      </c>
      <c r="G31" s="1230">
        <f>N31+U31+AB31</f>
        <v>24090369</v>
      </c>
      <c r="H31" s="1232">
        <f>G31/$D31*100</f>
        <v>49.035628082121391</v>
      </c>
      <c r="I31" s="320"/>
      <c r="J31" s="1233">
        <f>L31+N31</f>
        <v>38949672</v>
      </c>
      <c r="K31" s="1234">
        <f>J31/$D31*100</f>
        <v>79.281543180705</v>
      </c>
      <c r="L31" s="1230">
        <f>SUM(L12:L29)</f>
        <v>19302268</v>
      </c>
      <c r="M31" s="1231">
        <f>L31/$J31*100</f>
        <v>49.556946204835825</v>
      </c>
      <c r="N31" s="1230">
        <f>SUM(N12:N29)</f>
        <v>19647404</v>
      </c>
      <c r="O31" s="1235">
        <f>N31/$J31*100</f>
        <v>50.443053795164182</v>
      </c>
      <c r="P31" s="320"/>
      <c r="Q31" s="1233">
        <f>SUM(Q12:Q29)</f>
        <v>7147622</v>
      </c>
      <c r="R31" s="1234">
        <f>Q31/$D31*100</f>
        <v>14.548890225118122</v>
      </c>
      <c r="S31" s="1230">
        <f>SUM(S12:S29)</f>
        <v>3842903</v>
      </c>
      <c r="T31" s="1231">
        <f>S31/$Q31*100</f>
        <v>53.764776592830458</v>
      </c>
      <c r="U31" s="1230">
        <f>SUM(U12:U29)</f>
        <v>3304719</v>
      </c>
      <c r="V31" s="1235">
        <f>U31/$Q31*100</f>
        <v>46.235223407169542</v>
      </c>
      <c r="W31" s="320"/>
      <c r="X31" s="1233">
        <f>SUM(X12:X29)</f>
        <v>3031003</v>
      </c>
      <c r="Y31" s="1234">
        <f>X31/$D31*100</f>
        <v>6.1695665941768754</v>
      </c>
      <c r="Z31" s="1230">
        <f>SUM(Z12:Z29)</f>
        <v>1892757</v>
      </c>
      <c r="AA31" s="1231">
        <f>Z31/$X31*100</f>
        <v>62.446556469921013</v>
      </c>
      <c r="AB31" s="1230">
        <f>SUM(AB12:AB29)</f>
        <v>1138246</v>
      </c>
      <c r="AC31" s="1235">
        <f>AB31/$X31*100</f>
        <v>37.553443530078987</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472" t="s">
        <v>495</v>
      </c>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74"/>
      <c r="C3" s="1474"/>
      <c r="D3" s="1474"/>
      <c r="E3" s="1474"/>
      <c r="F3" s="1474"/>
    </row>
    <row r="4" spans="2:19" s="419" customFormat="1" ht="23.25" customHeight="1" x14ac:dyDescent="0.2">
      <c r="B4" s="1427" t="s">
        <v>391</v>
      </c>
      <c r="C4" s="1427"/>
      <c r="D4" s="1427"/>
      <c r="E4" s="1427"/>
      <c r="F4" s="1427"/>
      <c r="G4" s="1427"/>
      <c r="H4" s="1427"/>
      <c r="I4" s="1427"/>
      <c r="J4" s="1427"/>
      <c r="K4" s="1427"/>
      <c r="L4" s="1427"/>
      <c r="M4" s="1427"/>
    </row>
    <row r="5" spans="2:19" s="419" customFormat="1" ht="15.75" customHeight="1" x14ac:dyDescent="0.2">
      <c r="B5" s="1479" t="str">
        <f>porsaad!$B$6</f>
        <v>Situación a 30 de abril de 2026</v>
      </c>
      <c r="C5" s="1479"/>
      <c r="D5" s="1479"/>
      <c r="E5" s="1479"/>
      <c r="F5" s="1479"/>
      <c r="G5" s="1479"/>
      <c r="H5" s="1479"/>
      <c r="I5" s="1479"/>
      <c r="J5" s="1479"/>
      <c r="K5" s="1479"/>
      <c r="L5" s="1479"/>
      <c r="M5" s="1479"/>
      <c r="N5" s="420"/>
      <c r="O5" s="420"/>
      <c r="P5" s="420"/>
      <c r="Q5" s="420"/>
      <c r="R5" s="420"/>
      <c r="S5" s="420"/>
    </row>
    <row r="6" spans="2:19" s="419" customFormat="1" ht="10.5" customHeight="1" x14ac:dyDescent="0.2"/>
    <row r="7" spans="2:19" s="410" customFormat="1" ht="36.75" customHeight="1" x14ac:dyDescent="0.25">
      <c r="B7" s="1477" t="s">
        <v>12</v>
      </c>
      <c r="C7" s="409"/>
      <c r="D7" s="1475" t="s">
        <v>11</v>
      </c>
      <c r="E7" s="1476"/>
      <c r="F7" s="421"/>
    </row>
    <row r="8" spans="2:19" s="410" customFormat="1" ht="30.75" customHeight="1" x14ac:dyDescent="0.25">
      <c r="B8" s="1478"/>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468929</v>
      </c>
      <c r="D10" s="426">
        <v>468929</v>
      </c>
      <c r="E10" s="427">
        <f t="shared" ref="E10:E27" si="1">D10*100/$D$29</f>
        <v>19.793191039966771</v>
      </c>
      <c r="F10" s="421"/>
      <c r="M10" s="412"/>
    </row>
    <row r="11" spans="2:19" ht="18" customHeight="1" x14ac:dyDescent="0.25">
      <c r="B11" s="428" t="s">
        <v>7</v>
      </c>
      <c r="C11" s="414">
        <f t="shared" si="0"/>
        <v>62360</v>
      </c>
      <c r="D11" s="429">
        <v>62360</v>
      </c>
      <c r="E11" s="430">
        <f t="shared" si="1"/>
        <v>2.632175432213252</v>
      </c>
      <c r="F11" s="421"/>
    </row>
    <row r="12" spans="2:19" ht="18" customHeight="1" x14ac:dyDescent="0.25">
      <c r="B12" s="428" t="s">
        <v>37</v>
      </c>
      <c r="C12" s="414">
        <f t="shared" si="0"/>
        <v>50583</v>
      </c>
      <c r="D12" s="429">
        <v>50583</v>
      </c>
      <c r="E12" s="430">
        <f t="shared" si="1"/>
        <v>2.1350758481020353</v>
      </c>
      <c r="F12" s="421"/>
    </row>
    <row r="13" spans="2:19" ht="18" customHeight="1" x14ac:dyDescent="0.25">
      <c r="B13" s="428" t="s">
        <v>38</v>
      </c>
      <c r="C13" s="414">
        <f t="shared" si="0"/>
        <v>50269</v>
      </c>
      <c r="D13" s="429">
        <v>50269</v>
      </c>
      <c r="E13" s="430">
        <f t="shared" si="1"/>
        <v>2.1218221103580492</v>
      </c>
      <c r="F13" s="421"/>
    </row>
    <row r="14" spans="2:19" ht="18" customHeight="1" x14ac:dyDescent="0.25">
      <c r="B14" s="428" t="s">
        <v>6</v>
      </c>
      <c r="C14" s="414">
        <f t="shared" si="0"/>
        <v>84865</v>
      </c>
      <c r="D14" s="429">
        <v>84865</v>
      </c>
      <c r="E14" s="430">
        <f t="shared" si="1"/>
        <v>3.5820969861253626</v>
      </c>
      <c r="F14" s="421"/>
      <c r="M14" s="414"/>
    </row>
    <row r="15" spans="2:19" ht="18" customHeight="1" x14ac:dyDescent="0.25">
      <c r="B15" s="428" t="s">
        <v>5</v>
      </c>
      <c r="C15" s="414">
        <f t="shared" si="0"/>
        <v>25170</v>
      </c>
      <c r="D15" s="429">
        <v>25170</v>
      </c>
      <c r="E15" s="430">
        <f t="shared" si="1"/>
        <v>1.0624094873125007</v>
      </c>
      <c r="F15" s="421"/>
      <c r="M15" s="414"/>
    </row>
    <row r="16" spans="2:19" ht="18" customHeight="1" x14ac:dyDescent="0.25">
      <c r="B16" s="428" t="s">
        <v>4</v>
      </c>
      <c r="C16" s="414">
        <f t="shared" si="0"/>
        <v>161359</v>
      </c>
      <c r="D16" s="429">
        <v>161359</v>
      </c>
      <c r="E16" s="430">
        <f t="shared" si="1"/>
        <v>6.8108594542414709</v>
      </c>
      <c r="F16" s="421"/>
    </row>
    <row r="17" spans="2:13" ht="18" customHeight="1" x14ac:dyDescent="0.25">
      <c r="B17" s="428" t="s">
        <v>40</v>
      </c>
      <c r="C17" s="414">
        <f t="shared" si="0"/>
        <v>104915</v>
      </c>
      <c r="D17" s="429">
        <v>104915</v>
      </c>
      <c r="E17" s="430">
        <f t="shared" si="1"/>
        <v>4.4283945713703226</v>
      </c>
      <c r="F17" s="421"/>
    </row>
    <row r="18" spans="2:13" ht="18" customHeight="1" x14ac:dyDescent="0.25">
      <c r="B18" s="428" t="s">
        <v>41</v>
      </c>
      <c r="C18" s="414">
        <f t="shared" si="0"/>
        <v>427552</v>
      </c>
      <c r="D18" s="429">
        <v>427552</v>
      </c>
      <c r="E18" s="430">
        <f t="shared" si="1"/>
        <v>18.046694522027586</v>
      </c>
      <c r="F18" s="421"/>
    </row>
    <row r="19" spans="2:13" ht="18" customHeight="1" x14ac:dyDescent="0.25">
      <c r="B19" s="428" t="s">
        <v>3</v>
      </c>
      <c r="C19" s="414">
        <f t="shared" si="0"/>
        <v>241742</v>
      </c>
      <c r="D19" s="429">
        <v>241742</v>
      </c>
      <c r="E19" s="430">
        <f t="shared" si="1"/>
        <v>10.203774107345989</v>
      </c>
      <c r="F19" s="421"/>
    </row>
    <row r="20" spans="2:13" ht="18" customHeight="1" x14ac:dyDescent="0.25">
      <c r="B20" s="428" t="s">
        <v>2</v>
      </c>
      <c r="C20" s="414">
        <f t="shared" si="0"/>
        <v>62060</v>
      </c>
      <c r="D20" s="429">
        <v>62060</v>
      </c>
      <c r="E20" s="430">
        <f t="shared" si="1"/>
        <v>2.619512625451482</v>
      </c>
      <c r="F20" s="421"/>
    </row>
    <row r="21" spans="2:13" ht="18" customHeight="1" x14ac:dyDescent="0.25">
      <c r="B21" s="428" t="s">
        <v>35</v>
      </c>
      <c r="C21" s="414">
        <f t="shared" si="0"/>
        <v>101824</v>
      </c>
      <c r="D21" s="429">
        <v>101824</v>
      </c>
      <c r="E21" s="430">
        <f t="shared" si="1"/>
        <v>4.2979254523682195</v>
      </c>
      <c r="F21" s="421"/>
    </row>
    <row r="22" spans="2:13" ht="18" customHeight="1" x14ac:dyDescent="0.25">
      <c r="B22" s="428" t="s">
        <v>42</v>
      </c>
      <c r="C22" s="414">
        <f t="shared" si="0"/>
        <v>286647</v>
      </c>
      <c r="D22" s="429">
        <v>286647</v>
      </c>
      <c r="E22" s="430">
        <f t="shared" si="1"/>
        <v>12.099185232803592</v>
      </c>
      <c r="F22" s="421"/>
    </row>
    <row r="23" spans="2:13" ht="18" customHeight="1" x14ac:dyDescent="0.25">
      <c r="B23" s="428" t="s">
        <v>43</v>
      </c>
      <c r="C23" s="414">
        <f t="shared" si="0"/>
        <v>74635</v>
      </c>
      <c r="D23" s="429">
        <v>74635</v>
      </c>
      <c r="E23" s="430">
        <f t="shared" si="1"/>
        <v>3.1502952755490066</v>
      </c>
      <c r="F23" s="421"/>
    </row>
    <row r="24" spans="2:13" ht="18" customHeight="1" x14ac:dyDescent="0.25">
      <c r="B24" s="428" t="s">
        <v>44</v>
      </c>
      <c r="C24" s="414">
        <f t="shared" si="0"/>
        <v>24090</v>
      </c>
      <c r="D24" s="429">
        <v>24090</v>
      </c>
      <c r="E24" s="430">
        <f t="shared" si="1"/>
        <v>1.0168233829701288</v>
      </c>
      <c r="F24" s="421"/>
    </row>
    <row r="25" spans="2:13" ht="18" customHeight="1" x14ac:dyDescent="0.25">
      <c r="B25" s="428" t="s">
        <v>45</v>
      </c>
      <c r="C25" s="414">
        <f t="shared" si="0"/>
        <v>121018</v>
      </c>
      <c r="D25" s="429">
        <v>121018</v>
      </c>
      <c r="E25" s="430">
        <f t="shared" si="1"/>
        <v>5.1080918289862618</v>
      </c>
      <c r="F25" s="421"/>
    </row>
    <row r="26" spans="2:13" ht="18" customHeight="1" x14ac:dyDescent="0.25">
      <c r="B26" s="428" t="s">
        <v>46</v>
      </c>
      <c r="C26" s="414">
        <f t="shared" si="0"/>
        <v>15217</v>
      </c>
      <c r="D26" s="429">
        <v>15217</v>
      </c>
      <c r="E26" s="431">
        <f t="shared" si="1"/>
        <v>0.64229976831284563</v>
      </c>
      <c r="F26" s="421"/>
    </row>
    <row r="27" spans="2:13" ht="18" customHeight="1" x14ac:dyDescent="0.25">
      <c r="B27" s="432" t="s">
        <v>1</v>
      </c>
      <c r="C27" s="414">
        <f t="shared" si="0"/>
        <v>5908</v>
      </c>
      <c r="D27" s="433">
        <v>5908</v>
      </c>
      <c r="E27" s="434">
        <f t="shared" si="1"/>
        <v>0.24937287449512335</v>
      </c>
      <c r="F27" s="421"/>
    </row>
    <row r="28" spans="2:13" s="412" customFormat="1" ht="3.75" customHeight="1" x14ac:dyDescent="0.25">
      <c r="B28" s="411"/>
      <c r="D28" s="411"/>
      <c r="E28" s="415"/>
      <c r="F28" s="421"/>
    </row>
    <row r="29" spans="2:13" s="412" customFormat="1" ht="18" customHeight="1" x14ac:dyDescent="0.25">
      <c r="B29" s="1224" t="s">
        <v>0</v>
      </c>
      <c r="C29" s="1225"/>
      <c r="D29" s="1226">
        <f>SUM(D10:D28)</f>
        <v>2369143</v>
      </c>
      <c r="E29" s="1227">
        <f>D29*100/$D$29</f>
        <v>100</v>
      </c>
      <c r="F29" s="421"/>
    </row>
    <row r="30" spans="2:13" s="412" customFormat="1" ht="23.25" customHeight="1" x14ac:dyDescent="0.2">
      <c r="B30" s="1472"/>
      <c r="C30" s="1472"/>
      <c r="D30" s="1472"/>
      <c r="E30" s="1472"/>
      <c r="F30" s="1472"/>
      <c r="G30" s="1472"/>
      <c r="H30" s="1472"/>
      <c r="I30" s="1472"/>
      <c r="J30" s="1472"/>
      <c r="K30" s="1472"/>
      <c r="L30" s="1472"/>
      <c r="M30" s="1472"/>
    </row>
    <row r="31" spans="2:13" ht="24" customHeight="1" x14ac:dyDescent="0.2">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443"/>
      <c r="C2" s="1443"/>
      <c r="D2" s="1443"/>
      <c r="E2" s="1443"/>
      <c r="F2" s="1443"/>
      <c r="G2" s="1443"/>
      <c r="H2" s="1443"/>
      <c r="I2" s="1443"/>
      <c r="O2" s="444"/>
    </row>
    <row r="3" spans="1:21" s="345" customFormat="1" ht="4.5" customHeight="1" x14ac:dyDescent="0.2">
      <c r="B3" s="1444"/>
      <c r="C3" s="1444"/>
      <c r="D3" s="1444"/>
      <c r="E3" s="1444"/>
      <c r="F3" s="1444"/>
      <c r="G3" s="1444"/>
      <c r="H3" s="1444"/>
      <c r="I3" s="1444"/>
      <c r="O3" s="444"/>
    </row>
    <row r="4" spans="1:21" s="345" customFormat="1" ht="17.25" customHeight="1" x14ac:dyDescent="0.2">
      <c r="A4" s="1481" t="s">
        <v>392</v>
      </c>
      <c r="B4" s="1481"/>
      <c r="C4" s="1481"/>
      <c r="D4" s="1481"/>
      <c r="E4" s="1481"/>
      <c r="F4" s="1481"/>
      <c r="G4" s="1481"/>
      <c r="H4" s="1481"/>
      <c r="I4" s="1481"/>
      <c r="J4" s="1481"/>
      <c r="K4" s="1481"/>
      <c r="L4" s="1481"/>
      <c r="M4" s="1481"/>
      <c r="N4" s="1481"/>
      <c r="O4" s="1481"/>
      <c r="P4" s="1481"/>
      <c r="Q4" s="1481"/>
      <c r="R4" s="1481"/>
      <c r="S4" s="1481"/>
      <c r="T4" s="1481"/>
      <c r="U4" s="1481"/>
    </row>
    <row r="5" spans="1:21" s="345" customFormat="1" ht="17.2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row>
    <row r="6" spans="1:21" s="345" customFormat="1" ht="6" customHeight="1" x14ac:dyDescent="0.2">
      <c r="O6" s="444"/>
    </row>
    <row r="7" spans="1:21" s="322" customFormat="1" ht="39.75" customHeight="1" x14ac:dyDescent="0.2">
      <c r="A7" s="316"/>
      <c r="B7" s="1447" t="s">
        <v>12</v>
      </c>
      <c r="C7" s="437"/>
      <c r="D7" s="1483" t="s">
        <v>472</v>
      </c>
      <c r="E7" s="1484"/>
      <c r="F7" s="437"/>
      <c r="G7" s="1483" t="s">
        <v>473</v>
      </c>
      <c r="H7" s="1484"/>
      <c r="I7" s="437"/>
      <c r="J7" s="1483" t="s">
        <v>13</v>
      </c>
      <c r="K7" s="1485"/>
      <c r="L7" s="1484"/>
      <c r="M7" s="319"/>
      <c r="N7" s="319"/>
      <c r="O7" s="320"/>
      <c r="P7" s="320"/>
      <c r="Q7" s="320"/>
      <c r="R7" s="320"/>
      <c r="S7" s="320"/>
      <c r="T7" s="320"/>
      <c r="U7" s="321"/>
    </row>
    <row r="8" spans="1:21" s="322" customFormat="1" ht="26.25" customHeight="1" x14ac:dyDescent="0.2">
      <c r="A8" s="316"/>
      <c r="B8" s="1449"/>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8676713</v>
      </c>
      <c r="E10" s="465">
        <v>17.661334770061334</v>
      </c>
      <c r="F10" s="350"/>
      <c r="G10" s="461">
        <v>1096572</v>
      </c>
      <c r="H10" s="469">
        <v>16.190506563479449</v>
      </c>
      <c r="I10" s="350"/>
      <c r="J10" s="473">
        <v>468929</v>
      </c>
      <c r="K10" s="478">
        <f t="shared" ref="K10:K27" si="0">J10*100/D10</f>
        <v>5.4044544287681289</v>
      </c>
      <c r="L10" s="479">
        <f>J10*100/G10</f>
        <v>42.76317469349938</v>
      </c>
      <c r="M10" s="447"/>
      <c r="N10" s="360">
        <f>_xlfn.RANK.EQ(L10,L$10:L$29,0)</f>
        <v>1</v>
      </c>
      <c r="O10" s="360">
        <v>1</v>
      </c>
      <c r="P10" s="360">
        <f>MATCH(O10,N$10:N$29,0)</f>
        <v>1</v>
      </c>
      <c r="Q10" s="361" t="str">
        <f>INDEX(B$10:B$29,P10,1)</f>
        <v>Andalucía</v>
      </c>
      <c r="R10" s="362">
        <f>INDEX(L$10:L$29,P10,1)</f>
        <v>42.76317469349938</v>
      </c>
      <c r="S10" s="329"/>
      <c r="T10" s="329"/>
      <c r="U10" s="329"/>
    </row>
    <row r="11" spans="1:21" s="331" customFormat="1" ht="18" customHeight="1" x14ac:dyDescent="0.25">
      <c r="A11" s="330"/>
      <c r="B11" s="363" t="s">
        <v>7</v>
      </c>
      <c r="C11" s="350"/>
      <c r="D11" s="457">
        <v>1364621</v>
      </c>
      <c r="E11" s="466">
        <v>2.7776680311145325</v>
      </c>
      <c r="F11" s="350"/>
      <c r="G11" s="462">
        <v>191202</v>
      </c>
      <c r="H11" s="470">
        <v>2.8230314433985164</v>
      </c>
      <c r="I11" s="350"/>
      <c r="J11" s="474">
        <v>62360</v>
      </c>
      <c r="K11" s="480">
        <f t="shared" si="0"/>
        <v>4.5697669902485742</v>
      </c>
      <c r="L11" s="481">
        <f>J11*100/G11</f>
        <v>32.614721603330509</v>
      </c>
      <c r="M11" s="447"/>
      <c r="N11" s="360">
        <f t="shared" ref="N11:N26" si="1">_xlfn.RANK.EQ(L11,L$10:L$29,0)</f>
        <v>12</v>
      </c>
      <c r="O11" s="360">
        <v>2</v>
      </c>
      <c r="P11" s="360">
        <f t="shared" ref="P11:P27" si="2">MATCH(O11,N$10:N$29,0)</f>
        <v>11</v>
      </c>
      <c r="Q11" s="361" t="str">
        <f t="shared" ref="Q11:Q28" si="3">INDEX(B$10:B$29,P11,1)</f>
        <v>Extremadura</v>
      </c>
      <c r="R11" s="362">
        <f t="shared" ref="R11:R28" si="4">INDEX(L$10:L$29,P11,1)</f>
        <v>39.486911927516132</v>
      </c>
      <c r="S11" s="329"/>
      <c r="T11" s="329"/>
      <c r="U11" s="329"/>
    </row>
    <row r="12" spans="1:21" s="331" customFormat="1" ht="18" customHeight="1" x14ac:dyDescent="0.25">
      <c r="A12" s="330"/>
      <c r="B12" s="363" t="s">
        <v>37</v>
      </c>
      <c r="C12" s="350"/>
      <c r="D12" s="457">
        <v>1015128</v>
      </c>
      <c r="E12" s="466">
        <v>2.0662796432776815</v>
      </c>
      <c r="F12" s="350"/>
      <c r="G12" s="462">
        <v>191994</v>
      </c>
      <c r="H12" s="470">
        <v>2.8347250496535326</v>
      </c>
      <c r="I12" s="350"/>
      <c r="J12" s="474">
        <v>50583</v>
      </c>
      <c r="K12" s="480">
        <f t="shared" si="0"/>
        <v>4.9829184102891455</v>
      </c>
      <c r="L12" s="481">
        <f>J12*100/G12</f>
        <v>26.346135816744273</v>
      </c>
      <c r="M12" s="447"/>
      <c r="N12" s="360">
        <f t="shared" si="1"/>
        <v>17</v>
      </c>
      <c r="O12" s="360">
        <v>3</v>
      </c>
      <c r="P12" s="360">
        <f t="shared" si="2"/>
        <v>4</v>
      </c>
      <c r="Q12" s="361" t="str">
        <f t="shared" si="3"/>
        <v>Balears, Illes</v>
      </c>
      <c r="R12" s="373">
        <f t="shared" si="4"/>
        <v>39.325499890477829</v>
      </c>
      <c r="S12" s="329"/>
      <c r="T12" s="329"/>
      <c r="U12" s="329"/>
    </row>
    <row r="13" spans="1:21" s="331" customFormat="1" ht="18" customHeight="1" x14ac:dyDescent="0.25">
      <c r="A13" s="330"/>
      <c r="B13" s="363" t="s">
        <v>38</v>
      </c>
      <c r="C13" s="350"/>
      <c r="D13" s="457">
        <v>1249844</v>
      </c>
      <c r="E13" s="466">
        <v>2.5440409627876983</v>
      </c>
      <c r="F13" s="350"/>
      <c r="G13" s="462">
        <v>127828</v>
      </c>
      <c r="H13" s="470">
        <v>1.8873362378361396</v>
      </c>
      <c r="I13" s="350"/>
      <c r="J13" s="474">
        <v>50269</v>
      </c>
      <c r="K13" s="480">
        <f t="shared" si="0"/>
        <v>4.0220219483391526</v>
      </c>
      <c r="L13" s="481">
        <f t="shared" ref="L13:L27" si="5">J13*100/G13</f>
        <v>39.325499890477829</v>
      </c>
      <c r="M13" s="447"/>
      <c r="N13" s="360">
        <f t="shared" si="1"/>
        <v>3</v>
      </c>
      <c r="O13" s="360">
        <v>4</v>
      </c>
      <c r="P13" s="360">
        <f t="shared" si="2"/>
        <v>9</v>
      </c>
      <c r="Q13" s="361" t="str">
        <f t="shared" si="3"/>
        <v>Cataluña</v>
      </c>
      <c r="R13" s="362">
        <f t="shared" si="4"/>
        <v>37.731946025610476</v>
      </c>
      <c r="S13" s="329"/>
      <c r="T13" s="329"/>
      <c r="U13" s="329"/>
    </row>
    <row r="14" spans="1:21" s="331" customFormat="1" ht="18" customHeight="1" x14ac:dyDescent="0.25">
      <c r="A14" s="330"/>
      <c r="B14" s="363" t="s">
        <v>6</v>
      </c>
      <c r="C14" s="350"/>
      <c r="D14" s="457">
        <v>2258866</v>
      </c>
      <c r="E14" s="466">
        <v>4.597891923670792</v>
      </c>
      <c r="F14" s="350"/>
      <c r="G14" s="462">
        <v>270684</v>
      </c>
      <c r="H14" s="470">
        <v>3.9965557014303408</v>
      </c>
      <c r="I14" s="350"/>
      <c r="J14" s="474">
        <v>84865</v>
      </c>
      <c r="K14" s="480">
        <f t="shared" si="0"/>
        <v>3.7569736319020253</v>
      </c>
      <c r="L14" s="481">
        <f t="shared" si="5"/>
        <v>31.352056272258427</v>
      </c>
      <c r="M14" s="447"/>
      <c r="N14" s="360">
        <f t="shared" si="1"/>
        <v>14</v>
      </c>
      <c r="O14" s="360">
        <v>5</v>
      </c>
      <c r="P14" s="360">
        <f t="shared" si="2"/>
        <v>7</v>
      </c>
      <c r="Q14" s="361" t="str">
        <f t="shared" si="3"/>
        <v>Castilla y León</v>
      </c>
      <c r="R14" s="362">
        <f t="shared" si="4"/>
        <v>37.642566037031592</v>
      </c>
      <c r="S14" s="329"/>
      <c r="T14" s="329"/>
      <c r="U14" s="329"/>
    </row>
    <row r="15" spans="1:21" s="331" customFormat="1" ht="18" customHeight="1" x14ac:dyDescent="0.25">
      <c r="A15" s="330"/>
      <c r="B15" s="363" t="s">
        <v>5</v>
      </c>
      <c r="C15" s="350"/>
      <c r="D15" s="458">
        <v>593623</v>
      </c>
      <c r="E15" s="466">
        <v>1.2083117800724905</v>
      </c>
      <c r="F15" s="350"/>
      <c r="G15" s="463">
        <v>104312</v>
      </c>
      <c r="H15" s="470">
        <v>1.5401306258500749</v>
      </c>
      <c r="I15" s="350"/>
      <c r="J15" s="475">
        <v>25170</v>
      </c>
      <c r="K15" s="482">
        <f t="shared" si="0"/>
        <v>4.2400648222861985</v>
      </c>
      <c r="L15" s="481">
        <f t="shared" si="5"/>
        <v>24.12953447350257</v>
      </c>
      <c r="M15" s="447"/>
      <c r="N15" s="360">
        <f t="shared" si="1"/>
        <v>18</v>
      </c>
      <c r="O15" s="360">
        <v>6</v>
      </c>
      <c r="P15" s="360">
        <f t="shared" si="2"/>
        <v>14</v>
      </c>
      <c r="Q15" s="361" t="str">
        <f t="shared" si="3"/>
        <v>Murcia, Región de</v>
      </c>
      <c r="R15" s="362">
        <f t="shared" si="4"/>
        <v>36.466552986070056</v>
      </c>
      <c r="S15" s="329"/>
      <c r="T15" s="329"/>
      <c r="U15" s="329"/>
    </row>
    <row r="16" spans="1:21" s="331" customFormat="1" ht="18" customHeight="1" x14ac:dyDescent="0.25">
      <c r="A16" s="330"/>
      <c r="B16" s="363" t="s">
        <v>4</v>
      </c>
      <c r="C16" s="350"/>
      <c r="D16" s="457">
        <v>2401221</v>
      </c>
      <c r="E16" s="466">
        <v>4.8876536469399703</v>
      </c>
      <c r="F16" s="350"/>
      <c r="G16" s="462">
        <v>428661</v>
      </c>
      <c r="H16" s="470">
        <v>6.3290315036383058</v>
      </c>
      <c r="I16" s="350"/>
      <c r="J16" s="474">
        <v>161359</v>
      </c>
      <c r="K16" s="480">
        <f t="shared" si="0"/>
        <v>6.7198729313128611</v>
      </c>
      <c r="L16" s="481">
        <f t="shared" si="5"/>
        <v>37.642566037031592</v>
      </c>
      <c r="M16" s="447"/>
      <c r="N16" s="360">
        <f t="shared" si="1"/>
        <v>5</v>
      </c>
      <c r="O16" s="360">
        <v>7</v>
      </c>
      <c r="P16" s="360">
        <f t="shared" si="2"/>
        <v>20</v>
      </c>
      <c r="Q16" s="361" t="str">
        <f t="shared" si="3"/>
        <v>TOTAL</v>
      </c>
      <c r="R16" s="362">
        <f t="shared" si="4"/>
        <v>34.979577530085933</v>
      </c>
      <c r="S16" s="329"/>
      <c r="T16" s="329"/>
      <c r="U16" s="329"/>
    </row>
    <row r="17" spans="1:21" s="331" customFormat="1" ht="18" customHeight="1" x14ac:dyDescent="0.25">
      <c r="A17" s="330"/>
      <c r="B17" s="363" t="s">
        <v>40</v>
      </c>
      <c r="C17" s="350"/>
      <c r="D17" s="457">
        <v>2126378</v>
      </c>
      <c r="E17" s="466">
        <v>4.328214348647176</v>
      </c>
      <c r="F17" s="350"/>
      <c r="G17" s="462">
        <v>300904</v>
      </c>
      <c r="H17" s="470">
        <v>4.4427435562618962</v>
      </c>
      <c r="I17" s="350"/>
      <c r="J17" s="474">
        <v>104915</v>
      </c>
      <c r="K17" s="480">
        <f t="shared" si="0"/>
        <v>4.9339769316650193</v>
      </c>
      <c r="L17" s="481">
        <f t="shared" si="5"/>
        <v>34.866601972722194</v>
      </c>
      <c r="M17" s="447"/>
      <c r="N17" s="360">
        <f t="shared" si="1"/>
        <v>10</v>
      </c>
      <c r="O17" s="360">
        <v>8</v>
      </c>
      <c r="P17" s="360">
        <f t="shared" si="2"/>
        <v>10</v>
      </c>
      <c r="Q17" s="361" t="str">
        <f t="shared" si="3"/>
        <v>Comunitat Valenciana</v>
      </c>
      <c r="R17" s="362">
        <f t="shared" si="4"/>
        <v>34.937955075601444</v>
      </c>
      <c r="S17" s="329"/>
      <c r="T17" s="329"/>
      <c r="U17" s="329"/>
    </row>
    <row r="18" spans="1:21" s="331" customFormat="1" ht="18" customHeight="1" x14ac:dyDescent="0.25">
      <c r="A18" s="330"/>
      <c r="B18" s="363" t="s">
        <v>41</v>
      </c>
      <c r="C18" s="350"/>
      <c r="D18" s="457">
        <v>8124126</v>
      </c>
      <c r="E18" s="466">
        <v>16.536551226271897</v>
      </c>
      <c r="F18" s="350"/>
      <c r="G18" s="462">
        <v>1133130</v>
      </c>
      <c r="H18" s="470">
        <v>16.730272797659861</v>
      </c>
      <c r="I18" s="350"/>
      <c r="J18" s="474">
        <v>427552</v>
      </c>
      <c r="K18" s="480">
        <f t="shared" si="0"/>
        <v>5.2627445709236911</v>
      </c>
      <c r="L18" s="481">
        <f t="shared" si="5"/>
        <v>37.731946025610476</v>
      </c>
      <c r="M18" s="447"/>
      <c r="N18" s="360">
        <f t="shared" si="1"/>
        <v>4</v>
      </c>
      <c r="O18" s="360">
        <v>9</v>
      </c>
      <c r="P18" s="360">
        <f t="shared" si="2"/>
        <v>16</v>
      </c>
      <c r="Q18" s="361" t="str">
        <f t="shared" si="3"/>
        <v>País Vasco</v>
      </c>
      <c r="R18" s="362">
        <f t="shared" si="4"/>
        <v>34.890586708952</v>
      </c>
      <c r="S18" s="329"/>
      <c r="T18" s="329"/>
      <c r="U18" s="329"/>
    </row>
    <row r="19" spans="1:21" s="331" customFormat="1" ht="18" customHeight="1" x14ac:dyDescent="0.25">
      <c r="A19" s="330"/>
      <c r="B19" s="363" t="s">
        <v>3</v>
      </c>
      <c r="C19" s="350"/>
      <c r="D19" s="457">
        <v>5425182</v>
      </c>
      <c r="E19" s="466">
        <v>11.042886343078409</v>
      </c>
      <c r="F19" s="350"/>
      <c r="G19" s="462">
        <v>691918</v>
      </c>
      <c r="H19" s="470">
        <v>10.215930117119145</v>
      </c>
      <c r="I19" s="350"/>
      <c r="J19" s="474">
        <v>241742</v>
      </c>
      <c r="K19" s="480">
        <f t="shared" si="0"/>
        <v>4.4559242436474946</v>
      </c>
      <c r="L19" s="481">
        <f t="shared" si="5"/>
        <v>34.937955075601444</v>
      </c>
      <c r="M19" s="447"/>
      <c r="N19" s="360">
        <f t="shared" si="1"/>
        <v>8</v>
      </c>
      <c r="O19" s="360">
        <v>10</v>
      </c>
      <c r="P19" s="360">
        <f t="shared" si="2"/>
        <v>8</v>
      </c>
      <c r="Q19" s="361" t="str">
        <f t="shared" si="3"/>
        <v>Castilla - La Mancha</v>
      </c>
      <c r="R19" s="373">
        <f t="shared" si="4"/>
        <v>34.866601972722194</v>
      </c>
      <c r="S19" s="329"/>
      <c r="T19" s="329"/>
      <c r="U19" s="329"/>
    </row>
    <row r="20" spans="1:21" s="331" customFormat="1" ht="18" customHeight="1" x14ac:dyDescent="0.25">
      <c r="A20" s="330"/>
      <c r="B20" s="363" t="s">
        <v>2</v>
      </c>
      <c r="C20" s="350"/>
      <c r="D20" s="457">
        <v>1053345</v>
      </c>
      <c r="E20" s="466">
        <v>2.1440698422744027</v>
      </c>
      <c r="F20" s="350"/>
      <c r="G20" s="462">
        <v>157166</v>
      </c>
      <c r="H20" s="470">
        <v>2.3205016675200638</v>
      </c>
      <c r="I20" s="350"/>
      <c r="J20" s="474">
        <v>62060</v>
      </c>
      <c r="K20" s="480">
        <f t="shared" si="0"/>
        <v>5.8917068956514722</v>
      </c>
      <c r="L20" s="481">
        <f t="shared" si="5"/>
        <v>39.486911927516132</v>
      </c>
      <c r="M20" s="447"/>
      <c r="N20" s="360">
        <f t="shared" si="1"/>
        <v>2</v>
      </c>
      <c r="O20" s="360">
        <v>11</v>
      </c>
      <c r="P20" s="360">
        <f t="shared" si="2"/>
        <v>17</v>
      </c>
      <c r="Q20" s="361" t="str">
        <f t="shared" si="3"/>
        <v>Rioja, La</v>
      </c>
      <c r="R20" s="362">
        <f t="shared" si="4"/>
        <v>33.671143761201954</v>
      </c>
      <c r="S20" s="329"/>
      <c r="T20" s="329"/>
      <c r="U20" s="329"/>
    </row>
    <row r="21" spans="1:21" s="331" customFormat="1" ht="18" customHeight="1" x14ac:dyDescent="0.25">
      <c r="A21" s="330"/>
      <c r="B21" s="363" t="s">
        <v>35</v>
      </c>
      <c r="C21" s="350"/>
      <c r="D21" s="457">
        <v>2714741</v>
      </c>
      <c r="E21" s="466">
        <v>5.5258194681570174</v>
      </c>
      <c r="F21" s="350"/>
      <c r="G21" s="462">
        <v>492391</v>
      </c>
      <c r="H21" s="470">
        <v>7.2699829261536957</v>
      </c>
      <c r="I21" s="350"/>
      <c r="J21" s="474">
        <v>101824</v>
      </c>
      <c r="K21" s="480">
        <f t="shared" si="0"/>
        <v>3.7507813820913301</v>
      </c>
      <c r="L21" s="481">
        <f t="shared" si="5"/>
        <v>20.679500640750948</v>
      </c>
      <c r="M21" s="447"/>
      <c r="N21" s="360">
        <f t="shared" si="1"/>
        <v>19</v>
      </c>
      <c r="O21" s="360">
        <v>12</v>
      </c>
      <c r="P21" s="360">
        <f t="shared" si="2"/>
        <v>2</v>
      </c>
      <c r="Q21" s="361" t="str">
        <f t="shared" si="3"/>
        <v>Aragón</v>
      </c>
      <c r="R21" s="362">
        <f t="shared" si="4"/>
        <v>32.614721603330509</v>
      </c>
      <c r="S21" s="329"/>
      <c r="T21" s="329"/>
      <c r="U21" s="329"/>
    </row>
    <row r="22" spans="1:21" s="331" customFormat="1" ht="18" customHeight="1" x14ac:dyDescent="0.25">
      <c r="A22" s="330"/>
      <c r="B22" s="363" t="s">
        <v>42</v>
      </c>
      <c r="C22" s="350"/>
      <c r="D22" s="457">
        <v>7113886</v>
      </c>
      <c r="E22" s="466">
        <v>14.480221042467644</v>
      </c>
      <c r="F22" s="350"/>
      <c r="G22" s="462">
        <v>881049</v>
      </c>
      <c r="H22" s="470">
        <v>13.008383961333141</v>
      </c>
      <c r="I22" s="350"/>
      <c r="J22" s="474">
        <v>286647</v>
      </c>
      <c r="K22" s="480">
        <f t="shared" si="0"/>
        <v>4.0294010896435504</v>
      </c>
      <c r="L22" s="481">
        <f t="shared" si="5"/>
        <v>32.534739838533383</v>
      </c>
      <c r="M22" s="447"/>
      <c r="N22" s="360">
        <f t="shared" si="1"/>
        <v>13</v>
      </c>
      <c r="O22" s="360">
        <v>13</v>
      </c>
      <c r="P22" s="360">
        <f t="shared" si="2"/>
        <v>13</v>
      </c>
      <c r="Q22" s="361" t="str">
        <f t="shared" si="3"/>
        <v>Madrid, Comunidad de</v>
      </c>
      <c r="R22" s="362">
        <f t="shared" si="4"/>
        <v>32.534739838533383</v>
      </c>
      <c r="S22" s="329"/>
      <c r="T22" s="329"/>
      <c r="U22" s="329"/>
    </row>
    <row r="23" spans="1:21" ht="18" customHeight="1" x14ac:dyDescent="0.25">
      <c r="A23" s="332"/>
      <c r="B23" s="363" t="s">
        <v>43</v>
      </c>
      <c r="C23" s="350"/>
      <c r="D23" s="457">
        <v>1586989</v>
      </c>
      <c r="E23" s="466">
        <v>3.2302951596307112</v>
      </c>
      <c r="F23" s="350"/>
      <c r="G23" s="462">
        <v>204667</v>
      </c>
      <c r="H23" s="470">
        <v>3.0218375143881557</v>
      </c>
      <c r="I23" s="350"/>
      <c r="J23" s="474">
        <v>74635</v>
      </c>
      <c r="K23" s="480">
        <f t="shared" si="0"/>
        <v>4.7029311482310208</v>
      </c>
      <c r="L23" s="481">
        <f t="shared" si="5"/>
        <v>36.466552986070056</v>
      </c>
      <c r="M23" s="447"/>
      <c r="N23" s="360">
        <f t="shared" si="1"/>
        <v>6</v>
      </c>
      <c r="O23" s="360">
        <v>14</v>
      </c>
      <c r="P23" s="360">
        <f t="shared" si="2"/>
        <v>5</v>
      </c>
      <c r="Q23" s="361" t="str">
        <f t="shared" si="3"/>
        <v>Canarias</v>
      </c>
      <c r="R23" s="362">
        <f t="shared" si="4"/>
        <v>31.352056272258427</v>
      </c>
      <c r="S23" s="329"/>
      <c r="T23" s="329"/>
      <c r="U23" s="329"/>
    </row>
    <row r="24" spans="1:21" s="331" customFormat="1" ht="18" customHeight="1" x14ac:dyDescent="0.25">
      <c r="B24" s="363" t="s">
        <v>44</v>
      </c>
      <c r="C24" s="350"/>
      <c r="D24" s="458">
        <v>683854</v>
      </c>
      <c r="E24" s="466">
        <v>1.3919757894314961</v>
      </c>
      <c r="F24" s="350"/>
      <c r="G24" s="463">
        <v>86335</v>
      </c>
      <c r="H24" s="470">
        <v>1.2747064343773125</v>
      </c>
      <c r="I24" s="350"/>
      <c r="J24" s="476">
        <v>24090</v>
      </c>
      <c r="K24" s="483">
        <f t="shared" si="0"/>
        <v>3.5226817420092593</v>
      </c>
      <c r="L24" s="481">
        <f t="shared" si="5"/>
        <v>27.902936236752186</v>
      </c>
      <c r="M24" s="447"/>
      <c r="N24" s="360">
        <f t="shared" si="1"/>
        <v>15</v>
      </c>
      <c r="O24" s="360">
        <v>15</v>
      </c>
      <c r="P24" s="360">
        <f t="shared" si="2"/>
        <v>15</v>
      </c>
      <c r="Q24" s="361" t="str">
        <f t="shared" si="3"/>
        <v>Navarra, Comunidad Foral de</v>
      </c>
      <c r="R24" s="362">
        <f t="shared" si="4"/>
        <v>27.902936236752186</v>
      </c>
      <c r="S24" s="329"/>
      <c r="T24" s="329"/>
      <c r="U24" s="329"/>
    </row>
    <row r="25" spans="1:21" s="331" customFormat="1" ht="18" customHeight="1" x14ac:dyDescent="0.25">
      <c r="B25" s="363" t="s">
        <v>45</v>
      </c>
      <c r="C25" s="350"/>
      <c r="D25" s="458">
        <v>2242343</v>
      </c>
      <c r="E25" s="466">
        <v>4.5642595752912012</v>
      </c>
      <c r="F25" s="350"/>
      <c r="G25" s="463">
        <v>346850</v>
      </c>
      <c r="H25" s="470">
        <v>5.1211203655964654</v>
      </c>
      <c r="I25" s="350"/>
      <c r="J25" s="476">
        <v>121018</v>
      </c>
      <c r="K25" s="483">
        <f t="shared" si="0"/>
        <v>5.3969441784776011</v>
      </c>
      <c r="L25" s="481">
        <f t="shared" si="5"/>
        <v>34.890586708952</v>
      </c>
      <c r="M25" s="447"/>
      <c r="N25" s="360">
        <f t="shared" si="1"/>
        <v>9</v>
      </c>
      <c r="O25" s="360">
        <v>16</v>
      </c>
      <c r="P25" s="360">
        <f t="shared" si="2"/>
        <v>18</v>
      </c>
      <c r="Q25" s="361" t="str">
        <f t="shared" si="3"/>
        <v>Ceuta y Melilla</v>
      </c>
      <c r="R25" s="373">
        <f t="shared" si="4"/>
        <v>26.762094582351875</v>
      </c>
      <c r="S25" s="329"/>
      <c r="T25" s="329"/>
      <c r="U25" s="329"/>
    </row>
    <row r="26" spans="1:21" s="331" customFormat="1" ht="18" customHeight="1" x14ac:dyDescent="0.25">
      <c r="B26" s="363" t="s">
        <v>46</v>
      </c>
      <c r="C26" s="350"/>
      <c r="D26" s="458">
        <v>326803</v>
      </c>
      <c r="E26" s="467">
        <v>0.66520319236793413</v>
      </c>
      <c r="F26" s="350"/>
      <c r="G26" s="463">
        <v>45193</v>
      </c>
      <c r="H26" s="471">
        <v>0.66725902459968589</v>
      </c>
      <c r="I26" s="350"/>
      <c r="J26" s="476">
        <v>15217</v>
      </c>
      <c r="K26" s="483">
        <f t="shared" si="0"/>
        <v>4.656322004387965</v>
      </c>
      <c r="L26" s="484">
        <f t="shared" si="5"/>
        <v>33.671143761201954</v>
      </c>
      <c r="M26" s="447"/>
      <c r="N26" s="360">
        <f t="shared" si="1"/>
        <v>11</v>
      </c>
      <c r="O26" s="360">
        <v>17</v>
      </c>
      <c r="P26" s="360">
        <f t="shared" si="2"/>
        <v>3</v>
      </c>
      <c r="Q26" s="361" t="str">
        <f t="shared" si="3"/>
        <v>Asturias, Principado de</v>
      </c>
      <c r="R26" s="362">
        <f t="shared" si="4"/>
        <v>26.346135816744273</v>
      </c>
      <c r="S26" s="329"/>
      <c r="T26" s="329"/>
      <c r="U26" s="329"/>
    </row>
    <row r="27" spans="1:21" s="331" customFormat="1" ht="18" customHeight="1" x14ac:dyDescent="0.25">
      <c r="B27" s="384" t="s">
        <v>1</v>
      </c>
      <c r="C27" s="350"/>
      <c r="D27" s="459">
        <v>170634</v>
      </c>
      <c r="E27" s="468">
        <v>0.34732325445760925</v>
      </c>
      <c r="F27" s="350"/>
      <c r="G27" s="464">
        <v>22076</v>
      </c>
      <c r="H27" s="472">
        <v>0.32594450970421673</v>
      </c>
      <c r="I27" s="350"/>
      <c r="J27" s="477">
        <v>5908</v>
      </c>
      <c r="K27" s="485">
        <f t="shared" si="0"/>
        <v>3.4623814714535204</v>
      </c>
      <c r="L27" s="486">
        <f t="shared" si="5"/>
        <v>26.762094582351875</v>
      </c>
      <c r="M27" s="447"/>
      <c r="N27" s="360">
        <f>_xlfn.RANK.EQ(L27,L$10:L$29,0)</f>
        <v>16</v>
      </c>
      <c r="O27" s="360">
        <v>18</v>
      </c>
      <c r="P27" s="360">
        <f t="shared" si="2"/>
        <v>6</v>
      </c>
      <c r="Q27" s="361" t="str">
        <f t="shared" si="3"/>
        <v>Cantabria</v>
      </c>
      <c r="R27" s="362">
        <f t="shared" si="4"/>
        <v>24.12953447350257</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20.679500640750948</v>
      </c>
      <c r="S28" s="329"/>
      <c r="T28" s="329"/>
      <c r="U28" s="329"/>
    </row>
    <row r="29" spans="1:21" s="394" customFormat="1" ht="18" customHeight="1" x14ac:dyDescent="0.25">
      <c r="B29" s="1236" t="s">
        <v>0</v>
      </c>
      <c r="C29" s="320"/>
      <c r="D29" s="1237">
        <f>SUM(D10:D27)</f>
        <v>49128297</v>
      </c>
      <c r="E29" s="1238">
        <f>SUM(E10:E27)</f>
        <v>100.00000000000003</v>
      </c>
      <c r="F29" s="320"/>
      <c r="G29" s="1237">
        <f>SUM(G10:G27)</f>
        <v>6772932</v>
      </c>
      <c r="H29" s="1238">
        <f>SUM(H10:H27)</f>
        <v>100</v>
      </c>
      <c r="I29" s="320"/>
      <c r="J29" s="1237">
        <f>SUM(J10:J27)</f>
        <v>2369143</v>
      </c>
      <c r="K29" s="1239">
        <f>J29*100/D29</f>
        <v>4.8223593014022041</v>
      </c>
      <c r="L29" s="1240">
        <f>J29*100/G29</f>
        <v>34.979577530085933</v>
      </c>
      <c r="M29" s="447"/>
      <c r="N29" s="360">
        <f>_xlfn.RANK.EQ(L29,L$10:L$29,0)</f>
        <v>7</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86" t="s">
        <v>496</v>
      </c>
      <c r="C32" s="1486"/>
      <c r="D32" s="1486"/>
      <c r="E32" s="1486"/>
      <c r="F32" s="1486"/>
      <c r="G32" s="1486"/>
      <c r="H32" s="1486"/>
      <c r="I32" s="1486"/>
      <c r="J32" s="1486"/>
      <c r="K32" s="1486"/>
      <c r="L32" s="1486"/>
      <c r="M32" s="1241"/>
      <c r="O32" s="450"/>
    </row>
    <row r="33" spans="2:17" x14ac:dyDescent="0.2">
      <c r="B33" s="1487" t="s">
        <v>240</v>
      </c>
      <c r="C33" s="1487"/>
      <c r="D33" s="1487"/>
      <c r="E33" s="1487"/>
      <c r="F33" s="1487"/>
      <c r="G33" s="1487"/>
      <c r="H33" s="1487"/>
      <c r="I33" s="1487"/>
      <c r="J33" s="1487"/>
      <c r="K33" s="1487"/>
      <c r="L33" s="1487"/>
      <c r="M33" s="785"/>
      <c r="N33" s="785"/>
      <c r="O33" s="785"/>
      <c r="P33" s="785"/>
      <c r="Q33" s="785"/>
    </row>
    <row r="34" spans="2:17" ht="4.5" customHeight="1" x14ac:dyDescent="0.2">
      <c r="B34" s="1480"/>
      <c r="C34" s="1480"/>
      <c r="D34" s="1480"/>
      <c r="E34" s="1480"/>
      <c r="F34" s="1480"/>
      <c r="G34" s="1480"/>
      <c r="H34" s="1480"/>
      <c r="I34" s="1480"/>
      <c r="J34" s="1480"/>
      <c r="K34" s="1480"/>
      <c r="L34" s="1480"/>
      <c r="M34" s="1480"/>
      <c r="N34" s="1480"/>
      <c r="O34" s="1480"/>
      <c r="P34" s="1480"/>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393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13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171</v>
      </c>
      <c r="K8" s="1457"/>
      <c r="L8" s="1457"/>
      <c r="M8" s="1457"/>
      <c r="N8" s="1457"/>
      <c r="O8" s="1458"/>
      <c r="P8" s="317"/>
      <c r="Q8" s="1456" t="s">
        <v>172</v>
      </c>
      <c r="R8" s="1457"/>
      <c r="S8" s="1457"/>
      <c r="T8" s="1457"/>
      <c r="U8" s="1457"/>
      <c r="V8" s="1458"/>
      <c r="W8" s="317"/>
      <c r="X8" s="1456" t="s">
        <v>173</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211</v>
      </c>
      <c r="L9" s="1469" t="s">
        <v>24</v>
      </c>
      <c r="M9" s="1470"/>
      <c r="N9" s="1465" t="s">
        <v>23</v>
      </c>
      <c r="O9" s="1466"/>
      <c r="P9" s="317"/>
      <c r="Q9" s="1464" t="s">
        <v>9</v>
      </c>
      <c r="R9" s="1467" t="s">
        <v>211</v>
      </c>
      <c r="S9" s="1469" t="s">
        <v>24</v>
      </c>
      <c r="T9" s="1470"/>
      <c r="U9" s="1465" t="s">
        <v>23</v>
      </c>
      <c r="V9" s="1466"/>
      <c r="W9" s="317"/>
      <c r="X9" s="1464" t="s">
        <v>9</v>
      </c>
      <c r="Y9" s="1467" t="s">
        <v>211</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211</v>
      </c>
      <c r="G10" s="406" t="s">
        <v>9</v>
      </c>
      <c r="H10" s="886" t="s">
        <v>211</v>
      </c>
      <c r="I10" s="346"/>
      <c r="J10" s="1460"/>
      <c r="K10" s="1468"/>
      <c r="L10" s="404" t="s">
        <v>9</v>
      </c>
      <c r="M10" s="403" t="s">
        <v>212</v>
      </c>
      <c r="N10" s="407" t="s">
        <v>9</v>
      </c>
      <c r="O10" s="402" t="s">
        <v>212</v>
      </c>
      <c r="P10" s="347"/>
      <c r="Q10" s="1460"/>
      <c r="R10" s="1468"/>
      <c r="S10" s="404" t="s">
        <v>9</v>
      </c>
      <c r="T10" s="403" t="s">
        <v>212</v>
      </c>
      <c r="U10" s="407" t="s">
        <v>9</v>
      </c>
      <c r="V10" s="402" t="s">
        <v>212</v>
      </c>
      <c r="W10" s="347"/>
      <c r="X10" s="1460"/>
      <c r="Y10" s="146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468929</v>
      </c>
      <c r="E12" s="352">
        <f>L12+S12+Z12</f>
        <v>288739</v>
      </c>
      <c r="F12" s="353">
        <f>E12/$D12*100</f>
        <v>61.574140221654027</v>
      </c>
      <c r="G12" s="352">
        <f>N12+U12+AB12</f>
        <v>180190</v>
      </c>
      <c r="H12" s="354">
        <f>G12/$D12*100</f>
        <v>38.425859778345981</v>
      </c>
      <c r="I12" s="350"/>
      <c r="J12" s="355">
        <v>130057</v>
      </c>
      <c r="K12" s="356">
        <v>27.734902298642229</v>
      </c>
      <c r="L12" s="357">
        <v>54518</v>
      </c>
      <c r="M12" s="353">
        <v>41.918543407890382</v>
      </c>
      <c r="N12" s="357">
        <v>75539</v>
      </c>
      <c r="O12" s="358">
        <v>58.081456592109618</v>
      </c>
      <c r="P12" s="350"/>
      <c r="Q12" s="355">
        <v>115851</v>
      </c>
      <c r="R12" s="356">
        <v>24.705445813758587</v>
      </c>
      <c r="S12" s="357">
        <v>75718</v>
      </c>
      <c r="T12" s="353">
        <v>65.358089269837976</v>
      </c>
      <c r="U12" s="357">
        <v>40133</v>
      </c>
      <c r="V12" s="358">
        <v>34.641910730162017</v>
      </c>
      <c r="W12" s="350"/>
      <c r="X12" s="355">
        <v>223021</v>
      </c>
      <c r="Y12" s="356">
        <v>47.559651887599195</v>
      </c>
      <c r="Z12" s="357">
        <v>158503</v>
      </c>
      <c r="AA12" s="353">
        <v>71.070885701346512</v>
      </c>
      <c r="AB12" s="357">
        <v>64518</v>
      </c>
      <c r="AC12" s="358">
        <f t="shared" ref="AC12:AC29" si="0">AB12/$X12*100</f>
        <v>28.929114298653491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62360</v>
      </c>
      <c r="E13" s="365">
        <f t="shared" ref="E13:E29" si="2">L13+S13+Z13</f>
        <v>39691</v>
      </c>
      <c r="F13" s="366">
        <f t="shared" ref="F13:H29" si="3">E13/$D13*100</f>
        <v>63.64817190506735</v>
      </c>
      <c r="G13" s="365">
        <f t="shared" ref="G13:G29" si="4">N13+U13+AB13</f>
        <v>22669</v>
      </c>
      <c r="H13" s="367">
        <f t="shared" si="3"/>
        <v>36.35182809493265</v>
      </c>
      <c r="I13" s="350"/>
      <c r="J13" s="368">
        <v>11848</v>
      </c>
      <c r="K13" s="369">
        <v>18.999358563181527</v>
      </c>
      <c r="L13" s="370">
        <v>5008</v>
      </c>
      <c r="M13" s="371">
        <v>42.268737339635379</v>
      </c>
      <c r="N13" s="370">
        <v>6840</v>
      </c>
      <c r="O13" s="372">
        <v>57.731262660364621</v>
      </c>
      <c r="P13" s="350"/>
      <c r="Q13" s="368">
        <v>12568</v>
      </c>
      <c r="R13" s="369">
        <v>20.153944836433613</v>
      </c>
      <c r="S13" s="370">
        <v>7577</v>
      </c>
      <c r="T13" s="371">
        <v>60.288033099936342</v>
      </c>
      <c r="U13" s="370">
        <v>4991</v>
      </c>
      <c r="V13" s="372">
        <v>39.711966900063658</v>
      </c>
      <c r="W13" s="350"/>
      <c r="X13" s="368">
        <v>37944</v>
      </c>
      <c r="Y13" s="369">
        <v>60.846696600384867</v>
      </c>
      <c r="Z13" s="370">
        <v>27106</v>
      </c>
      <c r="AA13" s="371">
        <v>71.436854311617111</v>
      </c>
      <c r="AB13" s="370">
        <v>10838</v>
      </c>
      <c r="AC13" s="372">
        <f t="shared" si="0"/>
        <v>28.563145688382878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50583</v>
      </c>
      <c r="E14" s="365">
        <f t="shared" si="2"/>
        <v>32557</v>
      </c>
      <c r="F14" s="366">
        <f t="shared" si="3"/>
        <v>64.363521341162055</v>
      </c>
      <c r="G14" s="365">
        <f t="shared" si="4"/>
        <v>18026</v>
      </c>
      <c r="H14" s="367">
        <f t="shared" si="3"/>
        <v>35.636478658837952</v>
      </c>
      <c r="I14" s="350"/>
      <c r="J14" s="368">
        <v>10801</v>
      </c>
      <c r="K14" s="369">
        <v>21.353023743154814</v>
      </c>
      <c r="L14" s="370">
        <v>4563</v>
      </c>
      <c r="M14" s="371">
        <v>42.246088325155078</v>
      </c>
      <c r="N14" s="370">
        <v>6238</v>
      </c>
      <c r="O14" s="372">
        <v>57.753911674844929</v>
      </c>
      <c r="P14" s="350"/>
      <c r="Q14" s="368">
        <v>11574</v>
      </c>
      <c r="R14" s="369">
        <v>22.881205147974615</v>
      </c>
      <c r="S14" s="370">
        <v>6961</v>
      </c>
      <c r="T14" s="371">
        <v>60.143424917919475</v>
      </c>
      <c r="U14" s="370">
        <v>4613</v>
      </c>
      <c r="V14" s="372">
        <v>39.856575082080525</v>
      </c>
      <c r="W14" s="350"/>
      <c r="X14" s="368">
        <v>28208</v>
      </c>
      <c r="Y14" s="369">
        <v>55.765771108870567</v>
      </c>
      <c r="Z14" s="370">
        <v>21033</v>
      </c>
      <c r="AA14" s="371">
        <v>74.563953488372093</v>
      </c>
      <c r="AB14" s="370">
        <v>7175</v>
      </c>
      <c r="AC14" s="372">
        <f t="shared" si="0"/>
        <v>25.436046511627907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50269</v>
      </c>
      <c r="E15" s="365">
        <f t="shared" si="2"/>
        <v>30176</v>
      </c>
      <c r="F15" s="366">
        <f t="shared" si="3"/>
        <v>60.029043744653762</v>
      </c>
      <c r="G15" s="365">
        <f t="shared" si="4"/>
        <v>20093</v>
      </c>
      <c r="H15" s="367">
        <f t="shared" si="3"/>
        <v>39.970956255346238</v>
      </c>
      <c r="I15" s="350"/>
      <c r="J15" s="368">
        <v>14795</v>
      </c>
      <c r="K15" s="369">
        <v>29.431657681672601</v>
      </c>
      <c r="L15" s="370">
        <v>6416</v>
      </c>
      <c r="M15" s="371">
        <v>43.366002027712064</v>
      </c>
      <c r="N15" s="370">
        <v>8379</v>
      </c>
      <c r="O15" s="372">
        <v>56.633997972287929</v>
      </c>
      <c r="P15" s="350"/>
      <c r="Q15" s="368">
        <v>11805</v>
      </c>
      <c r="R15" s="369">
        <v>23.48365792038831</v>
      </c>
      <c r="S15" s="370">
        <v>7029</v>
      </c>
      <c r="T15" s="371">
        <v>59.542566709021607</v>
      </c>
      <c r="U15" s="370">
        <v>4776</v>
      </c>
      <c r="V15" s="372">
        <v>40.4574332909784</v>
      </c>
      <c r="W15" s="350"/>
      <c r="X15" s="368">
        <v>23669</v>
      </c>
      <c r="Y15" s="369">
        <v>47.084684397939085</v>
      </c>
      <c r="Z15" s="370">
        <v>16731</v>
      </c>
      <c r="AA15" s="371">
        <v>70.68739701719548</v>
      </c>
      <c r="AB15" s="370">
        <v>6938</v>
      </c>
      <c r="AC15" s="372">
        <f t="shared" si="0"/>
        <v>29.312602982804513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84865</v>
      </c>
      <c r="E16" s="365">
        <f t="shared" si="2"/>
        <v>49574</v>
      </c>
      <c r="F16" s="366">
        <f t="shared" si="3"/>
        <v>58.415129912213516</v>
      </c>
      <c r="G16" s="365">
        <f t="shared" si="4"/>
        <v>35291</v>
      </c>
      <c r="H16" s="367">
        <f t="shared" si="3"/>
        <v>41.584870087786484</v>
      </c>
      <c r="I16" s="350"/>
      <c r="J16" s="368">
        <v>29241</v>
      </c>
      <c r="K16" s="369">
        <v>34.455900547929062</v>
      </c>
      <c r="L16" s="370">
        <v>12333</v>
      </c>
      <c r="M16" s="371">
        <v>42.17708012721863</v>
      </c>
      <c r="N16" s="370">
        <v>16908</v>
      </c>
      <c r="O16" s="372">
        <v>57.822919872781362</v>
      </c>
      <c r="P16" s="350"/>
      <c r="Q16" s="368">
        <v>20622</v>
      </c>
      <c r="R16" s="369">
        <v>24.299770223295823</v>
      </c>
      <c r="S16" s="370">
        <v>12431</v>
      </c>
      <c r="T16" s="371">
        <v>60.280283192706818</v>
      </c>
      <c r="U16" s="370">
        <v>8191</v>
      </c>
      <c r="V16" s="372">
        <v>39.719716807293182</v>
      </c>
      <c r="W16" s="350"/>
      <c r="X16" s="368">
        <v>35002</v>
      </c>
      <c r="Y16" s="369">
        <v>41.244329228775115</v>
      </c>
      <c r="Z16" s="370">
        <v>24810</v>
      </c>
      <c r="AA16" s="371">
        <v>70.881663904919719</v>
      </c>
      <c r="AB16" s="370">
        <v>10192</v>
      </c>
      <c r="AC16" s="372">
        <f t="shared" si="0"/>
        <v>29.118336095080284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25170</v>
      </c>
      <c r="E17" s="375">
        <f t="shared" si="2"/>
        <v>15465</v>
      </c>
      <c r="F17" s="376">
        <f t="shared" si="3"/>
        <v>61.442193087008349</v>
      </c>
      <c r="G17" s="375">
        <f t="shared" si="4"/>
        <v>9705</v>
      </c>
      <c r="H17" s="367">
        <f t="shared" si="3"/>
        <v>38.557806912991651</v>
      </c>
      <c r="I17" s="350"/>
      <c r="J17" s="377">
        <v>6985</v>
      </c>
      <c r="K17" s="378">
        <v>27.751291219705998</v>
      </c>
      <c r="L17" s="375">
        <v>2953</v>
      </c>
      <c r="M17" s="376">
        <v>42.276306370794558</v>
      </c>
      <c r="N17" s="375">
        <v>4032</v>
      </c>
      <c r="O17" s="372">
        <v>57.723693629205442</v>
      </c>
      <c r="P17" s="350"/>
      <c r="Q17" s="377">
        <v>5320</v>
      </c>
      <c r="R17" s="378">
        <v>21.136273341279303</v>
      </c>
      <c r="S17" s="375">
        <v>3024</v>
      </c>
      <c r="T17" s="376">
        <v>56.84210526315789</v>
      </c>
      <c r="U17" s="375">
        <v>2296</v>
      </c>
      <c r="V17" s="372">
        <v>43.15789473684211</v>
      </c>
      <c r="W17" s="350"/>
      <c r="X17" s="377">
        <v>12865</v>
      </c>
      <c r="Y17" s="378">
        <v>51.112435439014703</v>
      </c>
      <c r="Z17" s="375">
        <v>9488</v>
      </c>
      <c r="AA17" s="376">
        <v>73.750485814224646</v>
      </c>
      <c r="AB17" s="375">
        <v>3377</v>
      </c>
      <c r="AC17" s="372">
        <f t="shared" si="0"/>
        <v>26.249514185775357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161359</v>
      </c>
      <c r="E18" s="365">
        <f t="shared" si="2"/>
        <v>100563</v>
      </c>
      <c r="F18" s="366">
        <f t="shared" si="3"/>
        <v>62.322523069676926</v>
      </c>
      <c r="G18" s="365">
        <f t="shared" si="4"/>
        <v>60796</v>
      </c>
      <c r="H18" s="367">
        <f t="shared" si="3"/>
        <v>37.677476930323067</v>
      </c>
      <c r="I18" s="350"/>
      <c r="J18" s="368">
        <v>33324</v>
      </c>
      <c r="K18" s="369">
        <v>20.65208634163573</v>
      </c>
      <c r="L18" s="370">
        <v>14112</v>
      </c>
      <c r="M18" s="371">
        <v>42.347857400072023</v>
      </c>
      <c r="N18" s="370">
        <v>19212</v>
      </c>
      <c r="O18" s="372">
        <v>57.652142599927977</v>
      </c>
      <c r="P18" s="350"/>
      <c r="Q18" s="368">
        <v>29303</v>
      </c>
      <c r="R18" s="369">
        <v>18.160127417745525</v>
      </c>
      <c r="S18" s="370">
        <v>16706</v>
      </c>
      <c r="T18" s="371">
        <v>57.011227519366614</v>
      </c>
      <c r="U18" s="370">
        <v>12597</v>
      </c>
      <c r="V18" s="372">
        <v>42.988772480633379</v>
      </c>
      <c r="W18" s="350"/>
      <c r="X18" s="368">
        <v>98732</v>
      </c>
      <c r="Y18" s="369">
        <v>61.187786240618749</v>
      </c>
      <c r="Z18" s="370">
        <v>69745</v>
      </c>
      <c r="AA18" s="371">
        <v>70.640724385204393</v>
      </c>
      <c r="AB18" s="370">
        <v>28987</v>
      </c>
      <c r="AC18" s="372">
        <f t="shared" si="0"/>
        <v>29.35927561479561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104915</v>
      </c>
      <c r="E19" s="365">
        <f t="shared" si="2"/>
        <v>64830</v>
      </c>
      <c r="F19" s="366">
        <f t="shared" si="3"/>
        <v>61.792879950436067</v>
      </c>
      <c r="G19" s="365">
        <f t="shared" si="4"/>
        <v>40085</v>
      </c>
      <c r="H19" s="367">
        <f t="shared" si="3"/>
        <v>38.207120049563933</v>
      </c>
      <c r="I19" s="350"/>
      <c r="J19" s="368">
        <v>24791</v>
      </c>
      <c r="K19" s="369">
        <v>23.629604918267169</v>
      </c>
      <c r="L19" s="370">
        <v>10301</v>
      </c>
      <c r="M19" s="371">
        <v>41.551369448590215</v>
      </c>
      <c r="N19" s="370">
        <v>14490</v>
      </c>
      <c r="O19" s="372">
        <v>58.448630551409785</v>
      </c>
      <c r="P19" s="350"/>
      <c r="Q19" s="368">
        <v>21346</v>
      </c>
      <c r="R19" s="369">
        <v>20.345994376399943</v>
      </c>
      <c r="S19" s="370">
        <v>13078</v>
      </c>
      <c r="T19" s="371">
        <v>61.266747868453109</v>
      </c>
      <c r="U19" s="370">
        <v>8268</v>
      </c>
      <c r="V19" s="372">
        <v>38.733252131546891</v>
      </c>
      <c r="W19" s="350"/>
      <c r="X19" s="368">
        <v>58778</v>
      </c>
      <c r="Y19" s="369">
        <v>56.024400705332887</v>
      </c>
      <c r="Z19" s="370">
        <v>41451</v>
      </c>
      <c r="AA19" s="371">
        <v>70.521283473408417</v>
      </c>
      <c r="AB19" s="370">
        <v>17327</v>
      </c>
      <c r="AC19" s="372">
        <f t="shared" si="0"/>
        <v>29.47871652659158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427552</v>
      </c>
      <c r="E20" s="365">
        <f t="shared" si="2"/>
        <v>263986</v>
      </c>
      <c r="F20" s="366">
        <f t="shared" si="3"/>
        <v>61.743600778384852</v>
      </c>
      <c r="G20" s="365">
        <f t="shared" si="4"/>
        <v>163566</v>
      </c>
      <c r="H20" s="367">
        <f t="shared" si="3"/>
        <v>38.256399221615148</v>
      </c>
      <c r="I20" s="350"/>
      <c r="J20" s="368">
        <v>110131</v>
      </c>
      <c r="K20" s="369">
        <v>25.758504228725393</v>
      </c>
      <c r="L20" s="370">
        <v>48375</v>
      </c>
      <c r="M20" s="371">
        <v>43.924962090601191</v>
      </c>
      <c r="N20" s="370">
        <v>61756</v>
      </c>
      <c r="O20" s="372">
        <v>56.075037909398809</v>
      </c>
      <c r="P20" s="350"/>
      <c r="Q20" s="368">
        <v>98850</v>
      </c>
      <c r="R20" s="369">
        <v>23.119994760871194</v>
      </c>
      <c r="S20" s="370">
        <v>61171</v>
      </c>
      <c r="T20" s="371">
        <v>61.882650480526046</v>
      </c>
      <c r="U20" s="370">
        <v>37679</v>
      </c>
      <c r="V20" s="372">
        <v>38.117349519473954</v>
      </c>
      <c r="W20" s="350"/>
      <c r="X20" s="368">
        <v>218571</v>
      </c>
      <c r="Y20" s="369">
        <v>51.121501010403414</v>
      </c>
      <c r="Z20" s="370">
        <v>154440</v>
      </c>
      <c r="AA20" s="371">
        <v>70.658962076396222</v>
      </c>
      <c r="AB20" s="370">
        <v>64131</v>
      </c>
      <c r="AC20" s="372">
        <f t="shared" si="0"/>
        <v>29.341037923603775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241742</v>
      </c>
      <c r="E21" s="365">
        <f t="shared" si="2"/>
        <v>148185</v>
      </c>
      <c r="F21" s="366">
        <f t="shared" si="3"/>
        <v>61.298822711816726</v>
      </c>
      <c r="G21" s="365">
        <f t="shared" si="4"/>
        <v>93557</v>
      </c>
      <c r="H21" s="367">
        <f t="shared" si="3"/>
        <v>38.701177288183267</v>
      </c>
      <c r="I21" s="350"/>
      <c r="J21" s="368">
        <v>63362</v>
      </c>
      <c r="K21" s="369">
        <v>26.210588147694651</v>
      </c>
      <c r="L21" s="370">
        <v>25844</v>
      </c>
      <c r="M21" s="371">
        <v>40.787853918752567</v>
      </c>
      <c r="N21" s="370">
        <v>37518</v>
      </c>
      <c r="O21" s="372">
        <v>59.212146081247433</v>
      </c>
      <c r="P21" s="350"/>
      <c r="Q21" s="368">
        <v>53843</v>
      </c>
      <c r="R21" s="369">
        <v>22.272919062471562</v>
      </c>
      <c r="S21" s="370">
        <v>33047</v>
      </c>
      <c r="T21" s="371">
        <v>61.376594914845015</v>
      </c>
      <c r="U21" s="370">
        <v>20796</v>
      </c>
      <c r="V21" s="372">
        <v>38.623405085154985</v>
      </c>
      <c r="W21" s="350"/>
      <c r="X21" s="368">
        <v>124537</v>
      </c>
      <c r="Y21" s="369">
        <v>51.516492789833791</v>
      </c>
      <c r="Z21" s="370">
        <v>89294</v>
      </c>
      <c r="AA21" s="371">
        <v>71.700779687964229</v>
      </c>
      <c r="AB21" s="370">
        <v>35243</v>
      </c>
      <c r="AC21" s="372">
        <f t="shared" si="0"/>
        <v>28.299220312035782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62060</v>
      </c>
      <c r="E22" s="365">
        <f t="shared" si="2"/>
        <v>38884</v>
      </c>
      <c r="F22" s="366">
        <f t="shared" si="3"/>
        <v>62.655494682565262</v>
      </c>
      <c r="G22" s="365">
        <f t="shared" si="4"/>
        <v>23176</v>
      </c>
      <c r="H22" s="367">
        <f t="shared" si="3"/>
        <v>37.344505317434738</v>
      </c>
      <c r="I22" s="350"/>
      <c r="J22" s="368">
        <v>14822</v>
      </c>
      <c r="K22" s="369">
        <v>23.883338704479538</v>
      </c>
      <c r="L22" s="370">
        <v>6455</v>
      </c>
      <c r="M22" s="371">
        <v>43.550128187828903</v>
      </c>
      <c r="N22" s="370">
        <v>8367</v>
      </c>
      <c r="O22" s="372">
        <v>56.449871812171097</v>
      </c>
      <c r="P22" s="350"/>
      <c r="Q22" s="368">
        <v>13607</v>
      </c>
      <c r="R22" s="369">
        <v>21.925555913631971</v>
      </c>
      <c r="S22" s="370">
        <v>8416</v>
      </c>
      <c r="T22" s="371">
        <v>61.850518115675754</v>
      </c>
      <c r="U22" s="370">
        <v>5191</v>
      </c>
      <c r="V22" s="372">
        <v>38.149481884324246</v>
      </c>
      <c r="W22" s="350"/>
      <c r="X22" s="368">
        <v>33631</v>
      </c>
      <c r="Y22" s="369">
        <v>54.191105381888491</v>
      </c>
      <c r="Z22" s="370">
        <v>24013</v>
      </c>
      <c r="AA22" s="371">
        <v>71.401385626356642</v>
      </c>
      <c r="AB22" s="370">
        <v>9618</v>
      </c>
      <c r="AC22" s="372">
        <f t="shared" si="0"/>
        <v>28.598614373643365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101824</v>
      </c>
      <c r="E23" s="365">
        <f t="shared" si="2"/>
        <v>62979</v>
      </c>
      <c r="F23" s="366">
        <f t="shared" si="3"/>
        <v>61.850840666247642</v>
      </c>
      <c r="G23" s="365">
        <f t="shared" si="4"/>
        <v>38845</v>
      </c>
      <c r="H23" s="367">
        <f t="shared" si="3"/>
        <v>38.149159333752358</v>
      </c>
      <c r="I23" s="350"/>
      <c r="J23" s="368">
        <v>28228</v>
      </c>
      <c r="K23" s="369">
        <v>27.722344437460716</v>
      </c>
      <c r="L23" s="370">
        <v>11118</v>
      </c>
      <c r="M23" s="371">
        <v>39.386424826413489</v>
      </c>
      <c r="N23" s="370">
        <v>17110</v>
      </c>
      <c r="O23" s="372">
        <v>60.613575173586511</v>
      </c>
      <c r="P23" s="350"/>
      <c r="Q23" s="368">
        <v>18039</v>
      </c>
      <c r="R23" s="369">
        <v>17.715862664990574</v>
      </c>
      <c r="S23" s="370">
        <v>10403</v>
      </c>
      <c r="T23" s="371">
        <v>57.669493874383285</v>
      </c>
      <c r="U23" s="370">
        <v>7636</v>
      </c>
      <c r="V23" s="372">
        <v>42.330506125616715</v>
      </c>
      <c r="W23" s="350"/>
      <c r="X23" s="368">
        <v>55557</v>
      </c>
      <c r="Y23" s="369">
        <v>54.561792897548713</v>
      </c>
      <c r="Z23" s="370">
        <v>41458</v>
      </c>
      <c r="AA23" s="371">
        <v>74.622459816044781</v>
      </c>
      <c r="AB23" s="370">
        <v>14099</v>
      </c>
      <c r="AC23" s="372">
        <f t="shared" si="0"/>
        <v>25.377540183955215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286647</v>
      </c>
      <c r="E24" s="365">
        <f t="shared" si="2"/>
        <v>185529</v>
      </c>
      <c r="F24" s="366">
        <f t="shared" si="3"/>
        <v>64.723858962417196</v>
      </c>
      <c r="G24" s="365">
        <f t="shared" si="4"/>
        <v>101118</v>
      </c>
      <c r="H24" s="367">
        <f t="shared" si="3"/>
        <v>35.276141037582811</v>
      </c>
      <c r="I24" s="350"/>
      <c r="J24" s="368">
        <v>68067</v>
      </c>
      <c r="K24" s="369">
        <v>23.745931406922104</v>
      </c>
      <c r="L24" s="370">
        <v>31186</v>
      </c>
      <c r="M24" s="371">
        <v>45.816621857875326</v>
      </c>
      <c r="N24" s="370">
        <v>36881</v>
      </c>
      <c r="O24" s="372">
        <v>54.183378142124674</v>
      </c>
      <c r="P24" s="350"/>
      <c r="Q24" s="368">
        <v>57022</v>
      </c>
      <c r="R24" s="369">
        <v>19.892760084703482</v>
      </c>
      <c r="S24" s="370">
        <v>36860</v>
      </c>
      <c r="T24" s="371">
        <v>64.641717231945563</v>
      </c>
      <c r="U24" s="370">
        <v>20162</v>
      </c>
      <c r="V24" s="372">
        <v>35.35828276805443</v>
      </c>
      <c r="W24" s="350"/>
      <c r="X24" s="368">
        <v>161558</v>
      </c>
      <c r="Y24" s="369">
        <v>56.361308508374407</v>
      </c>
      <c r="Z24" s="370">
        <v>117483</v>
      </c>
      <c r="AA24" s="371">
        <v>72.718775919484031</v>
      </c>
      <c r="AB24" s="370">
        <v>44075</v>
      </c>
      <c r="AC24" s="372">
        <f t="shared" si="0"/>
        <v>27.281224080515976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74635</v>
      </c>
      <c r="E25" s="365">
        <f t="shared" si="2"/>
        <v>42292</v>
      </c>
      <c r="F25" s="366">
        <f t="shared" si="3"/>
        <v>56.665103503718093</v>
      </c>
      <c r="G25" s="365">
        <f t="shared" si="4"/>
        <v>32343</v>
      </c>
      <c r="H25" s="367">
        <f t="shared" si="3"/>
        <v>43.334896496281907</v>
      </c>
      <c r="I25" s="350"/>
      <c r="J25" s="368">
        <v>25355</v>
      </c>
      <c r="K25" s="369">
        <v>33.971997052321292</v>
      </c>
      <c r="L25" s="370">
        <v>9597</v>
      </c>
      <c r="M25" s="371">
        <v>37.8505225793729</v>
      </c>
      <c r="N25" s="370">
        <v>15758</v>
      </c>
      <c r="O25" s="372">
        <v>62.1494774206271</v>
      </c>
      <c r="P25" s="350"/>
      <c r="Q25" s="368">
        <v>17491</v>
      </c>
      <c r="R25" s="369">
        <v>23.435385542975816</v>
      </c>
      <c r="S25" s="370">
        <v>10770</v>
      </c>
      <c r="T25" s="371">
        <v>61.574524040935344</v>
      </c>
      <c r="U25" s="370">
        <v>6721</v>
      </c>
      <c r="V25" s="372">
        <v>38.425475959064663</v>
      </c>
      <c r="W25" s="350"/>
      <c r="X25" s="368">
        <v>31789</v>
      </c>
      <c r="Y25" s="369">
        <v>42.592617404702885</v>
      </c>
      <c r="Z25" s="370">
        <v>21925</v>
      </c>
      <c r="AA25" s="371">
        <v>68.970398565541529</v>
      </c>
      <c r="AB25" s="370">
        <v>9864</v>
      </c>
      <c r="AC25" s="372">
        <f t="shared" si="0"/>
        <v>31.02960143445846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24090</v>
      </c>
      <c r="E26" s="380">
        <f t="shared" si="2"/>
        <v>14933</v>
      </c>
      <c r="F26" s="381">
        <f t="shared" si="3"/>
        <v>61.98837691988377</v>
      </c>
      <c r="G26" s="380">
        <f t="shared" si="4"/>
        <v>9157</v>
      </c>
      <c r="H26" s="367">
        <f t="shared" si="3"/>
        <v>38.01162308011623</v>
      </c>
      <c r="I26" s="350"/>
      <c r="J26" s="377">
        <v>5716</v>
      </c>
      <c r="K26" s="378">
        <v>23.727687837276878</v>
      </c>
      <c r="L26" s="375">
        <v>2529</v>
      </c>
      <c r="M26" s="376">
        <v>44.244226731980405</v>
      </c>
      <c r="N26" s="375">
        <v>3187</v>
      </c>
      <c r="O26" s="372">
        <v>55.755773268019595</v>
      </c>
      <c r="P26" s="350"/>
      <c r="Q26" s="377">
        <v>4609</v>
      </c>
      <c r="R26" s="378">
        <v>19.1324200913242</v>
      </c>
      <c r="S26" s="375">
        <v>2557</v>
      </c>
      <c r="T26" s="376">
        <v>55.478411802994145</v>
      </c>
      <c r="U26" s="375">
        <v>2052</v>
      </c>
      <c r="V26" s="372">
        <v>44.521588197005855</v>
      </c>
      <c r="W26" s="350"/>
      <c r="X26" s="377">
        <v>13765</v>
      </c>
      <c r="Y26" s="378">
        <v>57.139892071398926</v>
      </c>
      <c r="Z26" s="375">
        <v>9847</v>
      </c>
      <c r="AA26" s="376">
        <v>71.536505630221583</v>
      </c>
      <c r="AB26" s="375">
        <v>3918</v>
      </c>
      <c r="AC26" s="372">
        <f t="shared" si="0"/>
        <v>28.463494369778424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121018</v>
      </c>
      <c r="E27" s="380">
        <f t="shared" si="2"/>
        <v>72963</v>
      </c>
      <c r="F27" s="381">
        <f t="shared" si="3"/>
        <v>60.291031086284683</v>
      </c>
      <c r="G27" s="380">
        <f t="shared" si="4"/>
        <v>48055</v>
      </c>
      <c r="H27" s="367">
        <f t="shared" si="3"/>
        <v>39.708968913715317</v>
      </c>
      <c r="I27" s="350"/>
      <c r="J27" s="377">
        <v>32054</v>
      </c>
      <c r="K27" s="378">
        <v>26.486968880662381</v>
      </c>
      <c r="L27" s="375">
        <v>13095</v>
      </c>
      <c r="M27" s="376">
        <v>40.852935671055093</v>
      </c>
      <c r="N27" s="375">
        <v>18959</v>
      </c>
      <c r="O27" s="372">
        <v>59.147064328944907</v>
      </c>
      <c r="P27" s="350"/>
      <c r="Q27" s="377">
        <v>24194</v>
      </c>
      <c r="R27" s="378">
        <v>19.992067295774181</v>
      </c>
      <c r="S27" s="375">
        <v>13600</v>
      </c>
      <c r="T27" s="376">
        <v>56.212284037364633</v>
      </c>
      <c r="U27" s="375">
        <v>10594</v>
      </c>
      <c r="V27" s="372">
        <v>43.787715962635367</v>
      </c>
      <c r="W27" s="350"/>
      <c r="X27" s="377">
        <v>64770</v>
      </c>
      <c r="Y27" s="378">
        <v>53.520963823563442</v>
      </c>
      <c r="Z27" s="375">
        <v>46268</v>
      </c>
      <c r="AA27" s="376">
        <v>71.434306005866915</v>
      </c>
      <c r="AB27" s="375">
        <v>18502</v>
      </c>
      <c r="AC27" s="372">
        <f t="shared" si="0"/>
        <v>28.565693994133085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15217</v>
      </c>
      <c r="E28" s="380">
        <f t="shared" si="2"/>
        <v>9397</v>
      </c>
      <c r="F28" s="381">
        <f t="shared" si="3"/>
        <v>61.75330222777157</v>
      </c>
      <c r="G28" s="380">
        <f t="shared" si="4"/>
        <v>5820</v>
      </c>
      <c r="H28" s="382">
        <f t="shared" si="3"/>
        <v>38.24669777222843</v>
      </c>
      <c r="I28" s="350"/>
      <c r="J28" s="377">
        <v>3464</v>
      </c>
      <c r="K28" s="378">
        <v>22.764013931786817</v>
      </c>
      <c r="L28" s="375">
        <v>1450</v>
      </c>
      <c r="M28" s="376">
        <v>41.859122401847578</v>
      </c>
      <c r="N28" s="375">
        <v>2014</v>
      </c>
      <c r="O28" s="383">
        <v>58.140877598152429</v>
      </c>
      <c r="P28" s="350"/>
      <c r="Q28" s="377">
        <v>2897</v>
      </c>
      <c r="R28" s="378">
        <v>19.03791811789446</v>
      </c>
      <c r="S28" s="375">
        <v>1704</v>
      </c>
      <c r="T28" s="376">
        <v>58.819468415602351</v>
      </c>
      <c r="U28" s="375">
        <v>1193</v>
      </c>
      <c r="V28" s="383">
        <v>41.180531584397649</v>
      </c>
      <c r="W28" s="350"/>
      <c r="X28" s="377">
        <v>8856</v>
      </c>
      <c r="Y28" s="378">
        <v>58.198067950318723</v>
      </c>
      <c r="Z28" s="375">
        <v>6243</v>
      </c>
      <c r="AA28" s="376">
        <v>70.494579945799458</v>
      </c>
      <c r="AB28" s="375">
        <v>2613</v>
      </c>
      <c r="AC28" s="383">
        <f t="shared" si="0"/>
        <v>29.505420054200542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5908</v>
      </c>
      <c r="E29" s="386">
        <f t="shared" si="2"/>
        <v>3207</v>
      </c>
      <c r="F29" s="387">
        <f t="shared" si="3"/>
        <v>54.282329045362218</v>
      </c>
      <c r="G29" s="386">
        <f t="shared" si="4"/>
        <v>2701</v>
      </c>
      <c r="H29" s="388">
        <f t="shared" si="3"/>
        <v>45.717670954637782</v>
      </c>
      <c r="I29" s="350"/>
      <c r="J29" s="389">
        <v>3184</v>
      </c>
      <c r="K29" s="390">
        <v>53.893026404874746</v>
      </c>
      <c r="L29" s="391">
        <v>1228</v>
      </c>
      <c r="M29" s="392">
        <v>38.5678391959799</v>
      </c>
      <c r="N29" s="391">
        <v>1956</v>
      </c>
      <c r="O29" s="393">
        <v>61.4321608040201</v>
      </c>
      <c r="P29" s="350"/>
      <c r="Q29" s="389">
        <v>1114</v>
      </c>
      <c r="R29" s="390">
        <v>18.855788761002032</v>
      </c>
      <c r="S29" s="391">
        <v>760</v>
      </c>
      <c r="T29" s="392">
        <v>68.222621184919205</v>
      </c>
      <c r="U29" s="391">
        <v>354</v>
      </c>
      <c r="V29" s="393">
        <v>31.777378815080791</v>
      </c>
      <c r="W29" s="350"/>
      <c r="X29" s="389">
        <v>1610</v>
      </c>
      <c r="Y29" s="390">
        <v>27.251184834123222</v>
      </c>
      <c r="Z29" s="391">
        <v>1219</v>
      </c>
      <c r="AA29" s="392">
        <v>75.714285714285708</v>
      </c>
      <c r="AB29" s="391">
        <v>391</v>
      </c>
      <c r="AC29" s="393">
        <f t="shared" si="0"/>
        <v>24.285714285714285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2369143</v>
      </c>
      <c r="E31" s="1230">
        <f>L31+S31+Z31</f>
        <v>1463950</v>
      </c>
      <c r="F31" s="1231">
        <f>E31/$D31*100</f>
        <v>61.792386529643842</v>
      </c>
      <c r="G31" s="1230">
        <f>N31+U31+AB31</f>
        <v>905193</v>
      </c>
      <c r="H31" s="1232">
        <f>G31/$D31*100</f>
        <v>38.207613470356158</v>
      </c>
      <c r="I31" s="320"/>
      <c r="J31" s="1233">
        <f>SUM(J12:J29)</f>
        <v>616225</v>
      </c>
      <c r="K31" s="1234">
        <f>J31/$D31*100</f>
        <v>26.010460322572339</v>
      </c>
      <c r="L31" s="1230">
        <f>SUM(L12:L29)</f>
        <v>261081</v>
      </c>
      <c r="M31" s="1231">
        <f>L31/$J31*100</f>
        <v>42.3678039677066</v>
      </c>
      <c r="N31" s="1230">
        <f>SUM(N12:N29)</f>
        <v>355144</v>
      </c>
      <c r="O31" s="1235">
        <f>N31/$J31*100</f>
        <v>57.6321960322934</v>
      </c>
      <c r="P31" s="320"/>
      <c r="Q31" s="1233">
        <f>SUM(Q12:Q29)</f>
        <v>520055</v>
      </c>
      <c r="R31" s="1234">
        <f>Q31/$D31*100</f>
        <v>21.951186568307612</v>
      </c>
      <c r="S31" s="1230">
        <f>SUM(S12:S29)</f>
        <v>321812</v>
      </c>
      <c r="T31" s="1231">
        <f>S31/$Q31*100</f>
        <v>61.880378036938396</v>
      </c>
      <c r="U31" s="1230">
        <f>SUM(U12:U29)</f>
        <v>198243</v>
      </c>
      <c r="V31" s="1235">
        <f>U31/$Q31*100</f>
        <v>38.119621963061604</v>
      </c>
      <c r="W31" s="320"/>
      <c r="X31" s="1233">
        <f>SUM(X12:X29)</f>
        <v>1232863</v>
      </c>
      <c r="Y31" s="1234">
        <f>X31/$D31*100</f>
        <v>52.038353109120052</v>
      </c>
      <c r="Z31" s="1230">
        <f>SUM(Z12:Z29)</f>
        <v>881057</v>
      </c>
      <c r="AA31" s="1231">
        <f>Z31/$X31*100</f>
        <v>71.464307064126345</v>
      </c>
      <c r="AB31" s="1230">
        <f>SUM(AB12:AB29)</f>
        <v>351806</v>
      </c>
      <c r="AC31" s="1235">
        <f>AB31/$X31*100</f>
        <v>28.535692935873652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30" s="396" customFormat="1" ht="5.25" customHeight="1" x14ac:dyDescent="0.2">
      <c r="B33" s="397" t="s">
        <v>47</v>
      </c>
      <c r="C33" s="398"/>
      <c r="I33" s="398"/>
    </row>
    <row r="34" spans="2:30" s="396" customFormat="1" ht="13.5" customHeight="1" x14ac:dyDescent="0.2">
      <c r="B34" s="1489"/>
      <c r="C34" s="1489"/>
      <c r="D34" s="1489"/>
      <c r="E34" s="1489"/>
      <c r="F34" s="1489"/>
      <c r="G34" s="1489"/>
      <c r="H34" s="1489"/>
      <c r="I34" s="1489"/>
      <c r="J34" s="1489"/>
      <c r="K34" s="1489"/>
      <c r="L34" s="1489"/>
      <c r="M34" s="1489"/>
      <c r="N34" s="1489"/>
      <c r="O34" s="1489"/>
    </row>
    <row r="35" spans="2:30" s="396" customFormat="1" ht="29.25" customHeight="1" x14ac:dyDescent="0.2">
      <c r="B35" s="1489"/>
      <c r="C35" s="1489"/>
      <c r="D35" s="1489"/>
      <c r="E35" s="1489"/>
      <c r="F35" s="1489"/>
      <c r="G35" s="1489"/>
      <c r="H35" s="1489"/>
      <c r="I35" s="1489"/>
      <c r="J35" s="1489"/>
      <c r="K35" s="1489"/>
      <c r="L35" s="1489"/>
      <c r="M35" s="1489"/>
      <c r="AD35" s="1401"/>
    </row>
    <row r="36" spans="2:30" s="396" customFormat="1" ht="4.5" customHeight="1" x14ac:dyDescent="0.2">
      <c r="B36" s="1488"/>
      <c r="C36" s="1488"/>
      <c r="D36" s="1488"/>
      <c r="E36" s="1326"/>
      <c r="F36" s="1326"/>
      <c r="G36" s="1326"/>
      <c r="AD36" s="1401"/>
    </row>
    <row r="37" spans="2:30"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c r="AD37" s="1401"/>
    </row>
    <row r="38" spans="2:30"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c r="AD38" s="1401"/>
    </row>
    <row r="39" spans="2:30" s="396" customFormat="1" x14ac:dyDescent="0.2">
      <c r="AD39" s="1401"/>
    </row>
    <row r="40" spans="2:30" s="396" customFormat="1" x14ac:dyDescent="0.2">
      <c r="AD40" s="1401"/>
    </row>
    <row r="41" spans="2:30" s="329" customFormat="1" x14ac:dyDescent="0.2">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
    <row r="44" spans="2:30" s="396" customFormat="1" x14ac:dyDescent="0.2"/>
    <row r="45" spans="2:30" s="396" customFormat="1" x14ac:dyDescent="0.2"/>
    <row r="46" spans="2:30" s="396" customFormat="1" x14ac:dyDescent="0.2"/>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3"/>
      <c r="C2" s="1443"/>
    </row>
    <row r="3" spans="1:38" s="345" customFormat="1" ht="4.5" customHeight="1" x14ac:dyDescent="0.2">
      <c r="B3" s="1444"/>
      <c r="C3" s="1444"/>
    </row>
    <row r="4" spans="1:38" s="492" customFormat="1" ht="17.25" customHeight="1" x14ac:dyDescent="0.2">
      <c r="A4" s="1481" t="s">
        <v>394</v>
      </c>
      <c r="B4" s="1481"/>
      <c r="C4" s="1481"/>
      <c r="D4" s="1481"/>
      <c r="E4" s="1481"/>
      <c r="F4" s="1481"/>
      <c r="G4" s="1481"/>
      <c r="H4" s="1481"/>
      <c r="I4" s="1481"/>
      <c r="J4" s="1481"/>
      <c r="K4" s="1481"/>
      <c r="L4" s="1481"/>
      <c r="M4" s="1481"/>
      <c r="N4" s="1481"/>
    </row>
    <row r="5" spans="1:38" s="492" customFormat="1" ht="17.25" customHeight="1" x14ac:dyDescent="0.2">
      <c r="B5" s="1482" t="str">
        <f>porsaad!$B$6</f>
        <v>Situación a 30 de abril de 2026</v>
      </c>
      <c r="C5" s="1482"/>
      <c r="D5" s="1482"/>
      <c r="E5" s="1482"/>
      <c r="F5" s="1482"/>
      <c r="G5" s="1482"/>
      <c r="H5" s="1482"/>
      <c r="I5" s="1482"/>
      <c r="J5" s="1482"/>
      <c r="K5" s="1482"/>
      <c r="L5" s="1482"/>
      <c r="M5" s="1482"/>
      <c r="N5" s="1482"/>
    </row>
    <row r="6" spans="1:38" s="492" customFormat="1" ht="6" customHeight="1" x14ac:dyDescent="0.2"/>
    <row r="7" spans="1:38" s="437" customFormat="1" ht="12.75" customHeight="1" x14ac:dyDescent="0.2">
      <c r="A7" s="488"/>
      <c r="B7" s="1447" t="s">
        <v>12</v>
      </c>
      <c r="D7" s="1450" t="s">
        <v>29</v>
      </c>
      <c r="E7" s="1451"/>
      <c r="F7" s="489"/>
      <c r="G7" s="1500"/>
      <c r="H7" s="1500"/>
      <c r="I7" s="489"/>
      <c r="J7" s="1500"/>
      <c r="K7" s="1500"/>
      <c r="L7" s="489"/>
      <c r="M7" s="1500"/>
      <c r="N7" s="1501"/>
      <c r="O7" s="488"/>
      <c r="P7" s="488"/>
      <c r="W7" s="490"/>
    </row>
    <row r="8" spans="1:38" s="437" customFormat="1" ht="33.75" customHeight="1" x14ac:dyDescent="0.2">
      <c r="A8" s="488"/>
      <c r="B8" s="1448"/>
      <c r="D8" s="1498"/>
      <c r="E8" s="1499"/>
      <c r="F8" s="491"/>
      <c r="G8" s="1456" t="s">
        <v>218</v>
      </c>
      <c r="H8" s="1458"/>
      <c r="J8" s="1456" t="s">
        <v>172</v>
      </c>
      <c r="K8" s="1458"/>
      <c r="M8" s="1456" t="s">
        <v>173</v>
      </c>
      <c r="N8" s="1458"/>
      <c r="O8" s="488"/>
      <c r="P8" s="488"/>
      <c r="W8" s="490"/>
    </row>
    <row r="9" spans="1:38" s="437" customFormat="1" ht="6" customHeight="1" x14ac:dyDescent="0.2">
      <c r="A9" s="488"/>
      <c r="B9" s="1448"/>
      <c r="D9" s="1502" t="s">
        <v>9</v>
      </c>
      <c r="E9" s="1491" t="s">
        <v>217</v>
      </c>
      <c r="G9" s="1496" t="s">
        <v>9</v>
      </c>
      <c r="H9" s="1494" t="s">
        <v>217</v>
      </c>
      <c r="J9" s="1496" t="s">
        <v>9</v>
      </c>
      <c r="K9" s="1494" t="s">
        <v>217</v>
      </c>
      <c r="M9" s="1496" t="s">
        <v>9</v>
      </c>
      <c r="N9" s="1494" t="s">
        <v>217</v>
      </c>
      <c r="O9" s="488"/>
      <c r="P9" s="488"/>
      <c r="W9" s="490"/>
    </row>
    <row r="10" spans="1:38" s="437" customFormat="1" ht="27.75" customHeight="1" x14ac:dyDescent="0.2">
      <c r="A10" s="488"/>
      <c r="B10" s="1449"/>
      <c r="D10" s="1503"/>
      <c r="E10" s="1492"/>
      <c r="F10" s="493"/>
      <c r="G10" s="1497"/>
      <c r="H10" s="1495"/>
      <c r="I10" s="494"/>
      <c r="J10" s="1497"/>
      <c r="K10" s="1495"/>
      <c r="L10" s="494"/>
      <c r="M10" s="1497"/>
      <c r="N10" s="1495"/>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468929</v>
      </c>
      <c r="E12" s="498">
        <f>D12/'20pobl'!D12*100</f>
        <v>5.4044544287681289</v>
      </c>
      <c r="F12" s="350"/>
      <c r="G12" s="355">
        <v>130057</v>
      </c>
      <c r="H12" s="498">
        <v>1.8534231403064847</v>
      </c>
      <c r="I12" s="350"/>
      <c r="J12" s="355">
        <v>115851</v>
      </c>
      <c r="K12" s="498">
        <v>9.5774706106049834</v>
      </c>
      <c r="L12" s="350"/>
      <c r="M12" s="355">
        <v>223021</v>
      </c>
      <c r="N12" s="498">
        <f>M12/'20pobl'!X12*100</f>
        <v>49.563636606077303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62360</v>
      </c>
      <c r="E13" s="500">
        <f>D13/'20pobl'!D13*100</f>
        <v>4.5697669902485742</v>
      </c>
      <c r="F13" s="350"/>
      <c r="G13" s="368">
        <v>11848</v>
      </c>
      <c r="H13" s="501">
        <v>1.1217593670883681</v>
      </c>
      <c r="I13" s="350"/>
      <c r="J13" s="368">
        <v>12568</v>
      </c>
      <c r="K13" s="501">
        <v>5.9912667086169744</v>
      </c>
      <c r="L13" s="350"/>
      <c r="M13" s="368">
        <v>37944</v>
      </c>
      <c r="N13" s="501">
        <f>M13/'20pobl'!X13*100</f>
        <v>38.462864035843531</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50583</v>
      </c>
      <c r="E14" s="500">
        <f>D14/'20pobl'!D14*100</f>
        <v>4.9829184102891455</v>
      </c>
      <c r="F14" s="350"/>
      <c r="G14" s="368">
        <v>10801</v>
      </c>
      <c r="H14" s="501">
        <v>1.4852349685448107</v>
      </c>
      <c r="I14" s="350"/>
      <c r="J14" s="368">
        <v>11574</v>
      </c>
      <c r="K14" s="501">
        <v>5.7460593272930369</v>
      </c>
      <c r="L14" s="350"/>
      <c r="M14" s="368">
        <v>28208</v>
      </c>
      <c r="N14" s="501">
        <f>M14/'20pobl'!X14*100</f>
        <v>32.618700710007168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50269</v>
      </c>
      <c r="E15" s="500">
        <f>D15/'20pobl'!D15*100</f>
        <v>4.0220219483391526</v>
      </c>
      <c r="F15" s="350"/>
      <c r="G15" s="368">
        <v>14795</v>
      </c>
      <c r="H15" s="501">
        <v>1.4234899412804387</v>
      </c>
      <c r="I15" s="350"/>
      <c r="J15" s="368">
        <v>11805</v>
      </c>
      <c r="K15" s="501">
        <v>7.6576284379865083</v>
      </c>
      <c r="L15" s="350"/>
      <c r="M15" s="368">
        <v>23669</v>
      </c>
      <c r="N15" s="501">
        <f>M15/'20pobl'!X15*100</f>
        <v>42.01324174166178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84865</v>
      </c>
      <c r="E16" s="500">
        <f>D16/'20pobl'!D16*100</f>
        <v>3.7569736319020253</v>
      </c>
      <c r="F16" s="350"/>
      <c r="G16" s="368">
        <v>29241</v>
      </c>
      <c r="H16" s="501">
        <v>1.5822769398598402</v>
      </c>
      <c r="I16" s="350"/>
      <c r="J16" s="368">
        <v>20622</v>
      </c>
      <c r="K16" s="501">
        <v>6.7496710590915345</v>
      </c>
      <c r="L16" s="350"/>
      <c r="M16" s="368">
        <v>35002</v>
      </c>
      <c r="N16" s="501">
        <f>M16/'20pobl'!X16*100</f>
        <v>33.238056349530417</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25170</v>
      </c>
      <c r="E17" s="502">
        <f>D17/'20pobl'!D17*100</f>
        <v>4.2400648222861985</v>
      </c>
      <c r="F17" s="350"/>
      <c r="G17" s="377">
        <v>6985</v>
      </c>
      <c r="H17" s="502">
        <v>1.5588768944761973</v>
      </c>
      <c r="I17" s="350"/>
      <c r="J17" s="377">
        <v>5320</v>
      </c>
      <c r="K17" s="502">
        <v>5.1460630682917392</v>
      </c>
      <c r="L17" s="350"/>
      <c r="M17" s="377">
        <v>12865</v>
      </c>
      <c r="N17" s="502">
        <f>M17/'20pobl'!X17*100</f>
        <v>30.511811023622048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161359</v>
      </c>
      <c r="E18" s="500">
        <f>D18/'20pobl'!D18*100</f>
        <v>6.719872931312862</v>
      </c>
      <c r="F18" s="350"/>
      <c r="G18" s="368">
        <v>33324</v>
      </c>
      <c r="H18" s="501">
        <v>1.907747548048629</v>
      </c>
      <c r="I18" s="350"/>
      <c r="J18" s="368">
        <v>29303</v>
      </c>
      <c r="K18" s="501">
        <v>6.7999285268407235</v>
      </c>
      <c r="L18" s="350"/>
      <c r="M18" s="368">
        <v>98732</v>
      </c>
      <c r="N18" s="501">
        <f>M18/'20pobl'!X18*100</f>
        <v>44.171834035737611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104915</v>
      </c>
      <c r="E19" s="500">
        <f>D19/'20pobl'!D19*100</f>
        <v>4.9339769316650193</v>
      </c>
      <c r="F19" s="350"/>
      <c r="G19" s="368">
        <v>24791</v>
      </c>
      <c r="H19" s="501">
        <v>1.4587471873617217</v>
      </c>
      <c r="I19" s="350"/>
      <c r="J19" s="368">
        <v>21346</v>
      </c>
      <c r="K19" s="501">
        <v>7.300323531624703</v>
      </c>
      <c r="L19" s="350"/>
      <c r="M19" s="368">
        <v>58778</v>
      </c>
      <c r="N19" s="501">
        <f>M19/'20pobl'!X19*100</f>
        <v>43.698516073393407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427552</v>
      </c>
      <c r="E20" s="500">
        <f>D20/'20pobl'!D20*100</f>
        <v>5.2627445709236911</v>
      </c>
      <c r="F20" s="350"/>
      <c r="G20" s="368">
        <v>110131</v>
      </c>
      <c r="H20" s="501">
        <v>1.688571801367619</v>
      </c>
      <c r="I20" s="350"/>
      <c r="J20" s="368">
        <v>98850</v>
      </c>
      <c r="K20" s="501">
        <v>8.8016176812345233</v>
      </c>
      <c r="L20" s="350"/>
      <c r="M20" s="368">
        <v>218571</v>
      </c>
      <c r="N20" s="501">
        <f>M20/'20pobl'!X20*100</f>
        <v>45.640407769504151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241742</v>
      </c>
      <c r="E21" s="500">
        <f>D21/'20pobl'!D21*100</f>
        <v>4.4559242436474946</v>
      </c>
      <c r="F21" s="350"/>
      <c r="G21" s="368">
        <v>63362</v>
      </c>
      <c r="H21" s="501">
        <v>1.4670980762079675</v>
      </c>
      <c r="I21" s="350"/>
      <c r="J21" s="368">
        <v>53843</v>
      </c>
      <c r="K21" s="501">
        <v>6.7728066335592487</v>
      </c>
      <c r="L21" s="350"/>
      <c r="M21" s="368">
        <v>124537</v>
      </c>
      <c r="N21" s="501">
        <f>M21/'20pobl'!X21*100</f>
        <v>40.001862986946243</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62060</v>
      </c>
      <c r="E22" s="500">
        <f>D22/'20pobl'!D22*100</f>
        <v>5.8917068956514722</v>
      </c>
      <c r="F22" s="350"/>
      <c r="G22" s="368">
        <v>14822</v>
      </c>
      <c r="H22" s="501">
        <v>1.8260193591068743</v>
      </c>
      <c r="I22" s="350"/>
      <c r="J22" s="368">
        <v>13607</v>
      </c>
      <c r="K22" s="501">
        <v>8.2181273516817352</v>
      </c>
      <c r="L22" s="350"/>
      <c r="M22" s="368">
        <v>33631</v>
      </c>
      <c r="N22" s="501">
        <f>M22/'20pobl'!X22*100</f>
        <v>44.215826770618321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101824</v>
      </c>
      <c r="E23" s="500">
        <f>D23/'20pobl'!D23*100</f>
        <v>3.7507813820913305</v>
      </c>
      <c r="F23" s="350"/>
      <c r="G23" s="368">
        <v>28228</v>
      </c>
      <c r="H23" s="501">
        <v>1.4221285376883208</v>
      </c>
      <c r="I23" s="350"/>
      <c r="J23" s="368">
        <v>18039</v>
      </c>
      <c r="K23" s="501">
        <v>3.7241960224868023</v>
      </c>
      <c r="L23" s="350"/>
      <c r="M23" s="368">
        <v>55557</v>
      </c>
      <c r="N23" s="501">
        <f>M23/'20pobl'!X23*100</f>
        <v>22.634199204745453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286647</v>
      </c>
      <c r="E24" s="500">
        <f>D24/'20pobl'!D24*100</f>
        <v>4.0294010896435504</v>
      </c>
      <c r="F24" s="350"/>
      <c r="G24" s="368">
        <v>68067</v>
      </c>
      <c r="H24" s="501">
        <v>1.1794176570087735</v>
      </c>
      <c r="I24" s="350"/>
      <c r="J24" s="368">
        <v>57022</v>
      </c>
      <c r="K24" s="501">
        <v>6.107774553688583</v>
      </c>
      <c r="L24" s="350"/>
      <c r="M24" s="368">
        <v>161558</v>
      </c>
      <c r="N24" s="501">
        <f>M24/'20pobl'!X24*100</f>
        <v>39.495808591104776</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74635</v>
      </c>
      <c r="E25" s="500">
        <f>D25/'20pobl'!D25*100</f>
        <v>4.7029311482310208</v>
      </c>
      <c r="F25" s="350"/>
      <c r="G25" s="368">
        <v>25355</v>
      </c>
      <c r="H25" s="501">
        <v>1.9257132658137479</v>
      </c>
      <c r="I25" s="350"/>
      <c r="J25" s="368">
        <v>17491</v>
      </c>
      <c r="K25" s="501">
        <v>8.9227049197053496</v>
      </c>
      <c r="L25" s="350"/>
      <c r="M25" s="368">
        <v>31789</v>
      </c>
      <c r="N25" s="501">
        <f>M25/'20pobl'!X25*100</f>
        <v>42.781202056361536</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24090</v>
      </c>
      <c r="E26" s="504">
        <f>D26/'20pobl'!D26*100</f>
        <v>3.5226817420092593</v>
      </c>
      <c r="F26" s="350"/>
      <c r="G26" s="377">
        <v>5716</v>
      </c>
      <c r="H26" s="502">
        <v>1.0578916197808705</v>
      </c>
      <c r="I26" s="350"/>
      <c r="J26" s="377">
        <v>4609</v>
      </c>
      <c r="K26" s="502">
        <v>4.6231004563919962</v>
      </c>
      <c r="L26" s="350"/>
      <c r="M26" s="377">
        <v>13765</v>
      </c>
      <c r="N26" s="502">
        <f>M26/'20pobl'!X26*100</f>
        <v>31.398982641027395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121018</v>
      </c>
      <c r="E27" s="504">
        <f>D27/'20pobl'!D27*100</f>
        <v>5.3969441784776011</v>
      </c>
      <c r="F27" s="350"/>
      <c r="G27" s="377">
        <v>32054</v>
      </c>
      <c r="H27" s="502">
        <v>1.8853918890622094</v>
      </c>
      <c r="I27" s="350"/>
      <c r="J27" s="377">
        <v>24194</v>
      </c>
      <c r="K27" s="502">
        <v>6.4505808295584526</v>
      </c>
      <c r="L27" s="350"/>
      <c r="M27" s="377">
        <v>64770</v>
      </c>
      <c r="N27" s="502">
        <f>M27/'20pobl'!X27*100</f>
        <v>38.749162438977699</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15217</v>
      </c>
      <c r="E28" s="504">
        <f>D28/'20pobl'!D28*100</f>
        <v>4.656322004387965</v>
      </c>
      <c r="F28" s="350"/>
      <c r="G28" s="377">
        <v>3464</v>
      </c>
      <c r="H28" s="502">
        <v>1.3675483616265298</v>
      </c>
      <c r="I28" s="350"/>
      <c r="J28" s="377">
        <v>2897</v>
      </c>
      <c r="K28" s="502">
        <v>5.7284663450130511</v>
      </c>
      <c r="L28" s="350"/>
      <c r="M28" s="377">
        <v>8856</v>
      </c>
      <c r="N28" s="502">
        <f>M28/'20pobl'!X28*100</f>
        <v>38.620208451441279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5908</v>
      </c>
      <c r="E29" s="506">
        <f>D29/'20pobl'!D29*100</f>
        <v>3.4623814714535204</v>
      </c>
      <c r="F29" s="350"/>
      <c r="G29" s="389">
        <v>3184</v>
      </c>
      <c r="H29" s="507">
        <v>2.1490715929723199</v>
      </c>
      <c r="I29" s="350"/>
      <c r="J29" s="389">
        <v>1114</v>
      </c>
      <c r="K29" s="507">
        <v>6.3920128528804225</v>
      </c>
      <c r="L29" s="350"/>
      <c r="M29" s="389">
        <v>1610</v>
      </c>
      <c r="N29" s="507">
        <f>M29/'20pobl'!X29*100</f>
        <v>31.887502475737772</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2369143</v>
      </c>
      <c r="E31" s="1243">
        <f>D31/'20pobl'!D31*100</f>
        <v>4.8223593014022041</v>
      </c>
      <c r="F31" s="320"/>
      <c r="G31" s="1242">
        <f>SUM(G12:G29)</f>
        <v>616225</v>
      </c>
      <c r="H31" s="1243">
        <f>G31/'20pobl'!J31*100</f>
        <v>1.5821057491832022</v>
      </c>
      <c r="I31" s="320"/>
      <c r="J31" s="1242">
        <f>SUM(J12:J29)</f>
        <v>520055</v>
      </c>
      <c r="K31" s="1243">
        <f>J31/'20pobl'!Q31*100</f>
        <v>7.2759163817000951</v>
      </c>
      <c r="L31" s="320"/>
      <c r="M31" s="1242">
        <f>SUM(M12:M29)</f>
        <v>1232863</v>
      </c>
      <c r="N31" s="1243">
        <f>M31/'20pobl'!X31*100</f>
        <v>40.675083462471001</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86" t="str">
        <f>'20pobl'!B34:H34</f>
        <v xml:space="preserve">(1) Cifras INE de población referidas al 01/01/2025. Publicado Censo de Población Anual el 02/12/2025 </v>
      </c>
      <c r="C34" s="1493"/>
      <c r="D34" s="1493"/>
      <c r="E34" s="1493"/>
      <c r="F34" s="1493"/>
      <c r="G34" s="1493"/>
      <c r="H34" s="1493"/>
      <c r="I34" s="1493"/>
      <c r="J34" s="1493"/>
      <c r="K34" s="1493"/>
      <c r="L34" s="1493"/>
      <c r="M34" s="1493"/>
      <c r="N34" s="1493"/>
    </row>
    <row r="35" spans="2:14" ht="29.25" customHeight="1" x14ac:dyDescent="0.2">
      <c r="B35" s="1490"/>
      <c r="C35" s="1490"/>
      <c r="D35" s="1490"/>
      <c r="E35" s="510"/>
    </row>
    <row r="36" spans="2:14" ht="4.5" customHeight="1" x14ac:dyDescent="0.2">
      <c r="B36" s="1480"/>
      <c r="C36" s="1480"/>
      <c r="D36" s="1480"/>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506"/>
      <c r="C2" s="1506"/>
      <c r="D2" s="1506"/>
      <c r="E2" s="1506"/>
      <c r="F2" s="1506"/>
      <c r="G2" s="1506"/>
      <c r="H2" s="1506"/>
      <c r="I2" s="1506"/>
      <c r="O2" s="37"/>
    </row>
    <row r="3" spans="1:50" s="38" customFormat="1" ht="4.5" customHeight="1" x14ac:dyDescent="0.2">
      <c r="B3" s="1507"/>
      <c r="C3" s="1507"/>
      <c r="D3" s="1507"/>
      <c r="E3" s="1507"/>
      <c r="F3" s="1507"/>
      <c r="G3" s="1507"/>
      <c r="H3" s="1507"/>
      <c r="I3" s="1507"/>
      <c r="O3" s="37"/>
    </row>
    <row r="4" spans="1:50" s="38" customFormat="1" ht="17.25" customHeight="1" x14ac:dyDescent="0.2">
      <c r="A4" s="1507" t="s">
        <v>191</v>
      </c>
      <c r="B4" s="1507"/>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1507"/>
    </row>
    <row r="5" spans="1:50" s="38" customFormat="1" ht="17.25" customHeight="1" x14ac:dyDescent="0.2">
      <c r="B5" s="1518" t="e">
        <f>#REF!</f>
        <v>#REF!</v>
      </c>
      <c r="C5" s="1518"/>
      <c r="D5" s="1518"/>
      <c r="E5" s="1518"/>
      <c r="F5" s="1518"/>
      <c r="G5" s="1518"/>
      <c r="H5" s="1518"/>
      <c r="I5" s="1518"/>
      <c r="J5" s="1518"/>
      <c r="K5" s="1518"/>
      <c r="L5" s="1518"/>
      <c r="M5" s="1518"/>
      <c r="N5" s="1518"/>
      <c r="O5" s="1518"/>
      <c r="P5" s="1518"/>
      <c r="Q5" s="1518"/>
      <c r="R5" s="1518"/>
      <c r="S5" s="1518"/>
      <c r="T5" s="1518"/>
      <c r="U5" s="1518"/>
      <c r="V5" s="1518"/>
      <c r="W5" s="1518"/>
      <c r="X5" s="1518"/>
      <c r="Y5" s="1518"/>
      <c r="Z5" s="1518"/>
    </row>
    <row r="6" spans="1:50" s="38" customFormat="1" ht="6" customHeight="1" x14ac:dyDescent="0.2">
      <c r="O6" s="37"/>
    </row>
    <row r="7" spans="1:50" s="41" customFormat="1" ht="12.75" customHeight="1" x14ac:dyDescent="0.2">
      <c r="A7" s="39"/>
      <c r="B7" s="1508" t="s">
        <v>12</v>
      </c>
      <c r="C7" s="40"/>
      <c r="D7" s="1514" t="s">
        <v>109</v>
      </c>
      <c r="E7" s="1511"/>
      <c r="F7" s="181"/>
      <c r="G7" s="1511"/>
      <c r="H7" s="1511"/>
      <c r="I7" s="181"/>
      <c r="J7" s="1511"/>
      <c r="K7" s="1511"/>
      <c r="L7" s="181"/>
      <c r="M7" s="1511"/>
      <c r="N7" s="1512"/>
      <c r="O7" s="40"/>
      <c r="P7" s="1514" t="s">
        <v>13</v>
      </c>
      <c r="Q7" s="1511"/>
      <c r="R7" s="181"/>
      <c r="S7" s="1511"/>
      <c r="T7" s="1511"/>
      <c r="U7" s="181"/>
      <c r="V7" s="1511"/>
      <c r="W7" s="1511"/>
      <c r="X7" s="181"/>
      <c r="Y7" s="1511"/>
      <c r="Z7" s="1512"/>
      <c r="AA7" s="116"/>
      <c r="AB7" s="116"/>
      <c r="AC7" s="117"/>
      <c r="AD7" s="117"/>
      <c r="AE7" s="117"/>
      <c r="AF7" s="117"/>
      <c r="AG7" s="117"/>
      <c r="AH7" s="117"/>
      <c r="AI7" s="118"/>
    </row>
    <row r="8" spans="1:50" s="41" customFormat="1" ht="33.75" customHeight="1" x14ac:dyDescent="0.2">
      <c r="A8" s="39"/>
      <c r="B8" s="1509"/>
      <c r="C8" s="40"/>
      <c r="D8" s="1515"/>
      <c r="E8" s="1516"/>
      <c r="F8" s="40"/>
      <c r="G8" s="1514" t="s">
        <v>168</v>
      </c>
      <c r="H8" s="1512"/>
      <c r="I8" s="40"/>
      <c r="J8" s="1514" t="s">
        <v>174</v>
      </c>
      <c r="K8" s="1512"/>
      <c r="L8" s="40"/>
      <c r="M8" s="1514" t="s">
        <v>169</v>
      </c>
      <c r="N8" s="1512"/>
      <c r="O8" s="40"/>
      <c r="P8" s="1515"/>
      <c r="Q8" s="1517"/>
      <c r="R8" s="130"/>
      <c r="S8" s="1514" t="s">
        <v>171</v>
      </c>
      <c r="T8" s="1512"/>
      <c r="U8" s="40"/>
      <c r="V8" s="1514" t="s">
        <v>172</v>
      </c>
      <c r="W8" s="1512"/>
      <c r="X8" s="40"/>
      <c r="Y8" s="1514" t="s">
        <v>173</v>
      </c>
      <c r="Z8" s="1512"/>
      <c r="AA8" s="116"/>
      <c r="AB8" s="116"/>
      <c r="AC8" s="117"/>
      <c r="AD8" s="117"/>
      <c r="AE8" s="117"/>
      <c r="AF8" s="117"/>
      <c r="AG8" s="117"/>
      <c r="AH8" s="117"/>
      <c r="AI8" s="118"/>
    </row>
    <row r="9" spans="1:50" s="46" customFormat="1" ht="36.75" customHeight="1" x14ac:dyDescent="0.2">
      <c r="A9" s="42"/>
      <c r="B9" s="1510"/>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13" t="s">
        <v>216</v>
      </c>
      <c r="C33" s="1513"/>
      <c r="D33" s="1513"/>
      <c r="E33" s="1513"/>
      <c r="F33" s="1513"/>
      <c r="G33" s="1513"/>
      <c r="H33" s="1513"/>
      <c r="I33" s="1513"/>
      <c r="J33" s="1513"/>
      <c r="K33" s="1513"/>
      <c r="L33" s="1513"/>
      <c r="M33" s="1513"/>
      <c r="O33" s="86"/>
    </row>
    <row r="34" spans="2:19" ht="29.25" customHeight="1" x14ac:dyDescent="0.2">
      <c r="B34" s="1505"/>
      <c r="C34" s="1505"/>
      <c r="D34" s="1505"/>
      <c r="E34" s="1505"/>
      <c r="F34" s="1505"/>
      <c r="G34" s="1505"/>
      <c r="H34" s="1505"/>
      <c r="I34" s="1505"/>
      <c r="J34" s="1505"/>
      <c r="K34" s="1505"/>
      <c r="L34" s="1505"/>
      <c r="M34" s="1505"/>
      <c r="N34" s="1505"/>
      <c r="O34" s="1505"/>
      <c r="P34" s="1505"/>
      <c r="Q34" s="89"/>
      <c r="R34" s="89"/>
      <c r="S34" s="89"/>
    </row>
    <row r="35" spans="2:19" ht="4.5" customHeight="1" x14ac:dyDescent="0.2">
      <c r="B35" s="1504"/>
      <c r="C35" s="1504"/>
      <c r="D35" s="1504"/>
      <c r="E35" s="1504"/>
      <c r="F35" s="1504"/>
      <c r="G35" s="1504"/>
      <c r="H35" s="1504"/>
      <c r="I35" s="1504"/>
      <c r="J35" s="1504"/>
      <c r="K35" s="1504"/>
      <c r="L35" s="1504"/>
      <c r="M35" s="1504"/>
      <c r="N35" s="1504"/>
      <c r="O35" s="1504"/>
      <c r="P35" s="1504"/>
      <c r="Q35" s="89"/>
      <c r="R35" s="89"/>
      <c r="S35" s="89"/>
    </row>
    <row r="38" spans="2:19" x14ac:dyDescent="0.2">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1" zoomScale="80" zoomScaleNormal="80" workbookViewId="0">
      <selection activeCell="AE21" sqref="AE21"/>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3"/>
      <c r="C2" s="1443"/>
      <c r="D2" s="1443"/>
      <c r="E2" s="1443"/>
      <c r="F2" s="1443"/>
      <c r="G2" s="1443"/>
      <c r="H2" s="1443"/>
      <c r="I2" s="144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444"/>
      <c r="C3" s="1444"/>
      <c r="D3" s="1444"/>
      <c r="E3" s="1444"/>
      <c r="F3" s="1444"/>
      <c r="G3" s="1444"/>
      <c r="H3" s="1444"/>
      <c r="I3" s="144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81" t="s">
        <v>395</v>
      </c>
      <c r="B4" s="1481"/>
      <c r="C4" s="1481"/>
      <c r="D4" s="1481"/>
      <c r="E4" s="1481"/>
      <c r="F4" s="1481"/>
      <c r="G4" s="1481"/>
      <c r="H4" s="1481"/>
      <c r="I4" s="1481"/>
      <c r="J4" s="1481"/>
      <c r="K4" s="1481"/>
      <c r="L4" s="1481"/>
      <c r="M4" s="1481"/>
      <c r="N4" s="1481"/>
      <c r="O4" s="1481"/>
      <c r="P4" s="1481"/>
      <c r="Q4" s="1481"/>
      <c r="R4" s="1481"/>
      <c r="S4" s="1481"/>
      <c r="T4" s="1481"/>
      <c r="U4" s="1481"/>
      <c r="V4" s="1481"/>
      <c r="W4" s="1481"/>
      <c r="X4" s="1481"/>
      <c r="Y4" s="1481"/>
      <c r="Z4" s="1481"/>
    </row>
    <row r="5" spans="1:50" s="492" customFormat="1" ht="17.2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519" t="s">
        <v>12</v>
      </c>
      <c r="D7" s="1519" t="s">
        <v>472</v>
      </c>
      <c r="E7" s="1519"/>
      <c r="G7" s="1519"/>
      <c r="H7" s="1519"/>
      <c r="J7" s="1519"/>
      <c r="K7" s="1519"/>
      <c r="M7" s="1519"/>
      <c r="N7" s="1519"/>
      <c r="P7" s="1519" t="s">
        <v>13</v>
      </c>
      <c r="Q7" s="1519"/>
      <c r="S7" s="1519"/>
      <c r="T7" s="1519"/>
      <c r="V7" s="1519"/>
      <c r="W7" s="1519"/>
      <c r="Y7" s="1519"/>
      <c r="Z7" s="1519"/>
      <c r="AA7" s="512"/>
      <c r="AB7" s="512"/>
      <c r="AI7" s="514"/>
    </row>
    <row r="8" spans="1:50" s="513" customFormat="1" ht="33.75" customHeight="1" x14ac:dyDescent="0.2">
      <c r="A8" s="512"/>
      <c r="B8" s="1519"/>
      <c r="D8" s="1519"/>
      <c r="E8" s="1519"/>
      <c r="G8" s="1519" t="s">
        <v>168</v>
      </c>
      <c r="H8" s="1519"/>
      <c r="J8" s="1519" t="s">
        <v>174</v>
      </c>
      <c r="K8" s="1519"/>
      <c r="M8" s="1519" t="s">
        <v>169</v>
      </c>
      <c r="N8" s="1519"/>
      <c r="P8" s="1519"/>
      <c r="Q8" s="1519"/>
      <c r="S8" s="1519" t="s">
        <v>171</v>
      </c>
      <c r="T8" s="1519"/>
      <c r="V8" s="1519" t="s">
        <v>172</v>
      </c>
      <c r="W8" s="1519"/>
      <c r="Y8" s="1519" t="s">
        <v>173</v>
      </c>
      <c r="Z8" s="1519"/>
      <c r="AA8" s="512"/>
      <c r="AB8" s="512"/>
      <c r="AI8" s="514"/>
    </row>
    <row r="9" spans="1:50" s="513" customFormat="1" ht="36.75" customHeight="1" x14ac:dyDescent="0.2">
      <c r="A9" s="512"/>
      <c r="B9" s="1519"/>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S11+V11+Y11</f>
        <v>468929</v>
      </c>
      <c r="Q11" s="564">
        <f>P11*100/D11</f>
        <v>5.4044544287681289</v>
      </c>
      <c r="R11" s="558"/>
      <c r="S11" s="561">
        <f>'23solcasaad'!J12</f>
        <v>130057</v>
      </c>
      <c r="T11" s="565">
        <f>S11*100/G11</f>
        <v>1.8534231403064845</v>
      </c>
      <c r="U11" s="558"/>
      <c r="V11" s="561">
        <f>'23solcasaad'!Q12</f>
        <v>115851</v>
      </c>
      <c r="W11" s="565">
        <f>V11*100/J11</f>
        <v>9.5774706106049834</v>
      </c>
      <c r="X11" s="558"/>
      <c r="Y11" s="561">
        <f>'23solcasaad'!X12</f>
        <v>223021</v>
      </c>
      <c r="Z11" s="565">
        <f>Y11*100/M11</f>
        <v>49.56363660607731</v>
      </c>
      <c r="AA11" s="566"/>
      <c r="AB11" s="567">
        <f>_xlfn.RANK.EQ(Q11,Q$11:Q$30,0)</f>
        <v>3</v>
      </c>
      <c r="AC11" s="567">
        <v>1</v>
      </c>
      <c r="AD11" s="567">
        <f>MATCH(AC11,AB$11:AB$30,0)</f>
        <v>7</v>
      </c>
      <c r="AE11" s="568" t="str">
        <f t="shared" ref="AE11:AE29" si="2">INDEX(B$11:B$30,AD11,1)</f>
        <v>Castilla y León</v>
      </c>
      <c r="AF11" s="569">
        <f t="shared" ref="AF11:AF29" si="3">INDEX(Q$11:Q$30,AD11,1)</f>
        <v>6.7198729313128611</v>
      </c>
      <c r="AH11" s="567">
        <f>_xlfn.RANK.EQ(T11,T$11:T$30,0)</f>
        <v>5</v>
      </c>
      <c r="AI11" s="567">
        <v>1</v>
      </c>
      <c r="AJ11" s="567">
        <f>MATCH(AI11,AH$11:AH$30,0)</f>
        <v>18</v>
      </c>
      <c r="AK11" s="568" t="str">
        <f>INDEX(B$11:B$30,AJ11,1)</f>
        <v>Ceuta y Melilla</v>
      </c>
      <c r="AL11" s="569">
        <f>INDEX(T$11:T$30,AJ11,1)</f>
        <v>2.1490715929723199</v>
      </c>
      <c r="AN11" s="567">
        <f>_xlfn.RANK.EQ(W11,W$11:W$30,0)</f>
        <v>1</v>
      </c>
      <c r="AO11" s="567">
        <v>1</v>
      </c>
      <c r="AP11" s="567">
        <f>MATCH(AO11,AN$11:AN$30,0)</f>
        <v>1</v>
      </c>
      <c r="AQ11" s="568" t="str">
        <f>INDEX(B$11:B$30,AP11,1)</f>
        <v>Andalucía</v>
      </c>
      <c r="AR11" s="569">
        <f>INDEX(W$11:W$30,AP11,1)</f>
        <v>9.5774706106049834</v>
      </c>
      <c r="AT11" s="567">
        <f>_xlfn.RANK.EQ(Z11,Z$11:Z$30,0)</f>
        <v>1</v>
      </c>
      <c r="AU11" s="567">
        <v>1</v>
      </c>
      <c r="AV11" s="567">
        <f>MATCH(AU11,AT$11:AT$30,0)</f>
        <v>1</v>
      </c>
      <c r="AW11" s="568" t="str">
        <f>INDEX(B$11:B$30,AV11,1)</f>
        <v>Andalucía</v>
      </c>
      <c r="AX11" s="569">
        <f>INDEX(Z$11:Z$30,AV11,1)</f>
        <v>49.56363660607731</v>
      </c>
    </row>
    <row r="12" spans="1:50" s="396" customFormat="1" ht="18" customHeight="1" x14ac:dyDescent="0.25">
      <c r="A12" s="519"/>
      <c r="B12" s="557" t="s">
        <v>7</v>
      </c>
      <c r="C12" s="558"/>
      <c r="D12" s="559">
        <f t="shared" ref="D12:D28" si="4">G12+J12+M12</f>
        <v>1364621</v>
      </c>
      <c r="E12" s="560">
        <f t="shared" si="0"/>
        <v>2.7776680311145325</v>
      </c>
      <c r="F12" s="558"/>
      <c r="G12" s="561">
        <f>'20pobl'!J13</f>
        <v>1056198</v>
      </c>
      <c r="H12" s="562">
        <f t="shared" ref="H12:H28" si="5">G12*100/$G$30</f>
        <v>2.711699343706925</v>
      </c>
      <c r="I12" s="558"/>
      <c r="J12" s="561">
        <f>'20pobl'!Q13</f>
        <v>209772</v>
      </c>
      <c r="K12" s="562">
        <f t="shared" ref="K12:K28" si="6">J12*100/$J$30</f>
        <v>2.9348502201151656</v>
      </c>
      <c r="L12" s="558"/>
      <c r="M12" s="561">
        <f>'20pobl'!X13</f>
        <v>98651</v>
      </c>
      <c r="N12" s="562">
        <f t="shared" si="1"/>
        <v>3.2547311896425044</v>
      </c>
      <c r="O12" s="558"/>
      <c r="P12" s="563">
        <f t="shared" ref="P12:P28" si="7">S12+V12+Y12</f>
        <v>62360</v>
      </c>
      <c r="Q12" s="564">
        <f t="shared" ref="Q12:Q28" si="8">P12*100/D12</f>
        <v>4.5697669902485742</v>
      </c>
      <c r="R12" s="558"/>
      <c r="S12" s="561">
        <f>'23solcasaad'!J13</f>
        <v>11848</v>
      </c>
      <c r="T12" s="565">
        <f t="shared" ref="T12:T28" si="9">S12*100/G12</f>
        <v>1.1217593670883679</v>
      </c>
      <c r="U12" s="558"/>
      <c r="V12" s="561">
        <f>'23solcasaad'!Q13</f>
        <v>12568</v>
      </c>
      <c r="W12" s="565">
        <f t="shared" ref="W12:W28" si="10">V12*100/J12</f>
        <v>5.9912667086169744</v>
      </c>
      <c r="X12" s="558"/>
      <c r="Y12" s="561">
        <f>'23solcasaad'!X13</f>
        <v>37944</v>
      </c>
      <c r="Z12" s="565">
        <f t="shared" ref="Z12:Z28" si="11">Y12*100/M12</f>
        <v>38.462864035843531</v>
      </c>
      <c r="AA12" s="566"/>
      <c r="AB12" s="567">
        <f t="shared" ref="AB12:AB28" si="12">_xlfn.RANK.EQ(Q12,Q$11:Q$30,0)</f>
        <v>11</v>
      </c>
      <c r="AC12" s="567">
        <v>2</v>
      </c>
      <c r="AD12" s="567">
        <f t="shared" ref="AD12:AD28" si="13">MATCH(AC12,AB$11:AB$30,0)</f>
        <v>11</v>
      </c>
      <c r="AE12" s="568" t="str">
        <f t="shared" si="2"/>
        <v>Extremadura</v>
      </c>
      <c r="AF12" s="569">
        <f t="shared" si="3"/>
        <v>5.8917068956514722</v>
      </c>
      <c r="AH12" s="567">
        <f t="shared" ref="AH12:AH30" si="14">_xlfn.RANK.EQ(T12,T$11:T$30,0)</f>
        <v>18</v>
      </c>
      <c r="AI12" s="567">
        <v>2</v>
      </c>
      <c r="AJ12" s="567">
        <f t="shared" ref="AJ12:AJ28" si="15">MATCH(AI12,AH$11:AH$30,0)</f>
        <v>14</v>
      </c>
      <c r="AK12" s="568" t="str">
        <f t="shared" ref="AK12:AK29" si="16">INDEX(B$11:B$30,AJ12,1)</f>
        <v>Murcia, Región de</v>
      </c>
      <c r="AL12" s="569">
        <f t="shared" ref="AL12:AL29" si="17">INDEX(T$11:T$30,AJ12,1)</f>
        <v>1.9257132658137477</v>
      </c>
      <c r="AN12" s="567">
        <f t="shared" ref="AN12:AN30" si="18">_xlfn.RANK.EQ(W12,W$11:W$30,0)</f>
        <v>14</v>
      </c>
      <c r="AO12" s="567">
        <v>2</v>
      </c>
      <c r="AP12" s="567">
        <f t="shared" ref="AP12:AP28" si="19">MATCH(AO12,AN$11:AN$30,0)</f>
        <v>14</v>
      </c>
      <c r="AQ12" s="568" t="str">
        <f t="shared" ref="AQ12:AQ29" si="20">INDEX(B$11:B$30,AP12,1)</f>
        <v>Murcia, Región de</v>
      </c>
      <c r="AR12" s="569">
        <f t="shared" ref="AR12:AR28" si="21">INDEX(W$11:W$30,AP12,1)</f>
        <v>8.9227049197053478</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45.640407769504151</v>
      </c>
    </row>
    <row r="13" spans="1:50" s="396" customFormat="1" ht="18" customHeight="1" x14ac:dyDescent="0.25">
      <c r="A13" s="519"/>
      <c r="B13" s="557" t="s">
        <v>37</v>
      </c>
      <c r="C13" s="558"/>
      <c r="D13" s="559">
        <f t="shared" si="4"/>
        <v>1015128</v>
      </c>
      <c r="E13" s="560">
        <f t="shared" si="0"/>
        <v>2.0662796432776815</v>
      </c>
      <c r="F13" s="558"/>
      <c r="G13" s="561">
        <f>'20pobl'!J14</f>
        <v>727225</v>
      </c>
      <c r="H13" s="562">
        <f t="shared" si="5"/>
        <v>1.8670888935855481</v>
      </c>
      <c r="I13" s="558"/>
      <c r="J13" s="561">
        <f>'20pobl'!Q14</f>
        <v>201425</v>
      </c>
      <c r="K13" s="562">
        <f t="shared" si="6"/>
        <v>2.818070121783161</v>
      </c>
      <c r="L13" s="558"/>
      <c r="M13" s="561">
        <f>'20pobl'!X14</f>
        <v>86478</v>
      </c>
      <c r="N13" s="562">
        <f t="shared" si="1"/>
        <v>2.8531149589756262</v>
      </c>
      <c r="O13" s="558"/>
      <c r="P13" s="563">
        <f t="shared" si="7"/>
        <v>50583</v>
      </c>
      <c r="Q13" s="564">
        <f t="shared" si="8"/>
        <v>4.9829184102891455</v>
      </c>
      <c r="R13" s="558"/>
      <c r="S13" s="561">
        <f>'23solcasaad'!J14</f>
        <v>10801</v>
      </c>
      <c r="T13" s="565">
        <f t="shared" si="9"/>
        <v>1.4852349685448107</v>
      </c>
      <c r="U13" s="558"/>
      <c r="V13" s="561">
        <f>'23solcasaad'!Q14</f>
        <v>11574</v>
      </c>
      <c r="W13" s="565">
        <f t="shared" si="10"/>
        <v>5.7460593272930369</v>
      </c>
      <c r="X13" s="558"/>
      <c r="Y13" s="561">
        <f>'23solcasaad'!X14</f>
        <v>28208</v>
      </c>
      <c r="Z13" s="565">
        <f t="shared" si="11"/>
        <v>32.618700710007168</v>
      </c>
      <c r="AA13" s="566"/>
      <c r="AB13" s="567">
        <f t="shared" si="12"/>
        <v>6</v>
      </c>
      <c r="AC13" s="567">
        <v>3</v>
      </c>
      <c r="AD13" s="567">
        <f t="shared" si="13"/>
        <v>1</v>
      </c>
      <c r="AE13" s="568" t="str">
        <f t="shared" si="2"/>
        <v>Andalucía</v>
      </c>
      <c r="AF13" s="570">
        <f t="shared" si="3"/>
        <v>5.4044544287681289</v>
      </c>
      <c r="AH13" s="567">
        <f t="shared" si="14"/>
        <v>11</v>
      </c>
      <c r="AI13" s="567">
        <v>3</v>
      </c>
      <c r="AJ13" s="567">
        <f t="shared" si="15"/>
        <v>7</v>
      </c>
      <c r="AK13" s="568" t="str">
        <f t="shared" si="16"/>
        <v>Castilla y León</v>
      </c>
      <c r="AL13" s="569">
        <f t="shared" si="17"/>
        <v>1.9077475480486292</v>
      </c>
      <c r="AN13" s="567">
        <f t="shared" si="18"/>
        <v>15</v>
      </c>
      <c r="AO13" s="567">
        <v>3</v>
      </c>
      <c r="AP13" s="567">
        <f t="shared" si="19"/>
        <v>9</v>
      </c>
      <c r="AQ13" s="568" t="str">
        <f t="shared" si="20"/>
        <v>Cataluña</v>
      </c>
      <c r="AR13" s="569">
        <f t="shared" si="21"/>
        <v>8.8016176812345233</v>
      </c>
      <c r="AT13" s="567">
        <f t="shared" si="22"/>
        <v>15</v>
      </c>
      <c r="AU13" s="567">
        <v>3</v>
      </c>
      <c r="AV13" s="567">
        <f t="shared" si="23"/>
        <v>11</v>
      </c>
      <c r="AW13" s="568" t="str">
        <f t="shared" si="24"/>
        <v>Extremadura</v>
      </c>
      <c r="AX13" s="569">
        <f t="shared" si="25"/>
        <v>44.215826770618321</v>
      </c>
    </row>
    <row r="14" spans="1:50" s="396" customFormat="1" ht="18" customHeight="1" x14ac:dyDescent="0.25">
      <c r="A14" s="519"/>
      <c r="B14" s="557" t="s">
        <v>38</v>
      </c>
      <c r="C14" s="558"/>
      <c r="D14" s="559">
        <f t="shared" si="4"/>
        <v>1249844</v>
      </c>
      <c r="E14" s="560">
        <f t="shared" si="0"/>
        <v>2.5440409627876983</v>
      </c>
      <c r="F14" s="558"/>
      <c r="G14" s="561">
        <f>'20pobl'!J15</f>
        <v>1039347</v>
      </c>
      <c r="H14" s="562">
        <f t="shared" si="5"/>
        <v>2.6684358214877908</v>
      </c>
      <c r="I14" s="558"/>
      <c r="J14" s="561">
        <f>'20pobl'!Q15</f>
        <v>154160</v>
      </c>
      <c r="K14" s="562">
        <f t="shared" si="6"/>
        <v>2.156801241028135</v>
      </c>
      <c r="L14" s="558"/>
      <c r="M14" s="561">
        <f>'20pobl'!X15</f>
        <v>56337</v>
      </c>
      <c r="N14" s="562">
        <f t="shared" si="1"/>
        <v>1.8586916608132686</v>
      </c>
      <c r="O14" s="558"/>
      <c r="P14" s="563">
        <f t="shared" si="7"/>
        <v>50269</v>
      </c>
      <c r="Q14" s="564">
        <f t="shared" si="8"/>
        <v>4.0220219483391526</v>
      </c>
      <c r="R14" s="558"/>
      <c r="S14" s="561">
        <f>'23solcasaad'!J15</f>
        <v>14795</v>
      </c>
      <c r="T14" s="565">
        <f t="shared" si="9"/>
        <v>1.4234899412804385</v>
      </c>
      <c r="U14" s="558"/>
      <c r="V14" s="561">
        <f>'23solcasaad'!Q15</f>
        <v>11805</v>
      </c>
      <c r="W14" s="565">
        <f t="shared" si="10"/>
        <v>7.6576284379865074</v>
      </c>
      <c r="X14" s="558"/>
      <c r="Y14" s="561">
        <f>'23solcasaad'!X15</f>
        <v>23669</v>
      </c>
      <c r="Z14" s="565">
        <f t="shared" si="11"/>
        <v>42.013241741661787</v>
      </c>
      <c r="AA14" s="566"/>
      <c r="AB14" s="567">
        <f t="shared" si="12"/>
        <v>15</v>
      </c>
      <c r="AC14" s="567">
        <v>4</v>
      </c>
      <c r="AD14" s="567">
        <f t="shared" si="13"/>
        <v>16</v>
      </c>
      <c r="AE14" s="568" t="str">
        <f t="shared" si="2"/>
        <v>País Vasco</v>
      </c>
      <c r="AF14" s="569">
        <f t="shared" si="3"/>
        <v>5.3969441784776011</v>
      </c>
      <c r="AH14" s="567">
        <f t="shared" si="14"/>
        <v>14</v>
      </c>
      <c r="AI14" s="567">
        <v>4</v>
      </c>
      <c r="AJ14" s="567">
        <f t="shared" si="15"/>
        <v>16</v>
      </c>
      <c r="AK14" s="568" t="str">
        <f t="shared" si="16"/>
        <v>País Vasco</v>
      </c>
      <c r="AL14" s="569">
        <f t="shared" si="17"/>
        <v>1.8853918890622097</v>
      </c>
      <c r="AN14" s="567">
        <f t="shared" si="18"/>
        <v>5</v>
      </c>
      <c r="AO14" s="567">
        <v>4</v>
      </c>
      <c r="AP14" s="567">
        <f t="shared" si="19"/>
        <v>11</v>
      </c>
      <c r="AQ14" s="568" t="str">
        <f t="shared" si="20"/>
        <v>Extremadura</v>
      </c>
      <c r="AR14" s="569">
        <f t="shared" si="21"/>
        <v>8.2181273516817352</v>
      </c>
      <c r="AT14" s="567">
        <f t="shared" si="22"/>
        <v>7</v>
      </c>
      <c r="AU14" s="567">
        <v>4</v>
      </c>
      <c r="AV14" s="567">
        <f t="shared" si="23"/>
        <v>7</v>
      </c>
      <c r="AW14" s="568" t="str">
        <f t="shared" si="24"/>
        <v>Castilla y León</v>
      </c>
      <c r="AX14" s="569">
        <f t="shared" si="25"/>
        <v>44.171834035737611</v>
      </c>
    </row>
    <row r="15" spans="1:50" s="396" customFormat="1" ht="18" customHeight="1" x14ac:dyDescent="0.25">
      <c r="A15" s="519"/>
      <c r="B15" s="557" t="s">
        <v>6</v>
      </c>
      <c r="C15" s="558"/>
      <c r="D15" s="559">
        <f t="shared" si="4"/>
        <v>2258866</v>
      </c>
      <c r="E15" s="560">
        <f t="shared" si="0"/>
        <v>4.597891923670792</v>
      </c>
      <c r="F15" s="558"/>
      <c r="G15" s="561">
        <f>'20pobl'!J16</f>
        <v>1848033</v>
      </c>
      <c r="H15" s="562">
        <f t="shared" si="5"/>
        <v>4.7446689666603614</v>
      </c>
      <c r="I15" s="558"/>
      <c r="J15" s="561">
        <f>'20pobl'!Q16</f>
        <v>305526</v>
      </c>
      <c r="K15" s="562">
        <f t="shared" si="6"/>
        <v>4.2745125581627006</v>
      </c>
      <c r="L15" s="558"/>
      <c r="M15" s="561">
        <f>'20pobl'!X16</f>
        <v>105307</v>
      </c>
      <c r="N15" s="562">
        <f t="shared" si="1"/>
        <v>3.4743284648679</v>
      </c>
      <c r="O15" s="558"/>
      <c r="P15" s="563">
        <f t="shared" si="7"/>
        <v>84865</v>
      </c>
      <c r="Q15" s="564">
        <f t="shared" si="8"/>
        <v>3.7569736319020253</v>
      </c>
      <c r="R15" s="558"/>
      <c r="S15" s="561">
        <f>'23solcasaad'!J16</f>
        <v>29241</v>
      </c>
      <c r="T15" s="565">
        <f t="shared" si="9"/>
        <v>1.5822769398598402</v>
      </c>
      <c r="U15" s="558"/>
      <c r="V15" s="561">
        <f>'23solcasaad'!Q16</f>
        <v>20622</v>
      </c>
      <c r="W15" s="565">
        <f t="shared" si="10"/>
        <v>6.7496710590915336</v>
      </c>
      <c r="X15" s="558"/>
      <c r="Y15" s="561">
        <f>'23solcasaad'!X16</f>
        <v>35002</v>
      </c>
      <c r="Z15" s="565">
        <f t="shared" si="11"/>
        <v>33.238056349530417</v>
      </c>
      <c r="AA15" s="566"/>
      <c r="AB15" s="567">
        <f t="shared" si="12"/>
        <v>16</v>
      </c>
      <c r="AC15" s="567">
        <v>5</v>
      </c>
      <c r="AD15" s="567">
        <f t="shared" si="13"/>
        <v>9</v>
      </c>
      <c r="AE15" s="568" t="str">
        <f t="shared" si="2"/>
        <v>Cataluña</v>
      </c>
      <c r="AF15" s="569">
        <f t="shared" si="3"/>
        <v>5.2627445709236911</v>
      </c>
      <c r="AH15" s="567">
        <f t="shared" si="14"/>
        <v>8</v>
      </c>
      <c r="AI15" s="567">
        <v>5</v>
      </c>
      <c r="AJ15" s="567">
        <f t="shared" si="15"/>
        <v>1</v>
      </c>
      <c r="AK15" s="568" t="str">
        <f t="shared" si="16"/>
        <v>Andalucía</v>
      </c>
      <c r="AL15" s="569">
        <f t="shared" si="17"/>
        <v>1.8534231403064845</v>
      </c>
      <c r="AN15" s="567">
        <f t="shared" si="18"/>
        <v>10</v>
      </c>
      <c r="AO15" s="567">
        <v>5</v>
      </c>
      <c r="AP15" s="567">
        <f t="shared" si="19"/>
        <v>4</v>
      </c>
      <c r="AQ15" s="568" t="str">
        <f t="shared" si="20"/>
        <v>Balears, Illes</v>
      </c>
      <c r="AR15" s="569">
        <f t="shared" si="21"/>
        <v>7.6576284379865074</v>
      </c>
      <c r="AT15" s="567">
        <f t="shared" si="22"/>
        <v>14</v>
      </c>
      <c r="AU15" s="567">
        <v>5</v>
      </c>
      <c r="AV15" s="567">
        <f t="shared" si="23"/>
        <v>8</v>
      </c>
      <c r="AW15" s="568" t="str">
        <f t="shared" si="24"/>
        <v>Castilla - La Mancha</v>
      </c>
      <c r="AX15" s="569">
        <f t="shared" si="25"/>
        <v>43.698516073393407</v>
      </c>
    </row>
    <row r="16" spans="1:50" s="396" customFormat="1" ht="18" customHeight="1" x14ac:dyDescent="0.25">
      <c r="A16" s="519"/>
      <c r="B16" s="557" t="s">
        <v>5</v>
      </c>
      <c r="C16" s="558"/>
      <c r="D16" s="571">
        <f t="shared" si="4"/>
        <v>593623</v>
      </c>
      <c r="E16" s="560">
        <f t="shared" si="0"/>
        <v>1.2083117800724905</v>
      </c>
      <c r="F16" s="558"/>
      <c r="G16" s="572">
        <f>'20pobl'!J17</f>
        <v>448079</v>
      </c>
      <c r="H16" s="562">
        <f t="shared" si="5"/>
        <v>1.15040506631224</v>
      </c>
      <c r="I16" s="558"/>
      <c r="J16" s="572">
        <f>'20pobl'!Q17</f>
        <v>103380</v>
      </c>
      <c r="K16" s="562">
        <f t="shared" si="6"/>
        <v>1.4463551653962674</v>
      </c>
      <c r="L16" s="558"/>
      <c r="M16" s="572">
        <f>'20pobl'!X17</f>
        <v>42164</v>
      </c>
      <c r="N16" s="562">
        <f t="shared" si="1"/>
        <v>1.3910906719656826</v>
      </c>
      <c r="O16" s="558"/>
      <c r="P16" s="572">
        <f t="shared" si="7"/>
        <v>25170</v>
      </c>
      <c r="Q16" s="564">
        <f t="shared" si="8"/>
        <v>4.2400648222861985</v>
      </c>
      <c r="R16" s="558"/>
      <c r="S16" s="572">
        <f>'23solcasaad'!J17</f>
        <v>6985</v>
      </c>
      <c r="T16" s="565">
        <f t="shared" si="9"/>
        <v>1.5588768944761973</v>
      </c>
      <c r="U16" s="558"/>
      <c r="V16" s="572">
        <f>'23solcasaad'!Q17</f>
        <v>5320</v>
      </c>
      <c r="W16" s="565">
        <f t="shared" si="10"/>
        <v>5.1460630682917392</v>
      </c>
      <c r="X16" s="558"/>
      <c r="Y16" s="572">
        <f>'23solcasaad'!X17</f>
        <v>12865</v>
      </c>
      <c r="Z16" s="565">
        <f t="shared" si="11"/>
        <v>30.511811023622048</v>
      </c>
      <c r="AA16" s="566"/>
      <c r="AB16" s="567">
        <f t="shared" si="12"/>
        <v>13</v>
      </c>
      <c r="AC16" s="567">
        <v>6</v>
      </c>
      <c r="AD16" s="567">
        <f t="shared" si="13"/>
        <v>3</v>
      </c>
      <c r="AE16" s="568" t="str">
        <f t="shared" si="2"/>
        <v>Asturias, Principado de</v>
      </c>
      <c r="AF16" s="569">
        <f t="shared" si="3"/>
        <v>4.9829184102891455</v>
      </c>
      <c r="AH16" s="567">
        <f t="shared" si="14"/>
        <v>10</v>
      </c>
      <c r="AI16" s="567">
        <v>6</v>
      </c>
      <c r="AJ16" s="567">
        <f t="shared" si="15"/>
        <v>11</v>
      </c>
      <c r="AK16" s="568" t="str">
        <f t="shared" si="16"/>
        <v>Extremadura</v>
      </c>
      <c r="AL16" s="569">
        <f t="shared" si="17"/>
        <v>1.8260193591068743</v>
      </c>
      <c r="AN16" s="567">
        <f t="shared" si="18"/>
        <v>17</v>
      </c>
      <c r="AO16" s="567">
        <v>6</v>
      </c>
      <c r="AP16" s="567">
        <f t="shared" si="19"/>
        <v>8</v>
      </c>
      <c r="AQ16" s="568" t="str">
        <f t="shared" si="20"/>
        <v>Castilla - La Mancha</v>
      </c>
      <c r="AR16" s="569">
        <f t="shared" si="21"/>
        <v>7.300323531624703</v>
      </c>
      <c r="AT16" s="567">
        <f t="shared" si="22"/>
        <v>18</v>
      </c>
      <c r="AU16" s="567">
        <v>6</v>
      </c>
      <c r="AV16" s="567">
        <f t="shared" si="23"/>
        <v>14</v>
      </c>
      <c r="AW16" s="568" t="str">
        <f t="shared" si="24"/>
        <v>Murcia, Región de</v>
      </c>
      <c r="AX16" s="569">
        <f t="shared" si="25"/>
        <v>42.781202056361529</v>
      </c>
    </row>
    <row r="17" spans="1:50" s="396" customFormat="1" ht="18" customHeight="1" x14ac:dyDescent="0.25">
      <c r="A17" s="519"/>
      <c r="B17" s="557" t="s">
        <v>4</v>
      </c>
      <c r="C17" s="558"/>
      <c r="D17" s="559">
        <f t="shared" si="4"/>
        <v>2401221</v>
      </c>
      <c r="E17" s="560">
        <f t="shared" si="0"/>
        <v>4.8876536469399703</v>
      </c>
      <c r="F17" s="558"/>
      <c r="G17" s="561">
        <f>'20pobl'!J18</f>
        <v>1746772</v>
      </c>
      <c r="H17" s="562">
        <f t="shared" si="5"/>
        <v>4.4846898839096774</v>
      </c>
      <c r="I17" s="558"/>
      <c r="J17" s="561">
        <f>'20pobl'!Q18</f>
        <v>430931</v>
      </c>
      <c r="K17" s="562">
        <f t="shared" si="6"/>
        <v>6.0290121665639287</v>
      </c>
      <c r="L17" s="558"/>
      <c r="M17" s="561">
        <f>'20pobl'!X18</f>
        <v>223518</v>
      </c>
      <c r="N17" s="562">
        <f t="shared" si="1"/>
        <v>7.3743905895177271</v>
      </c>
      <c r="O17" s="558"/>
      <c r="P17" s="563">
        <f t="shared" si="7"/>
        <v>161359</v>
      </c>
      <c r="Q17" s="564">
        <f>P17*100/D17</f>
        <v>6.7198729313128611</v>
      </c>
      <c r="R17" s="558"/>
      <c r="S17" s="561">
        <f>'23solcasaad'!J18</f>
        <v>33324</v>
      </c>
      <c r="T17" s="565">
        <f>S17*100/G17</f>
        <v>1.9077475480486292</v>
      </c>
      <c r="U17" s="558"/>
      <c r="V17" s="561">
        <f>'23solcasaad'!Q18</f>
        <v>29303</v>
      </c>
      <c r="W17" s="565">
        <f>V17*100/J17</f>
        <v>6.7999285268407244</v>
      </c>
      <c r="X17" s="558"/>
      <c r="Y17" s="561">
        <f>'23solcasaad'!X18</f>
        <v>98732</v>
      </c>
      <c r="Z17" s="565">
        <f>Y17*100/M17</f>
        <v>44.171834035737611</v>
      </c>
      <c r="AA17" s="566"/>
      <c r="AB17" s="567">
        <f t="shared" si="12"/>
        <v>1</v>
      </c>
      <c r="AC17" s="567">
        <v>7</v>
      </c>
      <c r="AD17" s="567">
        <f t="shared" si="13"/>
        <v>8</v>
      </c>
      <c r="AE17" s="568" t="str">
        <f t="shared" si="2"/>
        <v>Castilla - La Mancha</v>
      </c>
      <c r="AF17" s="569">
        <f t="shared" si="3"/>
        <v>4.9339769316650193</v>
      </c>
      <c r="AH17" s="567">
        <f t="shared" si="14"/>
        <v>3</v>
      </c>
      <c r="AI17" s="567">
        <v>7</v>
      </c>
      <c r="AJ17" s="567">
        <f t="shared" si="15"/>
        <v>9</v>
      </c>
      <c r="AK17" s="568" t="str">
        <f t="shared" si="16"/>
        <v>Cataluña</v>
      </c>
      <c r="AL17" s="569">
        <f t="shared" si="17"/>
        <v>1.6885718013676188</v>
      </c>
      <c r="AN17" s="567">
        <f t="shared" si="18"/>
        <v>8</v>
      </c>
      <c r="AO17" s="567">
        <v>7</v>
      </c>
      <c r="AP17" s="567">
        <f t="shared" si="19"/>
        <v>20</v>
      </c>
      <c r="AQ17" s="568" t="str">
        <f t="shared" si="20"/>
        <v>TOTAL</v>
      </c>
      <c r="AR17" s="569">
        <f t="shared" si="21"/>
        <v>7.2759163817000951</v>
      </c>
      <c r="AT17" s="567">
        <f t="shared" si="22"/>
        <v>4</v>
      </c>
      <c r="AU17" s="567">
        <v>7</v>
      </c>
      <c r="AV17" s="567">
        <f t="shared" si="23"/>
        <v>4</v>
      </c>
      <c r="AW17" s="568" t="str">
        <f t="shared" si="24"/>
        <v>Balears, Illes</v>
      </c>
      <c r="AX17" s="569">
        <f t="shared" si="25"/>
        <v>42.013241741661787</v>
      </c>
    </row>
    <row r="18" spans="1:50" s="396" customFormat="1" ht="18" customHeight="1" x14ac:dyDescent="0.25">
      <c r="A18" s="519"/>
      <c r="B18" s="557" t="s">
        <v>40</v>
      </c>
      <c r="C18" s="558"/>
      <c r="D18" s="559">
        <f t="shared" si="4"/>
        <v>2126378</v>
      </c>
      <c r="E18" s="560">
        <f t="shared" si="0"/>
        <v>4.328214348647176</v>
      </c>
      <c r="F18" s="558"/>
      <c r="G18" s="561">
        <f>'20pobl'!J19</f>
        <v>1699472</v>
      </c>
      <c r="H18" s="562">
        <f t="shared" si="5"/>
        <v>4.3632511205742635</v>
      </c>
      <c r="I18" s="558"/>
      <c r="J18" s="561">
        <f>'20pobl'!Q19</f>
        <v>292398</v>
      </c>
      <c r="K18" s="562">
        <f t="shared" si="6"/>
        <v>4.0908430803979279</v>
      </c>
      <c r="L18" s="558"/>
      <c r="M18" s="561">
        <f>'20pobl'!X19</f>
        <v>134508</v>
      </c>
      <c r="N18" s="562">
        <f t="shared" si="1"/>
        <v>4.4377389266853253</v>
      </c>
      <c r="O18" s="558"/>
      <c r="P18" s="563">
        <f t="shared" si="7"/>
        <v>104915</v>
      </c>
      <c r="Q18" s="564">
        <f t="shared" si="8"/>
        <v>4.9339769316650193</v>
      </c>
      <c r="R18" s="558"/>
      <c r="S18" s="561">
        <f>'23solcasaad'!J19</f>
        <v>24791</v>
      </c>
      <c r="T18" s="565">
        <f t="shared" si="9"/>
        <v>1.4587471873617217</v>
      </c>
      <c r="U18" s="558"/>
      <c r="V18" s="561">
        <f>'23solcasaad'!Q19</f>
        <v>21346</v>
      </c>
      <c r="W18" s="565">
        <f t="shared" si="10"/>
        <v>7.300323531624703</v>
      </c>
      <c r="X18" s="558"/>
      <c r="Y18" s="561">
        <f>'23solcasaad'!X19</f>
        <v>58778</v>
      </c>
      <c r="Z18" s="565">
        <f t="shared" si="11"/>
        <v>43.698516073393407</v>
      </c>
      <c r="AA18" s="566"/>
      <c r="AB18" s="567">
        <f t="shared" si="12"/>
        <v>7</v>
      </c>
      <c r="AC18" s="567">
        <v>8</v>
      </c>
      <c r="AD18" s="567">
        <f t="shared" si="13"/>
        <v>20</v>
      </c>
      <c r="AE18" s="568" t="str">
        <f t="shared" si="2"/>
        <v>TOTAL</v>
      </c>
      <c r="AF18" s="569">
        <f t="shared" si="3"/>
        <v>4.8223593014022041</v>
      </c>
      <c r="AH18" s="567">
        <f t="shared" si="14"/>
        <v>13</v>
      </c>
      <c r="AI18" s="567">
        <v>8</v>
      </c>
      <c r="AJ18" s="567">
        <f t="shared" si="15"/>
        <v>5</v>
      </c>
      <c r="AK18" s="568" t="str">
        <f t="shared" si="16"/>
        <v>Canarias</v>
      </c>
      <c r="AL18" s="569">
        <f t="shared" si="17"/>
        <v>1.5822769398598402</v>
      </c>
      <c r="AN18" s="567">
        <f t="shared" si="18"/>
        <v>6</v>
      </c>
      <c r="AO18" s="567">
        <v>8</v>
      </c>
      <c r="AP18" s="567">
        <f t="shared" si="19"/>
        <v>7</v>
      </c>
      <c r="AQ18" s="568" t="str">
        <f t="shared" si="20"/>
        <v>Castilla y León</v>
      </c>
      <c r="AR18" s="569">
        <f t="shared" si="21"/>
        <v>6.7999285268407244</v>
      </c>
      <c r="AT18" s="567">
        <f t="shared" si="22"/>
        <v>5</v>
      </c>
      <c r="AU18" s="567">
        <v>8</v>
      </c>
      <c r="AV18" s="567">
        <f t="shared" si="23"/>
        <v>20</v>
      </c>
      <c r="AW18" s="568" t="str">
        <f t="shared" si="24"/>
        <v>TOTAL</v>
      </c>
      <c r="AX18" s="569">
        <f t="shared" si="25"/>
        <v>40.675083462471001</v>
      </c>
    </row>
    <row r="19" spans="1:50" s="396" customFormat="1" ht="18" customHeight="1" x14ac:dyDescent="0.25">
      <c r="A19" s="519"/>
      <c r="B19" s="557" t="s">
        <v>41</v>
      </c>
      <c r="C19" s="558"/>
      <c r="D19" s="559">
        <f t="shared" si="4"/>
        <v>8124126</v>
      </c>
      <c r="E19" s="560">
        <f t="shared" si="0"/>
        <v>16.536551226271897</v>
      </c>
      <c r="F19" s="558"/>
      <c r="G19" s="561">
        <f>'20pobl'!J20</f>
        <v>6522139</v>
      </c>
      <c r="H19" s="562">
        <f t="shared" si="5"/>
        <v>16.745042166208741</v>
      </c>
      <c r="I19" s="558"/>
      <c r="J19" s="561">
        <f>'20pobl'!Q20</f>
        <v>1123089</v>
      </c>
      <c r="K19" s="562">
        <f t="shared" si="6"/>
        <v>15.712764329171296</v>
      </c>
      <c r="L19" s="558"/>
      <c r="M19" s="561">
        <f>'20pobl'!X20</f>
        <v>478898</v>
      </c>
      <c r="N19" s="562">
        <f t="shared" si="1"/>
        <v>15.799984361612312</v>
      </c>
      <c r="O19" s="558"/>
      <c r="P19" s="563">
        <f t="shared" si="7"/>
        <v>427552</v>
      </c>
      <c r="Q19" s="564">
        <f t="shared" si="8"/>
        <v>5.2627445709236911</v>
      </c>
      <c r="R19" s="558"/>
      <c r="S19" s="561">
        <f>'23solcasaad'!J20</f>
        <v>110131</v>
      </c>
      <c r="T19" s="565">
        <f t="shared" si="9"/>
        <v>1.6885718013676188</v>
      </c>
      <c r="U19" s="558"/>
      <c r="V19" s="561">
        <f>'23solcasaad'!Q20</f>
        <v>98850</v>
      </c>
      <c r="W19" s="565">
        <f t="shared" si="10"/>
        <v>8.8016176812345233</v>
      </c>
      <c r="X19" s="558"/>
      <c r="Y19" s="561">
        <f>'23solcasaad'!X20</f>
        <v>218571</v>
      </c>
      <c r="Z19" s="565">
        <f t="shared" si="11"/>
        <v>45.640407769504151</v>
      </c>
      <c r="AA19" s="566"/>
      <c r="AB19" s="567">
        <f t="shared" si="12"/>
        <v>5</v>
      </c>
      <c r="AC19" s="567">
        <v>9</v>
      </c>
      <c r="AD19" s="567">
        <f t="shared" si="13"/>
        <v>14</v>
      </c>
      <c r="AE19" s="568" t="str">
        <f t="shared" si="2"/>
        <v>Murcia, Región de</v>
      </c>
      <c r="AF19" s="569">
        <f t="shared" si="3"/>
        <v>4.7029311482310208</v>
      </c>
      <c r="AH19" s="567">
        <f t="shared" si="14"/>
        <v>7</v>
      </c>
      <c r="AI19" s="567">
        <v>9</v>
      </c>
      <c r="AJ19" s="567">
        <f t="shared" si="15"/>
        <v>20</v>
      </c>
      <c r="AK19" s="568" t="str">
        <f t="shared" si="16"/>
        <v>TOTAL</v>
      </c>
      <c r="AL19" s="569">
        <f t="shared" si="17"/>
        <v>1.5821057491832025</v>
      </c>
      <c r="AN19" s="567">
        <f t="shared" si="18"/>
        <v>3</v>
      </c>
      <c r="AO19" s="567">
        <v>9</v>
      </c>
      <c r="AP19" s="567">
        <f t="shared" si="19"/>
        <v>10</v>
      </c>
      <c r="AQ19" s="568" t="str">
        <f t="shared" si="20"/>
        <v>Comunitat Valenciana</v>
      </c>
      <c r="AR19" s="569">
        <f t="shared" si="21"/>
        <v>6.7728066335592487</v>
      </c>
      <c r="AT19" s="567">
        <f t="shared" si="22"/>
        <v>2</v>
      </c>
      <c r="AU19" s="567">
        <v>9</v>
      </c>
      <c r="AV19" s="567">
        <f t="shared" si="23"/>
        <v>10</v>
      </c>
      <c r="AW19" s="568" t="str">
        <f t="shared" si="24"/>
        <v>Comunitat Valenciana</v>
      </c>
      <c r="AX19" s="569">
        <f t="shared" si="25"/>
        <v>40.001862986946243</v>
      </c>
    </row>
    <row r="20" spans="1:50" s="396" customFormat="1" ht="18" customHeight="1" x14ac:dyDescent="0.25">
      <c r="A20" s="519"/>
      <c r="B20" s="557" t="s">
        <v>3</v>
      </c>
      <c r="C20" s="558"/>
      <c r="D20" s="559">
        <f t="shared" si="4"/>
        <v>5425182</v>
      </c>
      <c r="E20" s="560">
        <f t="shared" si="0"/>
        <v>11.042886343078409</v>
      </c>
      <c r="F20" s="558"/>
      <c r="G20" s="561">
        <f>'20pobl'!J21</f>
        <v>4318866</v>
      </c>
      <c r="H20" s="562">
        <f t="shared" si="5"/>
        <v>11.088324440832261</v>
      </c>
      <c r="I20" s="558"/>
      <c r="J20" s="561">
        <f>'20pobl'!Q21</f>
        <v>794988</v>
      </c>
      <c r="K20" s="562">
        <f t="shared" si="6"/>
        <v>11.122412461095452</v>
      </c>
      <c r="L20" s="558"/>
      <c r="M20" s="561">
        <f>'20pobl'!X21</f>
        <v>311328</v>
      </c>
      <c r="N20" s="562">
        <f t="shared" si="1"/>
        <v>10.271451397441705</v>
      </c>
      <c r="O20" s="558"/>
      <c r="P20" s="563">
        <f t="shared" si="7"/>
        <v>241742</v>
      </c>
      <c r="Q20" s="564">
        <f t="shared" si="8"/>
        <v>4.4559242436474946</v>
      </c>
      <c r="R20" s="558"/>
      <c r="S20" s="561">
        <f>'23solcasaad'!J21</f>
        <v>63362</v>
      </c>
      <c r="T20" s="565">
        <f t="shared" si="9"/>
        <v>1.4670980762079675</v>
      </c>
      <c r="U20" s="558"/>
      <c r="V20" s="561">
        <f>'23solcasaad'!Q21</f>
        <v>53843</v>
      </c>
      <c r="W20" s="565">
        <f t="shared" si="10"/>
        <v>6.7728066335592487</v>
      </c>
      <c r="X20" s="558"/>
      <c r="Y20" s="561">
        <f>'23solcasaad'!X21</f>
        <v>124537</v>
      </c>
      <c r="Z20" s="565">
        <f t="shared" si="11"/>
        <v>40.001862986946243</v>
      </c>
      <c r="AA20" s="566"/>
      <c r="AB20" s="567">
        <f t="shared" si="12"/>
        <v>12</v>
      </c>
      <c r="AC20" s="567">
        <v>10</v>
      </c>
      <c r="AD20" s="567">
        <f t="shared" si="13"/>
        <v>17</v>
      </c>
      <c r="AE20" s="568" t="str">
        <f t="shared" si="2"/>
        <v>Rioja, La</v>
      </c>
      <c r="AF20" s="570">
        <f t="shared" si="3"/>
        <v>4.656322004387965</v>
      </c>
      <c r="AH20" s="567">
        <f t="shared" si="14"/>
        <v>12</v>
      </c>
      <c r="AI20" s="567">
        <v>10</v>
      </c>
      <c r="AJ20" s="567">
        <f t="shared" si="15"/>
        <v>6</v>
      </c>
      <c r="AK20" s="568" t="str">
        <f t="shared" si="16"/>
        <v>Cantabria</v>
      </c>
      <c r="AL20" s="569">
        <f t="shared" si="17"/>
        <v>1.5588768944761973</v>
      </c>
      <c r="AN20" s="567">
        <f t="shared" si="18"/>
        <v>9</v>
      </c>
      <c r="AO20" s="567">
        <v>10</v>
      </c>
      <c r="AP20" s="567">
        <f t="shared" si="19"/>
        <v>5</v>
      </c>
      <c r="AQ20" s="568" t="str">
        <f t="shared" si="20"/>
        <v>Canarias</v>
      </c>
      <c r="AR20" s="569">
        <f t="shared" si="21"/>
        <v>6.7496710590915336</v>
      </c>
      <c r="AT20" s="567">
        <f t="shared" si="22"/>
        <v>9</v>
      </c>
      <c r="AU20" s="567">
        <v>10</v>
      </c>
      <c r="AV20" s="567">
        <f t="shared" si="23"/>
        <v>13</v>
      </c>
      <c r="AW20" s="568" t="str">
        <f t="shared" si="24"/>
        <v>Madrid, Comunidad de</v>
      </c>
      <c r="AX20" s="569">
        <f t="shared" si="25"/>
        <v>39.495808591104776</v>
      </c>
    </row>
    <row r="21" spans="1:50" s="329" customFormat="1" ht="18" customHeight="1" x14ac:dyDescent="0.25">
      <c r="A21" s="348"/>
      <c r="B21" s="548" t="s">
        <v>2</v>
      </c>
      <c r="C21" s="573"/>
      <c r="D21" s="574">
        <f t="shared" si="4"/>
        <v>1053345</v>
      </c>
      <c r="E21" s="575">
        <f t="shared" si="0"/>
        <v>2.1440698422744027</v>
      </c>
      <c r="F21" s="573"/>
      <c r="G21" s="576">
        <f>'20pobl'!J22</f>
        <v>811711</v>
      </c>
      <c r="H21" s="577">
        <f t="shared" si="5"/>
        <v>2.083999577711463</v>
      </c>
      <c r="I21" s="573"/>
      <c r="J21" s="576">
        <f>'20pobl'!Q22</f>
        <v>165573</v>
      </c>
      <c r="K21" s="577">
        <f t="shared" si="6"/>
        <v>2.3164767247064826</v>
      </c>
      <c r="L21" s="573"/>
      <c r="M21" s="576">
        <f>'20pobl'!X22</f>
        <v>76061</v>
      </c>
      <c r="N21" s="577">
        <f t="shared" si="1"/>
        <v>2.5094333459914093</v>
      </c>
      <c r="O21" s="573"/>
      <c r="P21" s="578">
        <f t="shared" si="7"/>
        <v>62060</v>
      </c>
      <c r="Q21" s="579">
        <f t="shared" si="8"/>
        <v>5.8917068956514722</v>
      </c>
      <c r="R21" s="573"/>
      <c r="S21" s="576">
        <f>'23solcasaad'!J22</f>
        <v>14822</v>
      </c>
      <c r="T21" s="580">
        <f t="shared" si="9"/>
        <v>1.8260193591068743</v>
      </c>
      <c r="U21" s="573"/>
      <c r="V21" s="576">
        <f>'23solcasaad'!Q22</f>
        <v>13607</v>
      </c>
      <c r="W21" s="580">
        <f t="shared" si="10"/>
        <v>8.2181273516817352</v>
      </c>
      <c r="X21" s="573"/>
      <c r="Y21" s="576">
        <f>'23solcasaad'!X22</f>
        <v>33631</v>
      </c>
      <c r="Z21" s="565">
        <f t="shared" si="11"/>
        <v>44.215826770618321</v>
      </c>
      <c r="AA21" s="566"/>
      <c r="AB21" s="567">
        <f t="shared" si="12"/>
        <v>2</v>
      </c>
      <c r="AC21" s="567">
        <v>11</v>
      </c>
      <c r="AD21" s="567">
        <f t="shared" si="13"/>
        <v>2</v>
      </c>
      <c r="AE21" s="568" t="str">
        <f t="shared" si="2"/>
        <v>Aragón</v>
      </c>
      <c r="AF21" s="569">
        <f t="shared" si="3"/>
        <v>4.5697669902485742</v>
      </c>
      <c r="AG21" s="396"/>
      <c r="AH21" s="567">
        <f t="shared" si="14"/>
        <v>6</v>
      </c>
      <c r="AI21" s="567">
        <v>11</v>
      </c>
      <c r="AJ21" s="567">
        <f t="shared" si="15"/>
        <v>3</v>
      </c>
      <c r="AK21" s="568" t="str">
        <f t="shared" si="16"/>
        <v>Asturias, Principado de</v>
      </c>
      <c r="AL21" s="569">
        <f t="shared" si="17"/>
        <v>1.4852349685448107</v>
      </c>
      <c r="AM21" s="396"/>
      <c r="AN21" s="567">
        <f t="shared" si="18"/>
        <v>4</v>
      </c>
      <c r="AO21" s="567">
        <v>11</v>
      </c>
      <c r="AP21" s="567">
        <f t="shared" si="19"/>
        <v>16</v>
      </c>
      <c r="AQ21" s="568" t="str">
        <f t="shared" si="20"/>
        <v>País Vasco</v>
      </c>
      <c r="AR21" s="569">
        <f t="shared" si="21"/>
        <v>6.4505808295584526</v>
      </c>
      <c r="AS21" s="396"/>
      <c r="AT21" s="567">
        <f t="shared" si="22"/>
        <v>3</v>
      </c>
      <c r="AU21" s="567">
        <v>11</v>
      </c>
      <c r="AV21" s="567">
        <f t="shared" si="23"/>
        <v>16</v>
      </c>
      <c r="AW21" s="568" t="str">
        <f t="shared" si="24"/>
        <v>País Vasco</v>
      </c>
      <c r="AX21" s="569">
        <f t="shared" si="25"/>
        <v>38.749162438977699</v>
      </c>
    </row>
    <row r="22" spans="1:50" s="329" customFormat="1" ht="18" customHeight="1" x14ac:dyDescent="0.25">
      <c r="A22" s="348"/>
      <c r="B22" s="548" t="s">
        <v>35</v>
      </c>
      <c r="C22" s="573"/>
      <c r="D22" s="574">
        <f t="shared" si="4"/>
        <v>2714741</v>
      </c>
      <c r="E22" s="575">
        <f t="shared" si="0"/>
        <v>5.5258194681570174</v>
      </c>
      <c r="F22" s="573"/>
      <c r="G22" s="576">
        <f>'20pobl'!J23</f>
        <v>1984912</v>
      </c>
      <c r="H22" s="577">
        <f t="shared" si="5"/>
        <v>5.096094262359899</v>
      </c>
      <c r="I22" s="573"/>
      <c r="J22" s="576">
        <f>'20pobl'!Q23</f>
        <v>484373</v>
      </c>
      <c r="K22" s="577">
        <f t="shared" si="6"/>
        <v>6.7767013980314008</v>
      </c>
      <c r="L22" s="573"/>
      <c r="M22" s="576">
        <f>'20pobl'!X23</f>
        <v>245456</v>
      </c>
      <c r="N22" s="577">
        <f t="shared" si="1"/>
        <v>8.0981774020019124</v>
      </c>
      <c r="O22" s="573"/>
      <c r="P22" s="578">
        <f t="shared" si="7"/>
        <v>101824</v>
      </c>
      <c r="Q22" s="579">
        <f t="shared" si="8"/>
        <v>3.7507813820913301</v>
      </c>
      <c r="R22" s="573"/>
      <c r="S22" s="576">
        <f>'23solcasaad'!J23</f>
        <v>28228</v>
      </c>
      <c r="T22" s="580">
        <f t="shared" si="9"/>
        <v>1.4221285376883206</v>
      </c>
      <c r="U22" s="573"/>
      <c r="V22" s="576">
        <f>'23solcasaad'!Q23</f>
        <v>18039</v>
      </c>
      <c r="W22" s="580">
        <f t="shared" si="10"/>
        <v>3.7241960224868027</v>
      </c>
      <c r="X22" s="573"/>
      <c r="Y22" s="576">
        <f>'23solcasaad'!X23</f>
        <v>55557</v>
      </c>
      <c r="Z22" s="565">
        <f t="shared" si="11"/>
        <v>22.634199204745453</v>
      </c>
      <c r="AA22" s="566"/>
      <c r="AB22" s="567">
        <f t="shared" si="12"/>
        <v>17</v>
      </c>
      <c r="AC22" s="567">
        <v>12</v>
      </c>
      <c r="AD22" s="567">
        <f t="shared" si="13"/>
        <v>10</v>
      </c>
      <c r="AE22" s="568" t="str">
        <f t="shared" si="2"/>
        <v>Comunitat Valenciana</v>
      </c>
      <c r="AF22" s="569">
        <f t="shared" si="3"/>
        <v>4.4559242436474946</v>
      </c>
      <c r="AG22" s="396"/>
      <c r="AH22" s="567">
        <f t="shared" si="14"/>
        <v>15</v>
      </c>
      <c r="AI22" s="567">
        <v>12</v>
      </c>
      <c r="AJ22" s="567">
        <f t="shared" si="15"/>
        <v>10</v>
      </c>
      <c r="AK22" s="568" t="str">
        <f t="shared" si="16"/>
        <v>Comunitat Valenciana</v>
      </c>
      <c r="AL22" s="569">
        <f t="shared" si="17"/>
        <v>1.4670980762079675</v>
      </c>
      <c r="AM22" s="396"/>
      <c r="AN22" s="567">
        <f t="shared" si="18"/>
        <v>19</v>
      </c>
      <c r="AO22" s="567">
        <v>12</v>
      </c>
      <c r="AP22" s="567">
        <f t="shared" si="19"/>
        <v>18</v>
      </c>
      <c r="AQ22" s="568" t="str">
        <f t="shared" si="20"/>
        <v>Ceuta y Melilla</v>
      </c>
      <c r="AR22" s="569">
        <f t="shared" si="21"/>
        <v>6.3920128528804225</v>
      </c>
      <c r="AS22" s="396"/>
      <c r="AT22" s="567">
        <f t="shared" si="22"/>
        <v>19</v>
      </c>
      <c r="AU22" s="567">
        <v>12</v>
      </c>
      <c r="AV22" s="567">
        <f t="shared" si="23"/>
        <v>17</v>
      </c>
      <c r="AW22" s="568" t="str">
        <f t="shared" si="24"/>
        <v>Rioja, La</v>
      </c>
      <c r="AX22" s="569">
        <f t="shared" si="25"/>
        <v>38.620208451441279</v>
      </c>
    </row>
    <row r="23" spans="1:50" s="329" customFormat="1" ht="18" customHeight="1" x14ac:dyDescent="0.25">
      <c r="A23" s="348"/>
      <c r="B23" s="548" t="s">
        <v>42</v>
      </c>
      <c r="C23" s="573"/>
      <c r="D23" s="574">
        <f t="shared" si="4"/>
        <v>7113886</v>
      </c>
      <c r="E23" s="575">
        <f t="shared" si="0"/>
        <v>14.480221042467644</v>
      </c>
      <c r="F23" s="573"/>
      <c r="G23" s="576">
        <f>'20pobl'!J24</f>
        <v>5771238</v>
      </c>
      <c r="H23" s="577">
        <f t="shared" si="5"/>
        <v>14.817167138146889</v>
      </c>
      <c r="I23" s="573"/>
      <c r="J23" s="576">
        <f>'20pobl'!Q24</f>
        <v>933597</v>
      </c>
      <c r="K23" s="577">
        <f t="shared" si="6"/>
        <v>13.061644837961493</v>
      </c>
      <c r="L23" s="573"/>
      <c r="M23" s="576">
        <f>'20pobl'!X24</f>
        <v>409051</v>
      </c>
      <c r="N23" s="577">
        <f t="shared" si="1"/>
        <v>13.495565659288362</v>
      </c>
      <c r="O23" s="573"/>
      <c r="P23" s="578">
        <f t="shared" si="7"/>
        <v>286647</v>
      </c>
      <c r="Q23" s="579">
        <f t="shared" si="8"/>
        <v>4.0294010896435504</v>
      </c>
      <c r="R23" s="573"/>
      <c r="S23" s="576">
        <f>'23solcasaad'!J24</f>
        <v>68067</v>
      </c>
      <c r="T23" s="580">
        <f t="shared" si="9"/>
        <v>1.1794176570087735</v>
      </c>
      <c r="U23" s="573"/>
      <c r="V23" s="576">
        <f>'23solcasaad'!Q24</f>
        <v>57022</v>
      </c>
      <c r="W23" s="580">
        <f t="shared" si="10"/>
        <v>6.107774553688583</v>
      </c>
      <c r="X23" s="573"/>
      <c r="Y23" s="576">
        <f>'23solcasaad'!X24</f>
        <v>161558</v>
      </c>
      <c r="Z23" s="565">
        <f t="shared" si="11"/>
        <v>39.495808591104776</v>
      </c>
      <c r="AA23" s="566"/>
      <c r="AB23" s="567">
        <f t="shared" si="12"/>
        <v>14</v>
      </c>
      <c r="AC23" s="567">
        <v>13</v>
      </c>
      <c r="AD23" s="567">
        <f t="shared" si="13"/>
        <v>6</v>
      </c>
      <c r="AE23" s="568" t="str">
        <f t="shared" si="2"/>
        <v>Cantabria</v>
      </c>
      <c r="AF23" s="569">
        <f t="shared" si="3"/>
        <v>4.2400648222861985</v>
      </c>
      <c r="AG23" s="396"/>
      <c r="AH23" s="567">
        <f t="shared" si="14"/>
        <v>17</v>
      </c>
      <c r="AI23" s="567">
        <v>13</v>
      </c>
      <c r="AJ23" s="567">
        <f t="shared" si="15"/>
        <v>8</v>
      </c>
      <c r="AK23" s="568" t="str">
        <f t="shared" si="16"/>
        <v>Castilla - La Mancha</v>
      </c>
      <c r="AL23" s="569">
        <f t="shared" si="17"/>
        <v>1.4587471873617217</v>
      </c>
      <c r="AM23" s="396"/>
      <c r="AN23" s="567">
        <f t="shared" si="18"/>
        <v>13</v>
      </c>
      <c r="AO23" s="567">
        <v>13</v>
      </c>
      <c r="AP23" s="567">
        <f t="shared" si="19"/>
        <v>13</v>
      </c>
      <c r="AQ23" s="568" t="str">
        <f t="shared" si="20"/>
        <v>Madrid, Comunidad de</v>
      </c>
      <c r="AR23" s="569">
        <f t="shared" si="21"/>
        <v>6.107774553688583</v>
      </c>
      <c r="AS23" s="396"/>
      <c r="AT23" s="567">
        <f t="shared" si="22"/>
        <v>10</v>
      </c>
      <c r="AU23" s="567">
        <v>13</v>
      </c>
      <c r="AV23" s="567">
        <f t="shared" si="23"/>
        <v>2</v>
      </c>
      <c r="AW23" s="568" t="str">
        <f t="shared" si="24"/>
        <v>Aragón</v>
      </c>
      <c r="AX23" s="569">
        <f t="shared" si="25"/>
        <v>38.462864035843531</v>
      </c>
    </row>
    <row r="24" spans="1:50" s="329" customFormat="1" ht="18" customHeight="1" x14ac:dyDescent="0.25">
      <c r="A24" s="348"/>
      <c r="B24" s="548" t="s">
        <v>43</v>
      </c>
      <c r="C24" s="573"/>
      <c r="D24" s="574">
        <f t="shared" si="4"/>
        <v>1586989</v>
      </c>
      <c r="E24" s="575">
        <f t="shared" si="0"/>
        <v>3.2302951596307112</v>
      </c>
      <c r="F24" s="573"/>
      <c r="G24" s="576">
        <f>'20pobl'!J25</f>
        <v>1316655</v>
      </c>
      <c r="H24" s="577">
        <f t="shared" si="5"/>
        <v>3.3804007386763102</v>
      </c>
      <c r="I24" s="573"/>
      <c r="J24" s="576">
        <f>'20pobl'!Q25</f>
        <v>196028</v>
      </c>
      <c r="K24" s="577">
        <f t="shared" si="6"/>
        <v>2.7425624914132283</v>
      </c>
      <c r="L24" s="573"/>
      <c r="M24" s="576">
        <f>'20pobl'!X25</f>
        <v>74306</v>
      </c>
      <c r="N24" s="577">
        <f t="shared" si="1"/>
        <v>2.4515317206878384</v>
      </c>
      <c r="O24" s="573"/>
      <c r="P24" s="578">
        <f t="shared" si="7"/>
        <v>74635</v>
      </c>
      <c r="Q24" s="579">
        <f t="shared" si="8"/>
        <v>4.7029311482310208</v>
      </c>
      <c r="R24" s="573"/>
      <c r="S24" s="576">
        <f>'23solcasaad'!J25</f>
        <v>25355</v>
      </c>
      <c r="T24" s="580">
        <f t="shared" si="9"/>
        <v>1.9257132658137477</v>
      </c>
      <c r="U24" s="573"/>
      <c r="V24" s="576">
        <f>'23solcasaad'!Q25</f>
        <v>17491</v>
      </c>
      <c r="W24" s="580">
        <f t="shared" si="10"/>
        <v>8.9227049197053478</v>
      </c>
      <c r="X24" s="573"/>
      <c r="Y24" s="576">
        <f>'23solcasaad'!X25</f>
        <v>31789</v>
      </c>
      <c r="Z24" s="565">
        <f t="shared" si="11"/>
        <v>42.781202056361529</v>
      </c>
      <c r="AA24" s="566"/>
      <c r="AB24" s="567">
        <f t="shared" si="12"/>
        <v>9</v>
      </c>
      <c r="AC24" s="567">
        <v>14</v>
      </c>
      <c r="AD24" s="567">
        <f t="shared" si="13"/>
        <v>13</v>
      </c>
      <c r="AE24" s="568" t="str">
        <f t="shared" si="2"/>
        <v>Madrid, Comunidad de</v>
      </c>
      <c r="AF24" s="569">
        <f t="shared" si="3"/>
        <v>4.0294010896435504</v>
      </c>
      <c r="AG24" s="396"/>
      <c r="AH24" s="567">
        <f t="shared" si="14"/>
        <v>2</v>
      </c>
      <c r="AI24" s="567">
        <v>14</v>
      </c>
      <c r="AJ24" s="567">
        <f t="shared" si="15"/>
        <v>4</v>
      </c>
      <c r="AK24" s="568" t="str">
        <f t="shared" si="16"/>
        <v>Balears, Illes</v>
      </c>
      <c r="AL24" s="569">
        <f t="shared" si="17"/>
        <v>1.4234899412804385</v>
      </c>
      <c r="AM24" s="396"/>
      <c r="AN24" s="567">
        <f t="shared" si="18"/>
        <v>2</v>
      </c>
      <c r="AO24" s="567">
        <v>14</v>
      </c>
      <c r="AP24" s="567">
        <f t="shared" si="19"/>
        <v>2</v>
      </c>
      <c r="AQ24" s="568" t="str">
        <f t="shared" si="20"/>
        <v>Aragón</v>
      </c>
      <c r="AR24" s="569">
        <f t="shared" si="21"/>
        <v>5.9912667086169744</v>
      </c>
      <c r="AS24" s="396"/>
      <c r="AT24" s="567">
        <f t="shared" si="22"/>
        <v>6</v>
      </c>
      <c r="AU24" s="567">
        <v>14</v>
      </c>
      <c r="AV24" s="567">
        <f t="shared" si="23"/>
        <v>5</v>
      </c>
      <c r="AW24" s="568" t="str">
        <f t="shared" si="24"/>
        <v>Canarias</v>
      </c>
      <c r="AX24" s="569">
        <f t="shared" si="25"/>
        <v>33.238056349530417</v>
      </c>
    </row>
    <row r="25" spans="1:50" s="329" customFormat="1" ht="18" customHeight="1" x14ac:dyDescent="0.25">
      <c r="B25" s="548" t="s">
        <v>44</v>
      </c>
      <c r="C25" s="573"/>
      <c r="D25" s="581">
        <f t="shared" si="4"/>
        <v>683854</v>
      </c>
      <c r="E25" s="575">
        <f t="shared" si="0"/>
        <v>1.3919757894314961</v>
      </c>
      <c r="F25" s="573"/>
      <c r="G25" s="582">
        <f>'20pobl'!J26</f>
        <v>540320</v>
      </c>
      <c r="H25" s="577">
        <f t="shared" si="5"/>
        <v>1.3872260593105894</v>
      </c>
      <c r="I25" s="573"/>
      <c r="J25" s="582">
        <f>'20pobl'!Q26</f>
        <v>99695</v>
      </c>
      <c r="K25" s="577">
        <f t="shared" si="6"/>
        <v>1.394799557111442</v>
      </c>
      <c r="L25" s="573"/>
      <c r="M25" s="582">
        <f>'20pobl'!X26</f>
        <v>43839</v>
      </c>
      <c r="N25" s="577">
        <f t="shared" si="1"/>
        <v>1.4463529069420256</v>
      </c>
      <c r="O25" s="573"/>
      <c r="P25" s="583">
        <f t="shared" si="7"/>
        <v>24090</v>
      </c>
      <c r="Q25" s="579">
        <f t="shared" si="8"/>
        <v>3.5226817420092593</v>
      </c>
      <c r="R25" s="573"/>
      <c r="S25" s="582">
        <f>'23solcasaad'!J26</f>
        <v>5716</v>
      </c>
      <c r="T25" s="580">
        <f t="shared" si="9"/>
        <v>1.0578916197808705</v>
      </c>
      <c r="U25" s="573"/>
      <c r="V25" s="582">
        <f>'23solcasaad'!Q26</f>
        <v>4609</v>
      </c>
      <c r="W25" s="580">
        <f t="shared" si="10"/>
        <v>4.6231004563919953</v>
      </c>
      <c r="X25" s="573"/>
      <c r="Y25" s="582">
        <f>'23solcasaad'!X26</f>
        <v>13765</v>
      </c>
      <c r="Z25" s="565">
        <f t="shared" si="11"/>
        <v>31.398982641027395</v>
      </c>
      <c r="AA25" s="566"/>
      <c r="AB25" s="567">
        <f t="shared" si="12"/>
        <v>18</v>
      </c>
      <c r="AC25" s="567">
        <v>15</v>
      </c>
      <c r="AD25" s="567">
        <f t="shared" si="13"/>
        <v>4</v>
      </c>
      <c r="AE25" s="568" t="str">
        <f t="shared" si="2"/>
        <v>Balears, Illes</v>
      </c>
      <c r="AF25" s="569">
        <f t="shared" si="3"/>
        <v>4.0220219483391526</v>
      </c>
      <c r="AG25" s="396"/>
      <c r="AH25" s="567">
        <f t="shared" si="14"/>
        <v>19</v>
      </c>
      <c r="AI25" s="567">
        <v>15</v>
      </c>
      <c r="AJ25" s="567">
        <f t="shared" si="15"/>
        <v>12</v>
      </c>
      <c r="AK25" s="568" t="str">
        <f t="shared" si="16"/>
        <v>Galicia</v>
      </c>
      <c r="AL25" s="569">
        <f t="shared" si="17"/>
        <v>1.4221285376883206</v>
      </c>
      <c r="AM25" s="396"/>
      <c r="AN25" s="567">
        <f t="shared" si="18"/>
        <v>18</v>
      </c>
      <c r="AO25" s="567">
        <v>15</v>
      </c>
      <c r="AP25" s="567">
        <f t="shared" si="19"/>
        <v>3</v>
      </c>
      <c r="AQ25" s="568" t="str">
        <f t="shared" si="20"/>
        <v>Asturias, Principado de</v>
      </c>
      <c r="AR25" s="569">
        <f t="shared" si="21"/>
        <v>5.7460593272930369</v>
      </c>
      <c r="AS25" s="396"/>
      <c r="AT25" s="567">
        <f t="shared" si="22"/>
        <v>17</v>
      </c>
      <c r="AU25" s="567">
        <v>15</v>
      </c>
      <c r="AV25" s="567">
        <f t="shared" si="23"/>
        <v>3</v>
      </c>
      <c r="AW25" s="568" t="str">
        <f t="shared" si="24"/>
        <v>Asturias, Principado de</v>
      </c>
      <c r="AX25" s="569">
        <f t="shared" si="25"/>
        <v>32.618700710007168</v>
      </c>
    </row>
    <row r="26" spans="1:50" s="329" customFormat="1" ht="18" customHeight="1" x14ac:dyDescent="0.25">
      <c r="B26" s="548" t="s">
        <v>45</v>
      </c>
      <c r="C26" s="573"/>
      <c r="D26" s="581">
        <f t="shared" si="4"/>
        <v>2242343</v>
      </c>
      <c r="E26" s="575">
        <f t="shared" si="0"/>
        <v>4.5642595752912012</v>
      </c>
      <c r="F26" s="573"/>
      <c r="G26" s="582">
        <f>'20pobl'!J27</f>
        <v>1700124</v>
      </c>
      <c r="H26" s="577">
        <f t="shared" si="5"/>
        <v>4.3649250756206621</v>
      </c>
      <c r="I26" s="573"/>
      <c r="J26" s="582">
        <f>'20pobl'!Q27</f>
        <v>375067</v>
      </c>
      <c r="K26" s="577">
        <f t="shared" si="6"/>
        <v>5.2474375393662394</v>
      </c>
      <c r="L26" s="573"/>
      <c r="M26" s="582">
        <f>'20pobl'!X27</f>
        <v>167152</v>
      </c>
      <c r="N26" s="577">
        <f t="shared" si="1"/>
        <v>5.5147421497108384</v>
      </c>
      <c r="O26" s="573"/>
      <c r="P26" s="583">
        <f t="shared" si="7"/>
        <v>121018</v>
      </c>
      <c r="Q26" s="579">
        <f t="shared" si="8"/>
        <v>5.3969441784776011</v>
      </c>
      <c r="R26" s="573"/>
      <c r="S26" s="582">
        <f>'23solcasaad'!J27</f>
        <v>32054</v>
      </c>
      <c r="T26" s="580">
        <f t="shared" si="9"/>
        <v>1.8853918890622097</v>
      </c>
      <c r="U26" s="573"/>
      <c r="V26" s="582">
        <f>'23solcasaad'!Q27</f>
        <v>24194</v>
      </c>
      <c r="W26" s="580">
        <f t="shared" si="10"/>
        <v>6.4505808295584526</v>
      </c>
      <c r="X26" s="573"/>
      <c r="Y26" s="582">
        <f>'23solcasaad'!X27</f>
        <v>64770</v>
      </c>
      <c r="Z26" s="565">
        <f t="shared" si="11"/>
        <v>38.749162438977699</v>
      </c>
      <c r="AA26" s="566"/>
      <c r="AB26" s="567">
        <f t="shared" si="12"/>
        <v>4</v>
      </c>
      <c r="AC26" s="567">
        <v>16</v>
      </c>
      <c r="AD26" s="567">
        <f t="shared" si="13"/>
        <v>5</v>
      </c>
      <c r="AE26" s="568" t="str">
        <f t="shared" si="2"/>
        <v>Canarias</v>
      </c>
      <c r="AF26" s="570">
        <f t="shared" si="3"/>
        <v>3.7569736319020253</v>
      </c>
      <c r="AG26" s="396"/>
      <c r="AH26" s="567">
        <f t="shared" si="14"/>
        <v>4</v>
      </c>
      <c r="AI26" s="567">
        <v>16</v>
      </c>
      <c r="AJ26" s="567">
        <f t="shared" si="15"/>
        <v>17</v>
      </c>
      <c r="AK26" s="568" t="str">
        <f t="shared" si="16"/>
        <v>Rioja, La</v>
      </c>
      <c r="AL26" s="569">
        <f t="shared" si="17"/>
        <v>1.3675483616265298</v>
      </c>
      <c r="AM26" s="396"/>
      <c r="AN26" s="567">
        <f t="shared" si="18"/>
        <v>11</v>
      </c>
      <c r="AO26" s="567">
        <v>16</v>
      </c>
      <c r="AP26" s="567">
        <f t="shared" si="19"/>
        <v>17</v>
      </c>
      <c r="AQ26" s="568" t="str">
        <f t="shared" si="20"/>
        <v>Rioja, La</v>
      </c>
      <c r="AR26" s="569">
        <f t="shared" si="21"/>
        <v>5.7284663450130511</v>
      </c>
      <c r="AS26" s="396"/>
      <c r="AT26" s="567">
        <f t="shared" si="22"/>
        <v>11</v>
      </c>
      <c r="AU26" s="567">
        <v>16</v>
      </c>
      <c r="AV26" s="567">
        <f t="shared" si="23"/>
        <v>18</v>
      </c>
      <c r="AW26" s="568" t="str">
        <f t="shared" si="24"/>
        <v>Ceuta y Melilla</v>
      </c>
      <c r="AX26" s="569">
        <f t="shared" si="25"/>
        <v>31.887502475737769</v>
      </c>
    </row>
    <row r="27" spans="1:50" s="329" customFormat="1" ht="18" customHeight="1" x14ac:dyDescent="0.25">
      <c r="B27" s="548" t="s">
        <v>46</v>
      </c>
      <c r="C27" s="573"/>
      <c r="D27" s="581">
        <f t="shared" si="4"/>
        <v>326803</v>
      </c>
      <c r="E27" s="584">
        <f t="shared" si="0"/>
        <v>0.66520319236793413</v>
      </c>
      <c r="F27" s="573"/>
      <c r="G27" s="582">
        <f>'20pobl'!J28</f>
        <v>253300</v>
      </c>
      <c r="H27" s="585">
        <f t="shared" si="5"/>
        <v>0.65032640069472214</v>
      </c>
      <c r="I27" s="573"/>
      <c r="J27" s="582">
        <f>'20pobl'!Q28</f>
        <v>50572</v>
      </c>
      <c r="K27" s="585">
        <f t="shared" si="6"/>
        <v>0.7075360168738638</v>
      </c>
      <c r="L27" s="573"/>
      <c r="M27" s="582">
        <f>'20pobl'!X28</f>
        <v>22931</v>
      </c>
      <c r="N27" s="585">
        <f t="shared" si="1"/>
        <v>0.75654824492090567</v>
      </c>
      <c r="O27" s="573"/>
      <c r="P27" s="583">
        <f t="shared" si="7"/>
        <v>15217</v>
      </c>
      <c r="Q27" s="586">
        <f t="shared" si="8"/>
        <v>4.656322004387965</v>
      </c>
      <c r="R27" s="573"/>
      <c r="S27" s="582">
        <f>'23solcasaad'!J28</f>
        <v>3464</v>
      </c>
      <c r="T27" s="587">
        <f t="shared" si="9"/>
        <v>1.3675483616265298</v>
      </c>
      <c r="U27" s="573"/>
      <c r="V27" s="582">
        <f>'23solcasaad'!Q28</f>
        <v>2897</v>
      </c>
      <c r="W27" s="587">
        <f t="shared" si="10"/>
        <v>5.7284663450130511</v>
      </c>
      <c r="X27" s="573"/>
      <c r="Y27" s="582">
        <f>'23solcasaad'!X28</f>
        <v>8856</v>
      </c>
      <c r="Z27" s="588">
        <f t="shared" si="11"/>
        <v>38.620208451441279</v>
      </c>
      <c r="AA27" s="566"/>
      <c r="AB27" s="567">
        <f t="shared" si="12"/>
        <v>10</v>
      </c>
      <c r="AC27" s="567">
        <v>17</v>
      </c>
      <c r="AD27" s="567">
        <f t="shared" si="13"/>
        <v>12</v>
      </c>
      <c r="AE27" s="568" t="str">
        <f t="shared" si="2"/>
        <v>Galicia</v>
      </c>
      <c r="AF27" s="569">
        <f t="shared" si="3"/>
        <v>3.7507813820913301</v>
      </c>
      <c r="AG27" s="396"/>
      <c r="AH27" s="567">
        <f t="shared" si="14"/>
        <v>16</v>
      </c>
      <c r="AI27" s="567">
        <v>17</v>
      </c>
      <c r="AJ27" s="567">
        <f t="shared" si="15"/>
        <v>13</v>
      </c>
      <c r="AK27" s="568" t="str">
        <f t="shared" si="16"/>
        <v>Madrid, Comunidad de</v>
      </c>
      <c r="AL27" s="569">
        <f t="shared" si="17"/>
        <v>1.1794176570087735</v>
      </c>
      <c r="AM27" s="396"/>
      <c r="AN27" s="567">
        <f t="shared" si="18"/>
        <v>16</v>
      </c>
      <c r="AO27" s="567">
        <v>17</v>
      </c>
      <c r="AP27" s="567">
        <f t="shared" si="19"/>
        <v>6</v>
      </c>
      <c r="AQ27" s="568" t="str">
        <f t="shared" si="20"/>
        <v>Cantabria</v>
      </c>
      <c r="AR27" s="569">
        <f t="shared" si="21"/>
        <v>5.1460630682917392</v>
      </c>
      <c r="AS27" s="396"/>
      <c r="AT27" s="567">
        <f t="shared" si="22"/>
        <v>12</v>
      </c>
      <c r="AU27" s="567">
        <v>17</v>
      </c>
      <c r="AV27" s="567">
        <f t="shared" si="23"/>
        <v>15</v>
      </c>
      <c r="AW27" s="568" t="str">
        <f t="shared" si="24"/>
        <v>Navarra, Comunidad Foral de</v>
      </c>
      <c r="AX27" s="569">
        <f t="shared" si="25"/>
        <v>31.398982641027395</v>
      </c>
    </row>
    <row r="28" spans="1:50" s="329" customFormat="1" ht="18" customHeight="1" x14ac:dyDescent="0.25">
      <c r="B28" s="548" t="s">
        <v>1</v>
      </c>
      <c r="C28" s="573"/>
      <c r="D28" s="581">
        <f t="shared" si="4"/>
        <v>170634</v>
      </c>
      <c r="E28" s="584">
        <f t="shared" si="0"/>
        <v>0.34732325445760925</v>
      </c>
      <c r="F28" s="573"/>
      <c r="G28" s="582">
        <f>'20pobl'!J29</f>
        <v>148157</v>
      </c>
      <c r="H28" s="585">
        <f t="shared" si="5"/>
        <v>0.38038061013710206</v>
      </c>
      <c r="I28" s="573"/>
      <c r="J28" s="582">
        <f>'20pobl'!Q29</f>
        <v>17428</v>
      </c>
      <c r="K28" s="585">
        <f t="shared" si="6"/>
        <v>0.24382934631965708</v>
      </c>
      <c r="L28" s="573"/>
      <c r="M28" s="582">
        <f>'20pobl'!X29</f>
        <v>5049</v>
      </c>
      <c r="N28" s="585">
        <f t="shared" si="1"/>
        <v>0.16657852202719695</v>
      </c>
      <c r="O28" s="573"/>
      <c r="P28" s="583">
        <f t="shared" si="7"/>
        <v>5908</v>
      </c>
      <c r="Q28" s="586">
        <f t="shared" si="8"/>
        <v>3.4623814714535204</v>
      </c>
      <c r="R28" s="573"/>
      <c r="S28" s="582">
        <f>'23solcasaad'!J29</f>
        <v>3184</v>
      </c>
      <c r="T28" s="587">
        <f t="shared" si="9"/>
        <v>2.1490715929723199</v>
      </c>
      <c r="U28" s="573"/>
      <c r="V28" s="582">
        <f>'23solcasaad'!Q29</f>
        <v>1114</v>
      </c>
      <c r="W28" s="587">
        <f t="shared" si="10"/>
        <v>6.3920128528804225</v>
      </c>
      <c r="X28" s="573"/>
      <c r="Y28" s="582">
        <f>'23solcasaad'!X29</f>
        <v>1610</v>
      </c>
      <c r="Z28" s="588">
        <f t="shared" si="11"/>
        <v>31.887502475737769</v>
      </c>
      <c r="AA28" s="566"/>
      <c r="AB28" s="567">
        <f t="shared" si="12"/>
        <v>19</v>
      </c>
      <c r="AC28" s="567">
        <v>18</v>
      </c>
      <c r="AD28" s="567">
        <f t="shared" si="13"/>
        <v>15</v>
      </c>
      <c r="AE28" s="568" t="str">
        <f t="shared" si="2"/>
        <v>Navarra, Comunidad Foral de</v>
      </c>
      <c r="AF28" s="569">
        <f t="shared" si="3"/>
        <v>3.5226817420092593</v>
      </c>
      <c r="AG28" s="396"/>
      <c r="AH28" s="567">
        <f t="shared" si="14"/>
        <v>1</v>
      </c>
      <c r="AI28" s="567">
        <v>18</v>
      </c>
      <c r="AJ28" s="567">
        <f t="shared" si="15"/>
        <v>2</v>
      </c>
      <c r="AK28" s="568" t="str">
        <f t="shared" si="16"/>
        <v>Aragón</v>
      </c>
      <c r="AL28" s="569">
        <f t="shared" si="17"/>
        <v>1.1217593670883679</v>
      </c>
      <c r="AM28" s="396"/>
      <c r="AN28" s="567">
        <f t="shared" si="18"/>
        <v>12</v>
      </c>
      <c r="AO28" s="567">
        <v>18</v>
      </c>
      <c r="AP28" s="567">
        <f t="shared" si="19"/>
        <v>15</v>
      </c>
      <c r="AQ28" s="568" t="str">
        <f t="shared" si="20"/>
        <v>Navarra, Comunidad Foral de</v>
      </c>
      <c r="AR28" s="569">
        <f t="shared" si="21"/>
        <v>4.6231004563919953</v>
      </c>
      <c r="AS28" s="396"/>
      <c r="AT28" s="567">
        <f t="shared" si="22"/>
        <v>16</v>
      </c>
      <c r="AU28" s="567">
        <v>18</v>
      </c>
      <c r="AV28" s="567">
        <f t="shared" si="23"/>
        <v>6</v>
      </c>
      <c r="AW28" s="568" t="str">
        <f t="shared" si="24"/>
        <v>Cantabria</v>
      </c>
      <c r="AX28" s="569">
        <f t="shared" si="25"/>
        <v>30.511811023622048</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2"/>
        <v>Ceuta y Melilla</v>
      </c>
      <c r="AF29" s="569">
        <f t="shared" si="3"/>
        <v>3.4623814714535204</v>
      </c>
      <c r="AG29" s="396"/>
      <c r="AH29" s="396"/>
      <c r="AI29" s="396"/>
      <c r="AJ29" s="567">
        <f>MATCH(AI30,AH$11:AH$30,0)</f>
        <v>15</v>
      </c>
      <c r="AK29" s="568" t="str">
        <f t="shared" si="16"/>
        <v>Navarra, Comunidad Foral de</v>
      </c>
      <c r="AL29" s="569">
        <f t="shared" si="17"/>
        <v>1.0578916197808705</v>
      </c>
      <c r="AM29" s="396"/>
      <c r="AN29" s="396"/>
      <c r="AO29" s="396"/>
      <c r="AP29" s="567">
        <f>MATCH(AO30,AN$11:AN$30,0)</f>
        <v>12</v>
      </c>
      <c r="AQ29" s="568" t="str">
        <f t="shared" si="20"/>
        <v>Galicia</v>
      </c>
      <c r="AR29" s="569">
        <f>INDEX(W$11:W$30,AP29,1)</f>
        <v>3.7241960224868027</v>
      </c>
      <c r="AS29" s="396"/>
      <c r="AT29" s="396"/>
      <c r="AU29" s="396"/>
      <c r="AV29" s="567">
        <f>MATCH(AU30,AT$11:AT$30,0)</f>
        <v>12</v>
      </c>
      <c r="AW29" s="568" t="str">
        <f t="shared" si="24"/>
        <v>Galicia</v>
      </c>
      <c r="AX29" s="569">
        <f t="shared" si="25"/>
        <v>22.634199204745453</v>
      </c>
    </row>
    <row r="30" spans="1:50" s="329" customFormat="1" ht="18" customHeight="1" x14ac:dyDescent="0.2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2369143</v>
      </c>
      <c r="Q30" s="545">
        <f>P30*100/D30</f>
        <v>4.8223593014022041</v>
      </c>
      <c r="R30" s="320"/>
      <c r="S30" s="549">
        <f>SUM(S11:S28)</f>
        <v>616225</v>
      </c>
      <c r="T30" s="546">
        <f>S30*100/G30</f>
        <v>1.5821057491832025</v>
      </c>
      <c r="U30" s="320"/>
      <c r="V30" s="549">
        <f>SUM(V11:V28)</f>
        <v>520055</v>
      </c>
      <c r="W30" s="546">
        <f>V30*100/J30</f>
        <v>7.2759163817000951</v>
      </c>
      <c r="X30" s="320"/>
      <c r="Y30" s="549">
        <f>SUM(Y11:Y28)</f>
        <v>1232863</v>
      </c>
      <c r="Z30" s="551">
        <f>Y30*100/M30</f>
        <v>40.675083462471001</v>
      </c>
      <c r="AA30" s="566"/>
      <c r="AB30" s="567">
        <f>_xlfn.RANK.EQ(Q30,Q$11:Q$30,0)</f>
        <v>8</v>
      </c>
      <c r="AC30" s="567">
        <v>19</v>
      </c>
      <c r="AD30" s="396"/>
      <c r="AE30" s="396"/>
      <c r="AF30" s="589"/>
      <c r="AG30" s="396"/>
      <c r="AH30" s="567">
        <f t="shared" si="14"/>
        <v>9</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20" t="s">
        <v>170</v>
      </c>
      <c r="C33" s="1520"/>
      <c r="D33" s="1520"/>
      <c r="E33" s="1520"/>
      <c r="F33" s="1520"/>
      <c r="G33" s="1520"/>
      <c r="H33" s="1520"/>
      <c r="I33" s="1520"/>
      <c r="J33" s="1520"/>
      <c r="K33" s="1520"/>
      <c r="L33" s="1520"/>
      <c r="M33" s="1520"/>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21"/>
      <c r="C34" s="1521"/>
      <c r="D34" s="1521"/>
      <c r="E34" s="1521"/>
      <c r="F34" s="1521"/>
      <c r="G34" s="1521"/>
      <c r="H34" s="1521"/>
      <c r="I34" s="1521"/>
      <c r="J34" s="1521"/>
      <c r="K34" s="1521"/>
      <c r="L34" s="1521"/>
      <c r="M34" s="1521"/>
      <c r="N34" s="1521"/>
      <c r="O34" s="1521"/>
      <c r="P34" s="1521"/>
    </row>
    <row r="35" spans="2:50" s="329" customFormat="1" ht="4.5" customHeight="1" x14ac:dyDescent="0.2">
      <c r="B35" s="1471"/>
      <c r="C35" s="1471"/>
      <c r="D35" s="1471"/>
      <c r="E35" s="1471"/>
      <c r="F35" s="1471"/>
      <c r="G35" s="1471"/>
      <c r="H35" s="1471"/>
      <c r="I35" s="1471"/>
      <c r="J35" s="1471"/>
      <c r="K35" s="1471"/>
      <c r="L35" s="1471"/>
      <c r="M35" s="1471"/>
      <c r="N35" s="1471"/>
      <c r="O35" s="1471"/>
      <c r="P35" s="147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7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28" bestFit="1" customWidth="1"/>
    <col min="28" max="28" width="8.140625" style="396" bestFit="1" customWidth="1"/>
    <col min="29" max="29" width="8.42578125" style="396" bestFit="1" customWidth="1"/>
    <col min="30" max="30" width="4.28515625" style="5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5"/>
      <c r="AB1" s="342"/>
      <c r="AC1" s="342"/>
      <c r="AD1" s="598"/>
    </row>
    <row r="2" spans="1:34" s="343" customFormat="1" x14ac:dyDescent="0.25">
      <c r="B2" s="1443"/>
      <c r="C2" s="1443"/>
      <c r="X2" s="599"/>
      <c r="Y2" s="599"/>
      <c r="Z2" s="599"/>
      <c r="AA2" s="1394"/>
      <c r="AB2" s="556"/>
      <c r="AC2" s="556"/>
      <c r="AD2" s="599"/>
    </row>
    <row r="3" spans="1:34" s="345" customFormat="1" ht="32.25" customHeight="1" x14ac:dyDescent="0.2">
      <c r="B3" s="1444"/>
      <c r="C3" s="1444"/>
      <c r="X3" s="599"/>
      <c r="Y3" s="599"/>
      <c r="Z3" s="599"/>
      <c r="AA3" s="1394"/>
      <c r="AB3" s="556"/>
      <c r="AC3" s="556"/>
      <c r="AD3" s="599"/>
    </row>
    <row r="4" spans="1:34" s="492" customFormat="1" ht="19.5" customHeight="1" x14ac:dyDescent="0.2">
      <c r="A4" s="1539" t="s">
        <v>396</v>
      </c>
      <c r="B4" s="1539"/>
      <c r="C4" s="1539"/>
      <c r="D4" s="1539"/>
      <c r="E4" s="1539"/>
      <c r="F4" s="1539"/>
      <c r="G4" s="1539"/>
      <c r="H4" s="1539"/>
      <c r="I4" s="1539"/>
      <c r="J4" s="1539"/>
      <c r="K4" s="1539"/>
      <c r="L4" s="1539"/>
      <c r="M4" s="1539"/>
      <c r="N4" s="1539"/>
      <c r="O4" s="1539"/>
      <c r="P4" s="1539"/>
      <c r="Q4" s="1539"/>
      <c r="R4" s="1539"/>
      <c r="S4" s="1539"/>
      <c r="T4" s="1539"/>
      <c r="U4" s="1539"/>
      <c r="V4" s="1539"/>
      <c r="Z4" s="599"/>
      <c r="AA4" s="1394"/>
      <c r="AB4" s="556"/>
      <c r="AC4" s="556"/>
      <c r="AD4" s="599"/>
    </row>
    <row r="5" spans="1:34" s="492" customFormat="1" ht="15.75"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c r="V5" s="1482"/>
      <c r="Z5" s="599"/>
      <c r="AA5" s="1394"/>
      <c r="AB5" s="556"/>
      <c r="AC5" s="556"/>
      <c r="AD5" s="599"/>
    </row>
    <row r="6" spans="1:34" s="492" customFormat="1" ht="6" customHeight="1" x14ac:dyDescent="0.2">
      <c r="Z6" s="599"/>
      <c r="AA6" s="1394"/>
      <c r="AB6" s="556"/>
      <c r="AC6" s="556"/>
      <c r="AD6" s="599"/>
    </row>
    <row r="7" spans="1:34" s="437" customFormat="1" ht="7.5" customHeight="1" x14ac:dyDescent="0.2">
      <c r="A7" s="488"/>
      <c r="B7" s="1447" t="s">
        <v>12</v>
      </c>
      <c r="D7" s="1483" t="s">
        <v>13</v>
      </c>
      <c r="E7" s="593"/>
      <c r="F7" s="1537"/>
      <c r="G7" s="1537"/>
      <c r="H7" s="489"/>
      <c r="I7" s="445"/>
      <c r="J7" s="445"/>
      <c r="K7" s="445"/>
      <c r="L7" s="445"/>
      <c r="M7" s="489"/>
      <c r="N7" s="489"/>
      <c r="O7" s="489"/>
      <c r="P7" s="489"/>
      <c r="Q7" s="489"/>
      <c r="R7" s="489"/>
      <c r="S7" s="594"/>
      <c r="T7" s="489"/>
      <c r="U7" s="489"/>
      <c r="V7" s="595"/>
      <c r="Z7" s="1261"/>
      <c r="AA7" s="1395"/>
      <c r="AB7" s="513"/>
      <c r="AC7" s="513"/>
      <c r="AD7" s="1261"/>
    </row>
    <row r="8" spans="1:34" s="437" customFormat="1" ht="15" customHeight="1" x14ac:dyDescent="0.2">
      <c r="A8" s="488"/>
      <c r="B8" s="1448"/>
      <c r="D8" s="1536"/>
      <c r="F8" s="1483" t="s">
        <v>241</v>
      </c>
      <c r="G8" s="1484"/>
      <c r="I8" s="1483" t="s">
        <v>242</v>
      </c>
      <c r="J8" s="1485"/>
      <c r="K8" s="1527" t="s">
        <v>371</v>
      </c>
      <c r="L8" s="1528"/>
      <c r="M8" s="1528"/>
      <c r="N8" s="1528"/>
      <c r="O8" s="1528"/>
      <c r="P8" s="1528"/>
      <c r="Q8" s="1528"/>
      <c r="R8" s="1528"/>
      <c r="S8" s="1528"/>
      <c r="T8" s="1528"/>
      <c r="U8" s="1528"/>
      <c r="V8" s="1529"/>
      <c r="Z8" s="1261"/>
      <c r="AA8" s="1395"/>
      <c r="AB8" s="513"/>
      <c r="AC8" s="513"/>
      <c r="AD8" s="1261"/>
    </row>
    <row r="9" spans="1:34" s="437" customFormat="1" ht="25.5" customHeight="1" x14ac:dyDescent="0.2">
      <c r="A9" s="488"/>
      <c r="B9" s="1448"/>
      <c r="D9" s="1502"/>
      <c r="E9" s="491"/>
      <c r="F9" s="1525"/>
      <c r="G9" s="1538"/>
      <c r="I9" s="1525"/>
      <c r="J9" s="1526"/>
      <c r="K9" s="1522" t="s">
        <v>372</v>
      </c>
      <c r="L9" s="1523"/>
      <c r="M9" s="1522" t="s">
        <v>373</v>
      </c>
      <c r="N9" s="1524"/>
      <c r="O9" s="1522" t="s">
        <v>374</v>
      </c>
      <c r="P9" s="1523"/>
      <c r="Q9" s="1531" t="s">
        <v>375</v>
      </c>
      <c r="R9" s="1531"/>
      <c r="S9" s="1532" t="s">
        <v>376</v>
      </c>
      <c r="T9" s="1533"/>
      <c r="U9" s="1534" t="s">
        <v>377</v>
      </c>
      <c r="V9" s="1535"/>
      <c r="Z9" s="1261"/>
      <c r="AA9" s="1395"/>
      <c r="AB9" s="513"/>
      <c r="AC9" s="513"/>
      <c r="AD9" s="1261"/>
    </row>
    <row r="10" spans="1:34" s="437" customFormat="1" ht="38.25" x14ac:dyDescent="0.2">
      <c r="A10" s="488"/>
      <c r="B10" s="1449"/>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Z10" s="1261"/>
      <c r="AA10" s="1396" t="s">
        <v>207</v>
      </c>
      <c r="AB10" s="1397" t="s">
        <v>379</v>
      </c>
      <c r="AC10" s="1398" t="s">
        <v>380</v>
      </c>
      <c r="AD10" s="1261"/>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96">
        <v>44286</v>
      </c>
      <c r="AB11" s="1397">
        <v>27728</v>
      </c>
      <c r="AC11" s="1397">
        <v>26286</v>
      </c>
      <c r="AD11" s="596"/>
    </row>
    <row r="12" spans="1:34" s="331" customFormat="1" x14ac:dyDescent="0.25">
      <c r="A12" s="330"/>
      <c r="B12" s="349" t="s">
        <v>8</v>
      </c>
      <c r="C12" s="350"/>
      <c r="D12" s="605">
        <v>468929</v>
      </c>
      <c r="E12" s="350"/>
      <c r="F12" s="355">
        <v>3023</v>
      </c>
      <c r="G12" s="358">
        <v>0.64466049231333522</v>
      </c>
      <c r="H12" s="350"/>
      <c r="I12" s="355">
        <v>3795</v>
      </c>
      <c r="J12" s="358">
        <v>0.80929095875921508</v>
      </c>
      <c r="K12" s="355">
        <v>3508</v>
      </c>
      <c r="L12" s="358">
        <v>92.437417654808968</v>
      </c>
      <c r="M12" s="355">
        <v>61</v>
      </c>
      <c r="N12" s="358">
        <v>1.6073781291172595</v>
      </c>
      <c r="O12" s="355">
        <v>1</v>
      </c>
      <c r="P12" s="358">
        <v>2.6350461133069828E-2</v>
      </c>
      <c r="Q12" s="355">
        <v>155</v>
      </c>
      <c r="R12" s="358">
        <v>4.0843214756258233</v>
      </c>
      <c r="S12" s="355">
        <v>22</v>
      </c>
      <c r="T12" s="358">
        <v>0.57971014492753625</v>
      </c>
      <c r="U12" s="355">
        <v>48</v>
      </c>
      <c r="V12" s="358">
        <v>1.2648221343873518</v>
      </c>
      <c r="X12" s="606"/>
      <c r="Y12" s="606"/>
      <c r="Z12" s="606"/>
      <c r="AA12" s="1396">
        <v>44316</v>
      </c>
      <c r="AB12" s="1397">
        <v>26001</v>
      </c>
      <c r="AC12" s="1397">
        <v>20329</v>
      </c>
      <c r="AD12" s="606"/>
      <c r="AE12" s="360"/>
      <c r="AF12" s="360"/>
      <c r="AG12" s="361"/>
      <c r="AH12" s="607"/>
    </row>
    <row r="13" spans="1:34" s="331" customFormat="1" x14ac:dyDescent="0.25">
      <c r="A13" s="330"/>
      <c r="B13" s="363" t="s">
        <v>7</v>
      </c>
      <c r="C13" s="350"/>
      <c r="D13" s="608">
        <v>62360</v>
      </c>
      <c r="E13" s="350"/>
      <c r="F13" s="368">
        <v>1038</v>
      </c>
      <c r="G13" s="372">
        <v>1.6645285439384219</v>
      </c>
      <c r="H13" s="350"/>
      <c r="I13" s="368">
        <v>699</v>
      </c>
      <c r="J13" s="372">
        <v>1.1209108402822321</v>
      </c>
      <c r="K13" s="368">
        <v>620</v>
      </c>
      <c r="L13" s="372">
        <v>88.698140200286119</v>
      </c>
      <c r="M13" s="368">
        <v>13</v>
      </c>
      <c r="N13" s="372">
        <v>1.8597997138769671</v>
      </c>
      <c r="O13" s="368">
        <v>0</v>
      </c>
      <c r="P13" s="372">
        <v>0</v>
      </c>
      <c r="Q13" s="368">
        <v>25</v>
      </c>
      <c r="R13" s="372">
        <v>3.5765379113018603</v>
      </c>
      <c r="S13" s="368">
        <v>13</v>
      </c>
      <c r="T13" s="372">
        <v>1.8597997138769671</v>
      </c>
      <c r="U13" s="368">
        <v>28</v>
      </c>
      <c r="V13" s="372">
        <v>4.0057224606580828</v>
      </c>
      <c r="X13" s="606"/>
      <c r="Y13" s="606"/>
      <c r="Z13" s="606"/>
      <c r="AA13" s="1396">
        <v>44347</v>
      </c>
      <c r="AB13" s="1397">
        <v>27218</v>
      </c>
      <c r="AC13" s="1397">
        <v>17469</v>
      </c>
      <c r="AD13" s="606"/>
      <c r="AE13" s="360"/>
      <c r="AF13" s="360"/>
      <c r="AG13" s="361"/>
      <c r="AH13" s="607"/>
    </row>
    <row r="14" spans="1:34" s="331" customFormat="1" x14ac:dyDescent="0.25">
      <c r="A14" s="330"/>
      <c r="B14" s="363" t="s">
        <v>37</v>
      </c>
      <c r="C14" s="350"/>
      <c r="D14" s="608">
        <v>50583</v>
      </c>
      <c r="E14" s="350"/>
      <c r="F14" s="368">
        <v>924</v>
      </c>
      <c r="G14" s="372">
        <v>1.8267006701856356</v>
      </c>
      <c r="H14" s="350"/>
      <c r="I14" s="368">
        <v>642</v>
      </c>
      <c r="J14" s="372">
        <v>1.2692011149991105</v>
      </c>
      <c r="K14" s="368">
        <v>453</v>
      </c>
      <c r="L14" s="372">
        <v>70.56074766355141</v>
      </c>
      <c r="M14" s="368">
        <v>8</v>
      </c>
      <c r="N14" s="372">
        <v>1.2461059190031152</v>
      </c>
      <c r="O14" s="368">
        <v>0</v>
      </c>
      <c r="P14" s="372">
        <v>0</v>
      </c>
      <c r="Q14" s="368">
        <v>9</v>
      </c>
      <c r="R14" s="372">
        <v>1.4018691588785046</v>
      </c>
      <c r="S14" s="368">
        <v>1</v>
      </c>
      <c r="T14" s="372">
        <v>0.1557632398753894</v>
      </c>
      <c r="U14" s="368">
        <v>171</v>
      </c>
      <c r="V14" s="372">
        <v>26.635514018691588</v>
      </c>
      <c r="X14" s="606"/>
      <c r="Y14" s="606"/>
      <c r="Z14" s="606"/>
      <c r="AA14" s="1396">
        <v>44377</v>
      </c>
      <c r="AB14" s="1397">
        <v>28579</v>
      </c>
      <c r="AC14" s="1397">
        <v>20931</v>
      </c>
      <c r="AD14" s="606"/>
      <c r="AE14" s="360"/>
      <c r="AF14" s="360"/>
      <c r="AG14" s="361"/>
      <c r="AH14" s="607"/>
    </row>
    <row r="15" spans="1:34" s="331" customFormat="1" x14ac:dyDescent="0.25">
      <c r="A15" s="330"/>
      <c r="B15" s="363" t="s">
        <v>38</v>
      </c>
      <c r="C15" s="350"/>
      <c r="D15" s="608">
        <v>50269</v>
      </c>
      <c r="E15" s="350"/>
      <c r="F15" s="368">
        <v>823</v>
      </c>
      <c r="G15" s="372">
        <v>1.6371919075374486</v>
      </c>
      <c r="H15" s="350"/>
      <c r="I15" s="368">
        <v>1512</v>
      </c>
      <c r="J15" s="372">
        <v>3.0078179394855677</v>
      </c>
      <c r="K15" s="368">
        <v>437</v>
      </c>
      <c r="L15" s="372">
        <v>28.902116402116402</v>
      </c>
      <c r="M15" s="368">
        <v>17</v>
      </c>
      <c r="N15" s="372">
        <v>1.1243386243386242</v>
      </c>
      <c r="O15" s="368">
        <v>0</v>
      </c>
      <c r="P15" s="372">
        <v>0</v>
      </c>
      <c r="Q15" s="368">
        <v>32</v>
      </c>
      <c r="R15" s="372">
        <v>2.1164021164021163</v>
      </c>
      <c r="S15" s="368">
        <v>422</v>
      </c>
      <c r="T15" s="372">
        <v>27.910052910052912</v>
      </c>
      <c r="U15" s="368">
        <v>604</v>
      </c>
      <c r="V15" s="372">
        <v>39.94708994708995</v>
      </c>
      <c r="X15" s="606"/>
      <c r="Y15" s="606"/>
      <c r="Z15" s="606"/>
      <c r="AA15" s="1396">
        <v>44408</v>
      </c>
      <c r="AB15" s="1397">
        <v>30723</v>
      </c>
      <c r="AC15" s="1397">
        <v>25882</v>
      </c>
      <c r="AD15" s="606"/>
      <c r="AE15" s="360"/>
      <c r="AF15" s="360"/>
      <c r="AG15" s="361"/>
      <c r="AH15" s="607"/>
    </row>
    <row r="16" spans="1:34" s="331" customFormat="1" x14ac:dyDescent="0.25">
      <c r="A16" s="330"/>
      <c r="B16" s="363" t="s">
        <v>6</v>
      </c>
      <c r="C16" s="350"/>
      <c r="D16" s="608">
        <v>84865</v>
      </c>
      <c r="E16" s="350"/>
      <c r="F16" s="368">
        <v>1708</v>
      </c>
      <c r="G16" s="372">
        <v>2.0126082601779296</v>
      </c>
      <c r="H16" s="350"/>
      <c r="I16" s="368">
        <v>794</v>
      </c>
      <c r="J16" s="372">
        <v>0.9356036057267425</v>
      </c>
      <c r="K16" s="368">
        <v>713</v>
      </c>
      <c r="L16" s="372">
        <v>89.798488664987403</v>
      </c>
      <c r="M16" s="368">
        <v>13</v>
      </c>
      <c r="N16" s="372">
        <v>1.6372795969773299</v>
      </c>
      <c r="O16" s="368">
        <v>0</v>
      </c>
      <c r="P16" s="372">
        <v>0</v>
      </c>
      <c r="Q16" s="368">
        <v>48</v>
      </c>
      <c r="R16" s="372">
        <v>6.0453400503778338</v>
      </c>
      <c r="S16" s="368">
        <v>8</v>
      </c>
      <c r="T16" s="372">
        <v>1.0075566750629723</v>
      </c>
      <c r="U16" s="368">
        <v>12</v>
      </c>
      <c r="V16" s="372">
        <v>1.5113350125944585</v>
      </c>
      <c r="X16" s="606"/>
      <c r="Y16" s="606"/>
      <c r="Z16" s="606"/>
      <c r="AA16" s="1396">
        <v>44439</v>
      </c>
      <c r="AB16" s="1397">
        <v>23332</v>
      </c>
      <c r="AC16" s="1397">
        <v>22391</v>
      </c>
      <c r="AD16" s="606"/>
      <c r="AE16" s="360"/>
      <c r="AF16" s="360"/>
      <c r="AG16" s="361"/>
      <c r="AH16" s="607"/>
    </row>
    <row r="17" spans="1:34" s="331" customFormat="1" x14ac:dyDescent="0.25">
      <c r="A17" s="330"/>
      <c r="B17" s="363" t="s">
        <v>5</v>
      </c>
      <c r="C17" s="350"/>
      <c r="D17" s="609">
        <v>25170</v>
      </c>
      <c r="E17" s="350"/>
      <c r="F17" s="377">
        <v>469</v>
      </c>
      <c r="G17" s="372">
        <v>1.8633293603496228</v>
      </c>
      <c r="H17" s="350"/>
      <c r="I17" s="377">
        <v>313</v>
      </c>
      <c r="J17" s="372">
        <v>1.2435439014700038</v>
      </c>
      <c r="K17" s="377">
        <v>216</v>
      </c>
      <c r="L17" s="372">
        <v>69.009584664536732</v>
      </c>
      <c r="M17" s="377">
        <v>9</v>
      </c>
      <c r="N17" s="372">
        <v>2.8753993610223643</v>
      </c>
      <c r="O17" s="377">
        <v>0</v>
      </c>
      <c r="P17" s="372">
        <v>0</v>
      </c>
      <c r="Q17" s="377">
        <v>80</v>
      </c>
      <c r="R17" s="372">
        <v>25.559105431309902</v>
      </c>
      <c r="S17" s="377">
        <v>0</v>
      </c>
      <c r="T17" s="372">
        <v>0</v>
      </c>
      <c r="U17" s="377">
        <v>8</v>
      </c>
      <c r="V17" s="372">
        <v>2.5559105431309903</v>
      </c>
      <c r="X17" s="606"/>
      <c r="Y17" s="606"/>
      <c r="Z17" s="606"/>
      <c r="AA17" s="1396">
        <v>44469</v>
      </c>
      <c r="AB17" s="1397">
        <v>26490</v>
      </c>
      <c r="AC17" s="1397">
        <v>22335</v>
      </c>
      <c r="AD17" s="606"/>
      <c r="AE17" s="360"/>
      <c r="AF17" s="360"/>
      <c r="AG17" s="361"/>
      <c r="AH17" s="607"/>
    </row>
    <row r="18" spans="1:34" s="331" customFormat="1" x14ac:dyDescent="0.25">
      <c r="A18" s="330"/>
      <c r="B18" s="363" t="s">
        <v>4</v>
      </c>
      <c r="C18" s="350"/>
      <c r="D18" s="608">
        <v>161359</v>
      </c>
      <c r="E18" s="350"/>
      <c r="F18" s="368">
        <v>2103</v>
      </c>
      <c r="G18" s="372">
        <v>1.3033050527085568</v>
      </c>
      <c r="H18" s="350"/>
      <c r="I18" s="368">
        <v>1426</v>
      </c>
      <c r="J18" s="372">
        <v>0.88374370193171747</v>
      </c>
      <c r="K18" s="368">
        <v>1341</v>
      </c>
      <c r="L18" s="372">
        <v>94.039270687237035</v>
      </c>
      <c r="M18" s="368">
        <v>66</v>
      </c>
      <c r="N18" s="372">
        <v>4.6283309957924264</v>
      </c>
      <c r="O18" s="368">
        <v>0</v>
      </c>
      <c r="P18" s="372">
        <v>0</v>
      </c>
      <c r="Q18" s="368">
        <v>2</v>
      </c>
      <c r="R18" s="372">
        <v>0.14025245441795231</v>
      </c>
      <c r="S18" s="368">
        <v>0</v>
      </c>
      <c r="T18" s="372">
        <v>0</v>
      </c>
      <c r="U18" s="368">
        <v>17</v>
      </c>
      <c r="V18" s="372">
        <v>1.1921458625525947</v>
      </c>
      <c r="X18" s="606"/>
      <c r="Y18" s="606"/>
      <c r="Z18" s="606"/>
      <c r="AA18" s="1396">
        <v>44500</v>
      </c>
      <c r="AB18" s="1397">
        <v>29231</v>
      </c>
      <c r="AC18" s="1397">
        <v>19576</v>
      </c>
      <c r="AD18" s="606"/>
      <c r="AE18" s="360"/>
      <c r="AF18" s="360"/>
      <c r="AG18" s="361"/>
      <c r="AH18" s="607"/>
    </row>
    <row r="19" spans="1:34" s="331" customFormat="1" x14ac:dyDescent="0.25">
      <c r="A19" s="330"/>
      <c r="B19" s="363" t="s">
        <v>40</v>
      </c>
      <c r="C19" s="350"/>
      <c r="D19" s="608">
        <v>104915</v>
      </c>
      <c r="E19" s="350"/>
      <c r="F19" s="368">
        <v>1516</v>
      </c>
      <c r="G19" s="372">
        <v>1.4449792689319925</v>
      </c>
      <c r="H19" s="350"/>
      <c r="I19" s="368">
        <v>1348</v>
      </c>
      <c r="J19" s="372">
        <v>1.2848496401849117</v>
      </c>
      <c r="K19" s="368">
        <v>1002</v>
      </c>
      <c r="L19" s="372">
        <v>74.332344213649847</v>
      </c>
      <c r="M19" s="368">
        <v>52</v>
      </c>
      <c r="N19" s="372">
        <v>3.857566765578635</v>
      </c>
      <c r="O19" s="368">
        <v>7</v>
      </c>
      <c r="P19" s="372">
        <v>0.51928783382789312</v>
      </c>
      <c r="Q19" s="368">
        <v>53</v>
      </c>
      <c r="R19" s="372">
        <v>3.9317507418397621</v>
      </c>
      <c r="S19" s="368">
        <v>0</v>
      </c>
      <c r="T19" s="372">
        <v>0</v>
      </c>
      <c r="U19" s="368">
        <v>234</v>
      </c>
      <c r="V19" s="372">
        <v>17.359050445103858</v>
      </c>
      <c r="X19" s="606"/>
      <c r="Y19" s="606"/>
      <c r="Z19" s="606"/>
      <c r="AA19" s="1396">
        <v>44530</v>
      </c>
      <c r="AB19" s="1397">
        <v>29856</v>
      </c>
      <c r="AC19" s="1397">
        <v>21916</v>
      </c>
      <c r="AD19" s="606"/>
      <c r="AE19" s="360"/>
      <c r="AF19" s="360"/>
      <c r="AG19" s="361"/>
      <c r="AH19" s="607"/>
    </row>
    <row r="20" spans="1:34" s="331" customFormat="1" x14ac:dyDescent="0.25">
      <c r="A20" s="330"/>
      <c r="B20" s="363" t="s">
        <v>41</v>
      </c>
      <c r="C20" s="350"/>
      <c r="D20" s="608">
        <v>427552</v>
      </c>
      <c r="E20" s="350"/>
      <c r="F20" s="368">
        <v>8687</v>
      </c>
      <c r="G20" s="372">
        <v>2.0317996407454535</v>
      </c>
      <c r="H20" s="350"/>
      <c r="I20" s="368">
        <v>4545</v>
      </c>
      <c r="J20" s="372">
        <v>1.0630285906743506</v>
      </c>
      <c r="K20" s="368">
        <v>3197</v>
      </c>
      <c r="L20" s="372">
        <v>70.341034103410337</v>
      </c>
      <c r="M20" s="368">
        <v>75</v>
      </c>
      <c r="N20" s="372">
        <v>1.6501650165016499</v>
      </c>
      <c r="O20" s="368">
        <v>631</v>
      </c>
      <c r="P20" s="372">
        <v>13.883388338833882</v>
      </c>
      <c r="Q20" s="368">
        <v>4</v>
      </c>
      <c r="R20" s="372">
        <v>8.8008800880088001E-2</v>
      </c>
      <c r="S20" s="368">
        <v>374</v>
      </c>
      <c r="T20" s="372">
        <v>8.2288228822882292</v>
      </c>
      <c r="U20" s="368">
        <v>264</v>
      </c>
      <c r="V20" s="372">
        <v>5.8085808580858087</v>
      </c>
      <c r="X20" s="606"/>
      <c r="Y20" s="606"/>
      <c r="Z20" s="606"/>
      <c r="AA20" s="1396">
        <v>44561</v>
      </c>
      <c r="AB20" s="1397">
        <v>24104</v>
      </c>
      <c r="AC20" s="1397">
        <v>29010</v>
      </c>
      <c r="AD20" s="606"/>
      <c r="AE20" s="360"/>
      <c r="AF20" s="360"/>
      <c r="AG20" s="361"/>
      <c r="AH20" s="607"/>
    </row>
    <row r="21" spans="1:34" s="331" customFormat="1" x14ac:dyDescent="0.25">
      <c r="A21" s="330"/>
      <c r="B21" s="363" t="s">
        <v>3</v>
      </c>
      <c r="C21" s="350"/>
      <c r="D21" s="608">
        <v>241742</v>
      </c>
      <c r="E21" s="350"/>
      <c r="F21" s="368">
        <v>4619</v>
      </c>
      <c r="G21" s="372">
        <v>1.9107147289258795</v>
      </c>
      <c r="H21" s="350"/>
      <c r="I21" s="368">
        <v>2098</v>
      </c>
      <c r="J21" s="372">
        <v>0.86786739581868277</v>
      </c>
      <c r="K21" s="368">
        <v>1988</v>
      </c>
      <c r="L21" s="372">
        <v>94.756911344137279</v>
      </c>
      <c r="M21" s="368">
        <v>52</v>
      </c>
      <c r="N21" s="372">
        <v>2.478551000953289</v>
      </c>
      <c r="O21" s="368">
        <v>0</v>
      </c>
      <c r="P21" s="372">
        <v>0</v>
      </c>
      <c r="Q21" s="368">
        <v>18</v>
      </c>
      <c r="R21" s="372">
        <v>0.85795996186844614</v>
      </c>
      <c r="S21" s="368">
        <v>2</v>
      </c>
      <c r="T21" s="372">
        <v>9.532888465204957E-2</v>
      </c>
      <c r="U21" s="368">
        <v>38</v>
      </c>
      <c r="V21" s="372">
        <v>1.811248808388942</v>
      </c>
      <c r="X21" s="606"/>
      <c r="Y21" s="606"/>
      <c r="Z21" s="606"/>
      <c r="AA21" s="1396">
        <v>44592</v>
      </c>
      <c r="AB21" s="1397">
        <v>22642</v>
      </c>
      <c r="AC21" s="1397">
        <v>24609</v>
      </c>
      <c r="AD21" s="606"/>
      <c r="AE21" s="360"/>
      <c r="AF21" s="360"/>
      <c r="AG21" s="361"/>
      <c r="AH21" s="607"/>
    </row>
    <row r="22" spans="1:34" s="331" customFormat="1" x14ac:dyDescent="0.25">
      <c r="A22" s="330"/>
      <c r="B22" s="363" t="s">
        <v>2</v>
      </c>
      <c r="C22" s="350"/>
      <c r="D22" s="608">
        <v>62060</v>
      </c>
      <c r="E22" s="350"/>
      <c r="F22" s="368">
        <v>1075</v>
      </c>
      <c r="G22" s="372">
        <v>1.7321946503383823</v>
      </c>
      <c r="H22" s="350"/>
      <c r="I22" s="368">
        <v>977</v>
      </c>
      <c r="J22" s="372">
        <v>1.574282951981953</v>
      </c>
      <c r="K22" s="368">
        <v>543</v>
      </c>
      <c r="L22" s="372">
        <v>55.578300921187306</v>
      </c>
      <c r="M22" s="368">
        <v>20</v>
      </c>
      <c r="N22" s="372">
        <v>2.0470829068577281</v>
      </c>
      <c r="O22" s="368">
        <v>0</v>
      </c>
      <c r="P22" s="372">
        <v>0</v>
      </c>
      <c r="Q22" s="368">
        <v>52</v>
      </c>
      <c r="R22" s="372">
        <v>5.3224155578300927</v>
      </c>
      <c r="S22" s="368">
        <v>9</v>
      </c>
      <c r="T22" s="372">
        <v>0.92118730808597749</v>
      </c>
      <c r="U22" s="368">
        <v>353</v>
      </c>
      <c r="V22" s="372">
        <v>36.131013306038895</v>
      </c>
      <c r="X22" s="606"/>
      <c r="Y22" s="606"/>
      <c r="Z22" s="606"/>
      <c r="AA22" s="1396">
        <v>44620</v>
      </c>
      <c r="AB22" s="1397">
        <v>24889</v>
      </c>
      <c r="AC22" s="1397">
        <v>26478</v>
      </c>
      <c r="AD22" s="606"/>
      <c r="AE22" s="360"/>
      <c r="AF22" s="360"/>
      <c r="AG22" s="361"/>
      <c r="AH22" s="607"/>
    </row>
    <row r="23" spans="1:34" s="331" customFormat="1" x14ac:dyDescent="0.25">
      <c r="A23" s="330"/>
      <c r="B23" s="363" t="s">
        <v>35</v>
      </c>
      <c r="C23" s="350"/>
      <c r="D23" s="608">
        <v>101824</v>
      </c>
      <c r="E23" s="350"/>
      <c r="F23" s="368">
        <v>2729</v>
      </c>
      <c r="G23" s="372">
        <v>2.6801147077309868</v>
      </c>
      <c r="H23" s="350"/>
      <c r="I23" s="368">
        <v>1080</v>
      </c>
      <c r="J23" s="372">
        <v>1.0606536769327468</v>
      </c>
      <c r="K23" s="368">
        <v>1044</v>
      </c>
      <c r="L23" s="372">
        <v>96.666666666666671</v>
      </c>
      <c r="M23" s="368">
        <v>24</v>
      </c>
      <c r="N23" s="372">
        <v>2.2222222222222223</v>
      </c>
      <c r="O23" s="368">
        <v>0</v>
      </c>
      <c r="P23" s="372">
        <v>0</v>
      </c>
      <c r="Q23" s="368">
        <v>1</v>
      </c>
      <c r="R23" s="372">
        <v>9.2592592592592601E-2</v>
      </c>
      <c r="S23" s="368">
        <v>2</v>
      </c>
      <c r="T23" s="372">
        <v>0.1851851851851852</v>
      </c>
      <c r="U23" s="368">
        <v>9</v>
      </c>
      <c r="V23" s="372">
        <v>0.83333333333333337</v>
      </c>
      <c r="X23" s="606"/>
      <c r="Y23" s="606"/>
      <c r="Z23" s="606"/>
      <c r="AA23" s="1396">
        <v>44651</v>
      </c>
      <c r="AB23" s="1397">
        <v>30256</v>
      </c>
      <c r="AC23" s="1397">
        <v>24903</v>
      </c>
      <c r="AD23" s="606"/>
      <c r="AE23" s="360"/>
      <c r="AF23" s="360"/>
      <c r="AG23" s="361"/>
      <c r="AH23" s="607"/>
    </row>
    <row r="24" spans="1:34" s="331" customFormat="1" x14ac:dyDescent="0.25">
      <c r="A24" s="330"/>
      <c r="B24" s="363" t="s">
        <v>42</v>
      </c>
      <c r="C24" s="350"/>
      <c r="D24" s="608">
        <v>286647</v>
      </c>
      <c r="E24" s="350"/>
      <c r="F24" s="368">
        <v>6864</v>
      </c>
      <c r="G24" s="372">
        <v>2.394582884174612</v>
      </c>
      <c r="H24" s="350"/>
      <c r="I24" s="368">
        <v>3078</v>
      </c>
      <c r="J24" s="372">
        <v>1.0737945975363425</v>
      </c>
      <c r="K24" s="368">
        <v>2153</v>
      </c>
      <c r="L24" s="372">
        <v>69.948018193632237</v>
      </c>
      <c r="M24" s="368">
        <v>145</v>
      </c>
      <c r="N24" s="372">
        <v>4.7108512020792723</v>
      </c>
      <c r="O24" s="368">
        <v>0</v>
      </c>
      <c r="P24" s="372">
        <v>0</v>
      </c>
      <c r="Q24" s="368">
        <v>31</v>
      </c>
      <c r="R24" s="372">
        <v>1.0071474983755686</v>
      </c>
      <c r="S24" s="368">
        <v>0</v>
      </c>
      <c r="T24" s="372">
        <v>0</v>
      </c>
      <c r="U24" s="368">
        <v>749</v>
      </c>
      <c r="V24" s="372">
        <v>24.333983105912928</v>
      </c>
      <c r="X24" s="606"/>
      <c r="Y24" s="606"/>
      <c r="Z24" s="606"/>
      <c r="AA24" s="1396">
        <v>44681</v>
      </c>
      <c r="AB24" s="1397">
        <v>32696</v>
      </c>
      <c r="AC24" s="1397">
        <v>22635</v>
      </c>
      <c r="AD24" s="606"/>
      <c r="AE24" s="360"/>
      <c r="AF24" s="360"/>
      <c r="AG24" s="361"/>
      <c r="AH24" s="607"/>
    </row>
    <row r="25" spans="1:34" x14ac:dyDescent="0.25">
      <c r="A25" s="332"/>
      <c r="B25" s="363" t="s">
        <v>43</v>
      </c>
      <c r="C25" s="350"/>
      <c r="D25" s="608">
        <v>74635</v>
      </c>
      <c r="E25" s="350"/>
      <c r="F25" s="368">
        <v>1254</v>
      </c>
      <c r="G25" s="372">
        <v>1.6801768607221812</v>
      </c>
      <c r="H25" s="350"/>
      <c r="I25" s="368">
        <v>831</v>
      </c>
      <c r="J25" s="372">
        <v>1.1134186373685266</v>
      </c>
      <c r="K25" s="368">
        <v>474</v>
      </c>
      <c r="L25" s="372">
        <v>57.039711191335741</v>
      </c>
      <c r="M25" s="368">
        <v>5</v>
      </c>
      <c r="N25" s="372">
        <v>0.60168471720818295</v>
      </c>
      <c r="O25" s="368">
        <v>0</v>
      </c>
      <c r="P25" s="372">
        <v>0</v>
      </c>
      <c r="Q25" s="368">
        <v>304</v>
      </c>
      <c r="R25" s="372">
        <v>36.58243080625752</v>
      </c>
      <c r="S25" s="368">
        <v>27</v>
      </c>
      <c r="T25" s="372">
        <v>3.2490974729241873</v>
      </c>
      <c r="U25" s="368">
        <v>21</v>
      </c>
      <c r="V25" s="372">
        <v>2.5270758122743682</v>
      </c>
      <c r="X25" s="606"/>
      <c r="Y25" s="606"/>
      <c r="Z25" s="606"/>
      <c r="AA25" s="1396">
        <v>44712</v>
      </c>
      <c r="AB25" s="1397">
        <v>38586</v>
      </c>
      <c r="AC25" s="1397">
        <v>22335</v>
      </c>
      <c r="AD25" s="606"/>
      <c r="AE25" s="360"/>
      <c r="AF25" s="360"/>
      <c r="AG25" s="361"/>
      <c r="AH25" s="607"/>
    </row>
    <row r="26" spans="1:34" s="331" customFormat="1" x14ac:dyDescent="0.25">
      <c r="B26" s="363" t="s">
        <v>44</v>
      </c>
      <c r="C26" s="350"/>
      <c r="D26" s="610">
        <v>24090</v>
      </c>
      <c r="E26" s="350"/>
      <c r="F26" s="377">
        <v>331</v>
      </c>
      <c r="G26" s="372">
        <v>1.3740141137401412</v>
      </c>
      <c r="H26" s="350"/>
      <c r="I26" s="377">
        <v>247</v>
      </c>
      <c r="J26" s="372">
        <v>1.0253217102532171</v>
      </c>
      <c r="K26" s="377">
        <v>240</v>
      </c>
      <c r="L26" s="372">
        <v>97.165991902834008</v>
      </c>
      <c r="M26" s="377">
        <v>5</v>
      </c>
      <c r="N26" s="372">
        <v>2.0242914979757085</v>
      </c>
      <c r="O26" s="377">
        <v>0</v>
      </c>
      <c r="P26" s="372">
        <v>0</v>
      </c>
      <c r="Q26" s="377">
        <v>0</v>
      </c>
      <c r="R26" s="372">
        <v>0</v>
      </c>
      <c r="S26" s="377">
        <v>0</v>
      </c>
      <c r="T26" s="372">
        <v>0</v>
      </c>
      <c r="U26" s="377">
        <v>2</v>
      </c>
      <c r="V26" s="372">
        <v>0.80971659919028338</v>
      </c>
      <c r="X26" s="606"/>
      <c r="Y26" s="606"/>
      <c r="Z26" s="606"/>
      <c r="AA26" s="1396">
        <v>44742</v>
      </c>
      <c r="AB26" s="1397">
        <v>41750</v>
      </c>
      <c r="AC26" s="1397">
        <v>23105</v>
      </c>
      <c r="AD26" s="606"/>
      <c r="AE26" s="360"/>
      <c r="AF26" s="360"/>
      <c r="AG26" s="361"/>
      <c r="AH26" s="607"/>
    </row>
    <row r="27" spans="1:34" s="331" customFormat="1" x14ac:dyDescent="0.25">
      <c r="B27" s="363" t="s">
        <v>45</v>
      </c>
      <c r="C27" s="350"/>
      <c r="D27" s="610">
        <v>121018</v>
      </c>
      <c r="E27" s="350"/>
      <c r="F27" s="377">
        <v>1137</v>
      </c>
      <c r="G27" s="372">
        <v>0.93952965674527744</v>
      </c>
      <c r="H27" s="350"/>
      <c r="I27" s="377">
        <v>1117</v>
      </c>
      <c r="J27" s="372">
        <v>0.92300318960815753</v>
      </c>
      <c r="K27" s="377">
        <v>1057</v>
      </c>
      <c r="L27" s="372">
        <v>94.628469113697406</v>
      </c>
      <c r="M27" s="377">
        <v>33</v>
      </c>
      <c r="N27" s="372">
        <v>2.9543419874664281</v>
      </c>
      <c r="O27" s="377">
        <v>0</v>
      </c>
      <c r="P27" s="372">
        <v>0</v>
      </c>
      <c r="Q27" s="377">
        <v>12</v>
      </c>
      <c r="R27" s="372">
        <v>1.0743061772605194</v>
      </c>
      <c r="S27" s="377">
        <v>13</v>
      </c>
      <c r="T27" s="372">
        <v>1.1638316920322291</v>
      </c>
      <c r="U27" s="377">
        <v>2</v>
      </c>
      <c r="V27" s="372">
        <v>0.17905102954341987</v>
      </c>
      <c r="X27" s="606"/>
      <c r="Y27" s="606"/>
      <c r="Z27" s="606"/>
      <c r="AA27" s="1396">
        <v>44773</v>
      </c>
      <c r="AB27" s="1397">
        <v>30827</v>
      </c>
      <c r="AC27" s="1397">
        <v>22962</v>
      </c>
      <c r="AD27" s="606"/>
      <c r="AE27" s="360"/>
      <c r="AF27" s="360"/>
      <c r="AG27" s="361"/>
      <c r="AH27" s="607"/>
    </row>
    <row r="28" spans="1:34" s="331" customFormat="1" x14ac:dyDescent="0.25">
      <c r="B28" s="363" t="s">
        <v>46</v>
      </c>
      <c r="C28" s="350"/>
      <c r="D28" s="610">
        <v>15217</v>
      </c>
      <c r="E28" s="350"/>
      <c r="F28" s="377">
        <v>338</v>
      </c>
      <c r="G28" s="383">
        <v>2.2211999737136097</v>
      </c>
      <c r="H28" s="350"/>
      <c r="I28" s="377">
        <v>274</v>
      </c>
      <c r="J28" s="383">
        <v>1.8006177301702044</v>
      </c>
      <c r="K28" s="377">
        <v>87</v>
      </c>
      <c r="L28" s="383">
        <v>31.751824817518248</v>
      </c>
      <c r="M28" s="377">
        <v>2</v>
      </c>
      <c r="N28" s="383">
        <v>0.72992700729927007</v>
      </c>
      <c r="O28" s="377">
        <v>142</v>
      </c>
      <c r="P28" s="383">
        <v>51.824817518248182</v>
      </c>
      <c r="Q28" s="377">
        <v>0</v>
      </c>
      <c r="R28" s="383">
        <v>0</v>
      </c>
      <c r="S28" s="377">
        <v>1</v>
      </c>
      <c r="T28" s="383">
        <v>0.36496350364963503</v>
      </c>
      <c r="U28" s="377">
        <v>42</v>
      </c>
      <c r="V28" s="383">
        <v>15.328467153284672</v>
      </c>
      <c r="X28" s="606"/>
      <c r="Y28" s="606"/>
      <c r="Z28" s="606"/>
      <c r="AA28" s="1396">
        <v>44804</v>
      </c>
      <c r="AB28" s="1397">
        <v>26047</v>
      </c>
      <c r="AC28" s="1397">
        <v>23877</v>
      </c>
      <c r="AD28" s="606"/>
      <c r="AE28" s="360"/>
      <c r="AF28" s="360"/>
      <c r="AG28" s="361"/>
      <c r="AH28" s="607"/>
    </row>
    <row r="29" spans="1:34" s="331" customFormat="1" x14ac:dyDescent="0.25">
      <c r="B29" s="384" t="s">
        <v>1</v>
      </c>
      <c r="C29" s="350"/>
      <c r="D29" s="611">
        <v>5908</v>
      </c>
      <c r="E29" s="350"/>
      <c r="F29" s="389">
        <v>98</v>
      </c>
      <c r="G29" s="393">
        <v>1.6587677725118484</v>
      </c>
      <c r="H29" s="350"/>
      <c r="I29" s="389">
        <v>87</v>
      </c>
      <c r="J29" s="393">
        <v>1.4725795531482735</v>
      </c>
      <c r="K29" s="389">
        <v>52</v>
      </c>
      <c r="L29" s="393">
        <v>59.770114942528743</v>
      </c>
      <c r="M29" s="389">
        <v>3</v>
      </c>
      <c r="N29" s="393">
        <v>3.4482758620689653</v>
      </c>
      <c r="O29" s="389">
        <v>2</v>
      </c>
      <c r="P29" s="393">
        <v>2.2988505747126435</v>
      </c>
      <c r="Q29" s="389">
        <v>15</v>
      </c>
      <c r="R29" s="393">
        <v>17.241379310344829</v>
      </c>
      <c r="S29" s="389">
        <v>1</v>
      </c>
      <c r="T29" s="393">
        <v>1.1494252873563218</v>
      </c>
      <c r="U29" s="389">
        <v>14</v>
      </c>
      <c r="V29" s="393">
        <v>16.091954022988507</v>
      </c>
      <c r="X29" s="606"/>
      <c r="Y29" s="606"/>
      <c r="Z29" s="606"/>
      <c r="AA29" s="1396">
        <v>44834</v>
      </c>
      <c r="AB29" s="1397">
        <v>32379</v>
      </c>
      <c r="AC29" s="1397">
        <v>24010</v>
      </c>
      <c r="AD29" s="606"/>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1396">
        <v>44865</v>
      </c>
      <c r="AB30" s="1397">
        <v>29932</v>
      </c>
      <c r="AC30" s="1397">
        <v>19815</v>
      </c>
      <c r="AD30" s="596"/>
      <c r="AE30" s="329"/>
      <c r="AF30" s="360"/>
      <c r="AG30" s="361"/>
      <c r="AH30" s="607"/>
    </row>
    <row r="31" spans="1:34" s="329" customFormat="1" x14ac:dyDescent="0.25">
      <c r="B31" s="1236" t="s">
        <v>0</v>
      </c>
      <c r="C31" s="320"/>
      <c r="D31" s="1244">
        <v>2369143</v>
      </c>
      <c r="E31" s="320"/>
      <c r="F31" s="1242">
        <v>38736</v>
      </c>
      <c r="G31" s="1243">
        <v>1.6350216090797391</v>
      </c>
      <c r="H31" s="320"/>
      <c r="I31" s="1242">
        <v>24863</v>
      </c>
      <c r="J31" s="1243">
        <v>1.0494512150596227</v>
      </c>
      <c r="K31" s="1242">
        <v>19125</v>
      </c>
      <c r="L31" s="1243">
        <v>76.921529984314034</v>
      </c>
      <c r="M31" s="1242">
        <v>603</v>
      </c>
      <c r="N31" s="1243">
        <v>2.4252905924466073</v>
      </c>
      <c r="O31" s="1242">
        <v>783</v>
      </c>
      <c r="P31" s="1243">
        <v>3.1492579334754454</v>
      </c>
      <c r="Q31" s="1242">
        <v>841</v>
      </c>
      <c r="R31" s="1243">
        <v>3.3825362989180707</v>
      </c>
      <c r="S31" s="1242">
        <v>895</v>
      </c>
      <c r="T31" s="1243">
        <v>3.5997265012267223</v>
      </c>
      <c r="U31" s="1242">
        <v>2616</v>
      </c>
      <c r="V31" s="1243">
        <v>10.521658689619112</v>
      </c>
      <c r="X31" s="360"/>
      <c r="Y31" s="360"/>
      <c r="Z31" s="596"/>
      <c r="AA31" s="1396">
        <v>44895</v>
      </c>
      <c r="AB31" s="1397">
        <v>32038</v>
      </c>
      <c r="AC31" s="1397">
        <v>20330</v>
      </c>
      <c r="AD31" s="606"/>
      <c r="AE31" s="360"/>
      <c r="AH31" s="395"/>
    </row>
    <row r="32" spans="1:34" s="328" customFormat="1" ht="5.25" customHeight="1" x14ac:dyDescent="0.2">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6">
        <v>44926</v>
      </c>
      <c r="AB32" s="1397">
        <v>25446</v>
      </c>
      <c r="AC32" s="1397">
        <v>23015</v>
      </c>
      <c r="AD32" s="596"/>
    </row>
    <row r="33" spans="2:30" s="394" customFormat="1" x14ac:dyDescent="0.2">
      <c r="B33" s="1530" t="s">
        <v>381</v>
      </c>
      <c r="C33" s="1530"/>
      <c r="D33" s="1530"/>
      <c r="E33" s="1530"/>
      <c r="F33" s="1530"/>
      <c r="G33" s="1530"/>
      <c r="H33" s="1530"/>
      <c r="I33" s="1530"/>
      <c r="J33" s="1530"/>
      <c r="K33" s="1530"/>
      <c r="L33" s="1530"/>
      <c r="M33" s="1530"/>
      <c r="N33" s="1530"/>
      <c r="O33" s="1530"/>
      <c r="P33" s="1530"/>
      <c r="Q33" s="1530"/>
      <c r="R33" s="1530"/>
      <c r="S33" s="1530"/>
      <c r="T33" s="1530"/>
      <c r="U33" s="1530"/>
      <c r="V33" s="1530"/>
      <c r="X33" s="596"/>
      <c r="Y33" s="596"/>
      <c r="Z33" s="596"/>
      <c r="AA33" s="1396">
        <v>44957</v>
      </c>
      <c r="AB33" s="1397">
        <v>28819</v>
      </c>
      <c r="AC33" s="1397">
        <v>24165</v>
      </c>
      <c r="AD33" s="596"/>
    </row>
    <row r="34" spans="2:30" s="394" customFormat="1" ht="12" customHeight="1" x14ac:dyDescent="0.2">
      <c r="B34" s="1530"/>
      <c r="C34" s="1530"/>
      <c r="D34" s="1530"/>
      <c r="E34" s="1530"/>
      <c r="F34" s="1530"/>
      <c r="G34" s="1530"/>
      <c r="H34" s="1530"/>
      <c r="I34" s="1530"/>
      <c r="J34" s="1530"/>
      <c r="K34" s="1530"/>
      <c r="L34" s="1530"/>
      <c r="M34" s="1530"/>
      <c r="N34" s="1530"/>
      <c r="O34" s="1530"/>
      <c r="P34" s="1530"/>
      <c r="Q34" s="1530"/>
      <c r="R34" s="1530"/>
      <c r="S34" s="1530"/>
      <c r="T34" s="1530"/>
      <c r="U34" s="1530"/>
      <c r="V34" s="1530"/>
      <c r="X34" s="596"/>
      <c r="Y34" s="596"/>
      <c r="Z34" s="596"/>
      <c r="AA34" s="1396">
        <v>44985</v>
      </c>
      <c r="AB34" s="1397">
        <v>34747</v>
      </c>
      <c r="AC34" s="1397">
        <v>23214</v>
      </c>
      <c r="AD34" s="596"/>
    </row>
    <row r="35" spans="2:30" x14ac:dyDescent="0.2">
      <c r="B35" s="1490"/>
      <c r="C35" s="1490"/>
      <c r="D35" s="1490"/>
      <c r="AA35" s="1396">
        <v>45016</v>
      </c>
      <c r="AB35" s="1397">
        <v>39866</v>
      </c>
      <c r="AC35" s="1397">
        <v>28170</v>
      </c>
    </row>
    <row r="36" spans="2:30" x14ac:dyDescent="0.2">
      <c r="B36" s="1480"/>
      <c r="C36" s="1480"/>
      <c r="D36" s="1480"/>
      <c r="AA36" s="1396">
        <v>45046</v>
      </c>
      <c r="AB36" s="1397">
        <v>35704</v>
      </c>
      <c r="AC36" s="1397">
        <v>24597</v>
      </c>
    </row>
    <row r="37" spans="2:30" x14ac:dyDescent="0.2">
      <c r="AA37" s="1396">
        <v>45077</v>
      </c>
      <c r="AB37" s="1397">
        <v>38659</v>
      </c>
      <c r="AC37" s="1397">
        <v>21489</v>
      </c>
    </row>
    <row r="38" spans="2:30" x14ac:dyDescent="0.2">
      <c r="AA38" s="1396">
        <v>45107</v>
      </c>
      <c r="AB38" s="1397">
        <v>38600</v>
      </c>
      <c r="AC38" s="1397">
        <v>21018</v>
      </c>
    </row>
    <row r="39" spans="2:30" x14ac:dyDescent="0.2">
      <c r="AA39" s="1396">
        <v>45138</v>
      </c>
      <c r="AB39" s="1397">
        <v>27853</v>
      </c>
      <c r="AC39" s="1397">
        <v>19454</v>
      </c>
    </row>
    <row r="40" spans="2:30" x14ac:dyDescent="0.2">
      <c r="AA40" s="1396">
        <v>45169</v>
      </c>
      <c r="AB40" s="1397">
        <v>23854</v>
      </c>
      <c r="AC40" s="1397">
        <v>17588</v>
      </c>
    </row>
    <row r="41" spans="2:30" x14ac:dyDescent="0.2">
      <c r="AA41" s="1396">
        <v>45199</v>
      </c>
      <c r="AB41" s="1397">
        <v>30663</v>
      </c>
      <c r="AC41" s="1397">
        <v>23194</v>
      </c>
    </row>
    <row r="42" spans="2:30" x14ac:dyDescent="0.2">
      <c r="AA42" s="1396">
        <v>45230</v>
      </c>
      <c r="AB42" s="1397">
        <v>29848</v>
      </c>
      <c r="AC42" s="1397">
        <v>22671</v>
      </c>
    </row>
    <row r="43" spans="2:30" x14ac:dyDescent="0.2">
      <c r="AA43" s="1396">
        <v>45260</v>
      </c>
      <c r="AB43" s="1397">
        <v>25851</v>
      </c>
      <c r="AC43" s="1397">
        <v>49513</v>
      </c>
    </row>
    <row r="44" spans="2:30" x14ac:dyDescent="0.2">
      <c r="AA44" s="1396">
        <v>45291</v>
      </c>
      <c r="AB44" s="1397">
        <v>20461</v>
      </c>
      <c r="AC44" s="1397">
        <v>20498</v>
      </c>
    </row>
    <row r="45" spans="2:30" x14ac:dyDescent="0.2">
      <c r="AA45" s="1396">
        <v>45322</v>
      </c>
      <c r="AB45" s="1397">
        <v>31387</v>
      </c>
      <c r="AC45" s="1397">
        <v>25158</v>
      </c>
    </row>
    <row r="46" spans="2:30" x14ac:dyDescent="0.2">
      <c r="AA46" s="1396">
        <v>45351</v>
      </c>
      <c r="AB46" s="1397">
        <v>32616</v>
      </c>
      <c r="AC46" s="1397">
        <v>29865</v>
      </c>
    </row>
    <row r="47" spans="2:30" x14ac:dyDescent="0.2">
      <c r="AA47" s="1396">
        <v>45382</v>
      </c>
      <c r="AB47" s="1397">
        <v>37480</v>
      </c>
      <c r="AC47" s="1397">
        <v>24763</v>
      </c>
    </row>
    <row r="48" spans="2:30" x14ac:dyDescent="0.2">
      <c r="AA48" s="1396">
        <v>45412</v>
      </c>
      <c r="AB48" s="1397">
        <v>30764</v>
      </c>
      <c r="AC48" s="1397">
        <v>22655</v>
      </c>
    </row>
    <row r="49" spans="27:29" x14ac:dyDescent="0.2">
      <c r="AA49" s="1396">
        <v>45443</v>
      </c>
      <c r="AB49" s="1397">
        <v>29722</v>
      </c>
      <c r="AC49" s="1397">
        <v>24266</v>
      </c>
    </row>
    <row r="50" spans="27:29" x14ac:dyDescent="0.2">
      <c r="AA50" s="1396">
        <v>45473</v>
      </c>
      <c r="AB50" s="1397">
        <v>31629</v>
      </c>
      <c r="AC50" s="1397">
        <v>22269</v>
      </c>
    </row>
    <row r="51" spans="27:29" x14ac:dyDescent="0.2">
      <c r="AA51" s="1396">
        <v>45504</v>
      </c>
      <c r="AB51" s="1397">
        <v>35840</v>
      </c>
      <c r="AC51" s="1397">
        <v>19983</v>
      </c>
    </row>
    <row r="52" spans="27:29" x14ac:dyDescent="0.2">
      <c r="AA52" s="1396">
        <v>45535</v>
      </c>
      <c r="AB52" s="1397">
        <v>29604</v>
      </c>
      <c r="AC52" s="1397">
        <v>21249</v>
      </c>
    </row>
    <row r="53" spans="27:29" x14ac:dyDescent="0.2">
      <c r="AA53" s="1396">
        <v>45565</v>
      </c>
      <c r="AB53" s="1397">
        <v>23701</v>
      </c>
      <c r="AC53" s="1397">
        <v>20835</v>
      </c>
    </row>
    <row r="54" spans="27:29" x14ac:dyDescent="0.2">
      <c r="AA54" s="1396">
        <v>45596</v>
      </c>
      <c r="AB54" s="1397">
        <v>33448</v>
      </c>
      <c r="AC54" s="1397">
        <v>20199</v>
      </c>
    </row>
    <row r="55" spans="27:29" x14ac:dyDescent="0.2">
      <c r="AA55" s="1396">
        <v>45626</v>
      </c>
      <c r="AB55" s="1397">
        <v>38672</v>
      </c>
      <c r="AC55" s="1397">
        <v>23837</v>
      </c>
    </row>
    <row r="56" spans="27:29" x14ac:dyDescent="0.2">
      <c r="AA56" s="1396">
        <v>45657</v>
      </c>
      <c r="AB56" s="1397">
        <v>24521</v>
      </c>
      <c r="AC56" s="1397">
        <v>20029</v>
      </c>
    </row>
    <row r="57" spans="27:29" x14ac:dyDescent="0.2">
      <c r="AA57" s="1396">
        <v>45688</v>
      </c>
      <c r="AB57" s="1397">
        <v>34073</v>
      </c>
      <c r="AC57" s="1397">
        <v>22714</v>
      </c>
    </row>
    <row r="58" spans="27:29" x14ac:dyDescent="0.2">
      <c r="AA58" s="1396">
        <v>45716</v>
      </c>
      <c r="AB58" s="1397">
        <v>32194</v>
      </c>
      <c r="AC58" s="1397">
        <v>29041</v>
      </c>
    </row>
    <row r="59" spans="27:29" x14ac:dyDescent="0.2">
      <c r="AA59" s="1396">
        <v>45747</v>
      </c>
      <c r="AB59" s="1397">
        <v>38750</v>
      </c>
      <c r="AC59" s="1397">
        <v>23815</v>
      </c>
    </row>
    <row r="60" spans="27:29" x14ac:dyDescent="0.2">
      <c r="AA60" s="1396">
        <v>45777</v>
      </c>
      <c r="AB60" s="1397">
        <v>40829</v>
      </c>
      <c r="AC60" s="1397">
        <v>25297</v>
      </c>
    </row>
    <row r="61" spans="27:29" x14ac:dyDescent="0.2">
      <c r="AA61" s="1396">
        <v>45808</v>
      </c>
      <c r="AB61" s="1397">
        <v>37634</v>
      </c>
      <c r="AC61" s="1397">
        <v>22544</v>
      </c>
    </row>
    <row r="62" spans="27:29" x14ac:dyDescent="0.2">
      <c r="AA62" s="1396">
        <v>45838</v>
      </c>
      <c r="AB62" s="1397">
        <v>35197</v>
      </c>
      <c r="AC62" s="1397">
        <v>21765</v>
      </c>
    </row>
    <row r="63" spans="27:29" x14ac:dyDescent="0.2">
      <c r="AA63" s="1396">
        <v>45869</v>
      </c>
      <c r="AB63" s="1397">
        <v>36966</v>
      </c>
      <c r="AC63" s="1397">
        <v>24142</v>
      </c>
    </row>
    <row r="64" spans="27:29" x14ac:dyDescent="0.2">
      <c r="AA64" s="1396">
        <v>45900</v>
      </c>
      <c r="AB64" s="1397">
        <v>29522</v>
      </c>
      <c r="AC64" s="1397">
        <v>21903</v>
      </c>
    </row>
    <row r="65" spans="27:29" x14ac:dyDescent="0.2">
      <c r="AA65" s="1396">
        <v>45930</v>
      </c>
      <c r="AB65" s="1397">
        <v>34640</v>
      </c>
      <c r="AC65" s="1397">
        <v>21667</v>
      </c>
    </row>
    <row r="66" spans="27:29" x14ac:dyDescent="0.2">
      <c r="AA66" s="1396">
        <v>45961</v>
      </c>
      <c r="AB66" s="1397">
        <v>40684</v>
      </c>
      <c r="AC66" s="1397">
        <v>20752</v>
      </c>
    </row>
    <row r="67" spans="27:29" x14ac:dyDescent="0.2">
      <c r="AA67" s="1396">
        <v>45991</v>
      </c>
      <c r="AB67" s="1397">
        <v>45245</v>
      </c>
      <c r="AC67" s="1397">
        <v>24541</v>
      </c>
    </row>
    <row r="68" spans="27:29" x14ac:dyDescent="0.2">
      <c r="AA68" s="1396">
        <v>46022</v>
      </c>
      <c r="AB68" s="1397">
        <v>35856</v>
      </c>
      <c r="AC68" s="1397">
        <v>22742</v>
      </c>
    </row>
    <row r="69" spans="27:29" x14ac:dyDescent="0.2">
      <c r="AA69" s="1396">
        <v>46053</v>
      </c>
      <c r="AB69" s="1397">
        <v>32529</v>
      </c>
      <c r="AC69" s="1397">
        <v>26472</v>
      </c>
    </row>
    <row r="70" spans="27:29" x14ac:dyDescent="0.2">
      <c r="AA70" s="1396">
        <v>46081</v>
      </c>
      <c r="AB70" s="1397">
        <v>44119</v>
      </c>
      <c r="AC70" s="1397">
        <v>41913</v>
      </c>
    </row>
    <row r="71" spans="27:29" x14ac:dyDescent="0.2">
      <c r="AA71" s="1396">
        <v>46112</v>
      </c>
      <c r="AB71" s="1397">
        <v>46346</v>
      </c>
      <c r="AC71" s="1397">
        <v>25654</v>
      </c>
    </row>
    <row r="72" spans="27:29" x14ac:dyDescent="0.2">
      <c r="AA72" s="1396">
        <v>46142</v>
      </c>
      <c r="AB72" s="1397">
        <v>38736</v>
      </c>
      <c r="AC72" s="1397">
        <v>24863</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5" customWidth="1"/>
    <col min="2" max="2" width="10" style="615" customWidth="1"/>
    <col min="3" max="3" width="1" style="615" customWidth="1"/>
    <col min="4" max="4" width="0.710937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8.28515625" style="615" bestFit="1"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42578125" style="615" customWidth="1"/>
    <col min="22" max="22" width="0.7109375" style="615" customWidth="1"/>
    <col min="23" max="23" width="8.28515625" style="615" bestFit="1" customWidth="1"/>
    <col min="24" max="24" width="6.140625" style="615" customWidth="1"/>
    <col min="25" max="25" width="0.5703125" style="615" customWidth="1"/>
    <col min="26" max="26" width="9.85546875" style="615" bestFit="1" customWidth="1"/>
    <col min="27" max="27" width="6.140625" style="615" customWidth="1"/>
    <col min="28" max="28" width="0.7109375" style="615" customWidth="1"/>
    <col min="29" max="29" width="9.85546875" style="615" bestFit="1" customWidth="1"/>
    <col min="30" max="30" width="7.7109375" style="615" bestFit="1" customWidth="1"/>
    <col min="31" max="16384" width="11.42578125" style="615"/>
  </cols>
  <sheetData>
    <row r="1" spans="2:30" hidden="1" x14ac:dyDescent="0.2">
      <c r="E1" s="616" t="s">
        <v>36</v>
      </c>
      <c r="F1" s="616"/>
      <c r="H1" s="616" t="s">
        <v>21</v>
      </c>
      <c r="K1" s="616" t="s">
        <v>20</v>
      </c>
      <c r="N1" s="616" t="s">
        <v>19</v>
      </c>
      <c r="Q1" s="616" t="s">
        <v>18</v>
      </c>
      <c r="T1" s="616" t="s">
        <v>17</v>
      </c>
      <c r="W1" s="616" t="s">
        <v>16</v>
      </c>
      <c r="Z1" s="616" t="s">
        <v>15</v>
      </c>
    </row>
    <row r="2" spans="2:30" s="613" customFormat="1" x14ac:dyDescent="0.2">
      <c r="C2" s="617"/>
      <c r="D2" s="617"/>
      <c r="AB2" s="617"/>
    </row>
    <row r="3" spans="2:30" s="619" customFormat="1" ht="47.25" customHeight="1" x14ac:dyDescent="0.25">
      <c r="B3" s="1545"/>
      <c r="C3" s="1545"/>
      <c r="D3" s="1545"/>
      <c r="E3" s="1545"/>
      <c r="F3" s="1545"/>
      <c r="G3" s="1545"/>
      <c r="H3" s="1545"/>
      <c r="I3" s="1545"/>
      <c r="J3" s="1545"/>
      <c r="K3" s="1545"/>
      <c r="L3" s="618"/>
      <c r="M3" s="618"/>
      <c r="W3" s="620"/>
      <c r="AA3" s="620"/>
      <c r="AD3" s="620"/>
    </row>
    <row r="4" spans="2:30" s="621" customFormat="1" ht="7.5" customHeight="1" x14ac:dyDescent="0.2">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0" s="621" customFormat="1" ht="21" x14ac:dyDescent="0.2">
      <c r="B5" s="1547" t="s">
        <v>397</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row>
    <row r="6" spans="2:30" s="621" customFormat="1" ht="16.5" customHeight="1" x14ac:dyDescent="0.2">
      <c r="B6" s="1482" t="str">
        <f>porsaad!$B$6</f>
        <v>Situación a 30 de abril de 2026</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622"/>
    </row>
    <row r="7" spans="2:30"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
      <c r="B8" s="1477" t="s">
        <v>27</v>
      </c>
      <c r="C8" s="625"/>
      <c r="D8" s="625"/>
      <c r="E8" s="1549" t="s">
        <v>26</v>
      </c>
      <c r="F8" s="1550"/>
      <c r="G8" s="1550"/>
      <c r="H8" s="1550"/>
      <c r="I8" s="1550"/>
      <c r="J8" s="1550"/>
      <c r="K8" s="1550"/>
      <c r="L8" s="1550"/>
      <c r="M8" s="1550"/>
      <c r="N8" s="1550"/>
      <c r="O8" s="1550"/>
      <c r="P8" s="1550"/>
      <c r="Q8" s="1550"/>
      <c r="R8" s="1550"/>
      <c r="S8" s="1550"/>
      <c r="T8" s="1550"/>
      <c r="U8" s="1550"/>
      <c r="V8" s="1550"/>
      <c r="W8" s="1550"/>
      <c r="X8" s="1550"/>
      <c r="Y8" s="1550"/>
      <c r="Z8" s="1550"/>
      <c r="AA8" s="1551"/>
      <c r="AB8" s="625"/>
      <c r="AC8" s="1475" t="s">
        <v>0</v>
      </c>
      <c r="AD8" s="1476"/>
    </row>
    <row r="9" spans="2:30" s="626" customFormat="1" ht="21.75" customHeight="1" x14ac:dyDescent="0.2">
      <c r="B9" s="1548"/>
      <c r="C9" s="625"/>
      <c r="D9" s="627"/>
      <c r="E9" s="1542" t="s">
        <v>22</v>
      </c>
      <c r="F9" s="1543"/>
      <c r="G9" s="627"/>
      <c r="H9" s="1542" t="s">
        <v>21</v>
      </c>
      <c r="I9" s="1543"/>
      <c r="J9" s="627"/>
      <c r="K9" s="1542" t="s">
        <v>20</v>
      </c>
      <c r="L9" s="1543"/>
      <c r="M9" s="627"/>
      <c r="N9" s="1542" t="s">
        <v>19</v>
      </c>
      <c r="O9" s="1543"/>
      <c r="P9" s="627"/>
      <c r="Q9" s="1542" t="s">
        <v>18</v>
      </c>
      <c r="R9" s="1543"/>
      <c r="S9" s="627"/>
      <c r="T9" s="1542" t="s">
        <v>17</v>
      </c>
      <c r="U9" s="1543"/>
      <c r="V9" s="627"/>
      <c r="W9" s="1542" t="s">
        <v>16</v>
      </c>
      <c r="X9" s="1543"/>
      <c r="Y9" s="627"/>
      <c r="Z9" s="1542" t="s">
        <v>15</v>
      </c>
      <c r="AA9" s="1543"/>
      <c r="AB9" s="625"/>
      <c r="AC9" s="1552"/>
      <c r="AD9" s="1553"/>
    </row>
    <row r="10" spans="2:30" s="626" customFormat="1" ht="21.75" customHeight="1" x14ac:dyDescent="0.2">
      <c r="B10" s="1478"/>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
      <c r="B12" s="632" t="s">
        <v>24</v>
      </c>
      <c r="D12" s="634"/>
      <c r="E12" s="635">
        <v>2899</v>
      </c>
      <c r="F12" s="636">
        <v>0.19802588886232453</v>
      </c>
      <c r="G12" s="634"/>
      <c r="H12" s="635">
        <v>52621</v>
      </c>
      <c r="I12" s="636">
        <v>3.5944533624782267</v>
      </c>
      <c r="J12" s="634"/>
      <c r="K12" s="635">
        <v>30037</v>
      </c>
      <c r="L12" s="636">
        <v>2.051777724649066</v>
      </c>
      <c r="M12" s="634"/>
      <c r="N12" s="635">
        <v>38903</v>
      </c>
      <c r="O12" s="636">
        <v>2.6573995013490896</v>
      </c>
      <c r="P12" s="634"/>
      <c r="Q12" s="635">
        <v>49728</v>
      </c>
      <c r="R12" s="636">
        <v>3.3968373236790872</v>
      </c>
      <c r="S12" s="634"/>
      <c r="T12" s="635">
        <v>86893</v>
      </c>
      <c r="U12" s="636">
        <v>5.9355169233921927</v>
      </c>
      <c r="V12" s="634"/>
      <c r="W12" s="635">
        <v>321812</v>
      </c>
      <c r="X12" s="636">
        <v>21.982444755626901</v>
      </c>
      <c r="Y12" s="634"/>
      <c r="Z12" s="635">
        <v>881057</v>
      </c>
      <c r="AA12" s="636">
        <f>Z12*100/$AC$12</f>
        <v>60.183544519963114</v>
      </c>
      <c r="AB12" s="637"/>
      <c r="AC12" s="638">
        <f>E12+H12+K12+N12+Q12+T12+W12+Z12</f>
        <v>1463950</v>
      </c>
      <c r="AD12" s="446">
        <f>F12+I12+L12+O12+R12+U12+X12+AA12</f>
        <v>100</v>
      </c>
    </row>
    <row r="13" spans="2:30" s="633" customFormat="1" ht="20.25" customHeight="1" x14ac:dyDescent="0.2">
      <c r="B13" s="639" t="s">
        <v>23</v>
      </c>
      <c r="D13" s="634"/>
      <c r="E13" s="640">
        <v>3714</v>
      </c>
      <c r="F13" s="641">
        <v>0.41029924005156909</v>
      </c>
      <c r="G13" s="634"/>
      <c r="H13" s="640">
        <v>110942</v>
      </c>
      <c r="I13" s="641">
        <v>12.256170783468278</v>
      </c>
      <c r="J13" s="634"/>
      <c r="K13" s="640">
        <v>49321</v>
      </c>
      <c r="L13" s="641">
        <v>5.4486722721010876</v>
      </c>
      <c r="M13" s="634"/>
      <c r="N13" s="640">
        <v>50396</v>
      </c>
      <c r="O13" s="641">
        <v>5.5674314759393857</v>
      </c>
      <c r="P13" s="634"/>
      <c r="Q13" s="640">
        <v>54058</v>
      </c>
      <c r="R13" s="641">
        <v>5.9719860847355202</v>
      </c>
      <c r="S13" s="634"/>
      <c r="T13" s="640">
        <v>86713</v>
      </c>
      <c r="U13" s="641">
        <v>9.5795040394700361</v>
      </c>
      <c r="V13" s="634"/>
      <c r="W13" s="640">
        <v>198243</v>
      </c>
      <c r="X13" s="641">
        <v>21.90063334559591</v>
      </c>
      <c r="Y13" s="634"/>
      <c r="Z13" s="640">
        <v>351806</v>
      </c>
      <c r="AA13" s="641">
        <f>Z13*100/$AC$13</f>
        <v>38.865302758638215</v>
      </c>
      <c r="AB13" s="637"/>
      <c r="AC13" s="642">
        <f>E13+H13+K13+N13+Q13+T13+W13+Z13</f>
        <v>905193</v>
      </c>
      <c r="AD13" s="643">
        <f>F13+I13+L13+O13+R13+U13+X13+AA13</f>
        <v>100</v>
      </c>
    </row>
    <row r="14" spans="2:30" s="649" customFormat="1" ht="3" customHeight="1" x14ac:dyDescent="0.2">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
      <c r="B15" s="1224" t="s">
        <v>0</v>
      </c>
      <c r="C15" s="1225"/>
      <c r="D15" s="1245"/>
      <c r="E15" s="1226">
        <f>SUM(E12:E13)</f>
        <v>6613</v>
      </c>
      <c r="F15" s="1246">
        <f>E15*100/$AC$15</f>
        <v>0.27913047038528277</v>
      </c>
      <c r="G15" s="1245"/>
      <c r="H15" s="1226">
        <f>SUM(H12:H13)</f>
        <v>163563</v>
      </c>
      <c r="I15" s="1246">
        <f>H15*100/$AC$15</f>
        <v>6.9038888745846068</v>
      </c>
      <c r="J15" s="1245"/>
      <c r="K15" s="1226">
        <f>SUM(K12:K13)</f>
        <v>79358</v>
      </c>
      <c r="L15" s="1246">
        <f>K15*100/$AC$15</f>
        <v>3.3496500633351385</v>
      </c>
      <c r="M15" s="1245"/>
      <c r="N15" s="1226">
        <f>SUM(N12:N13)</f>
        <v>89299</v>
      </c>
      <c r="O15" s="1246">
        <f>N15*100/$AC$15</f>
        <v>3.7692532700643229</v>
      </c>
      <c r="P15" s="1245"/>
      <c r="Q15" s="1226">
        <f>SUM(Q12:Q13)</f>
        <v>103786</v>
      </c>
      <c r="R15" s="1246">
        <f>Q15*100/$AC$15</f>
        <v>4.3807402085901952</v>
      </c>
      <c r="S15" s="1245"/>
      <c r="T15" s="1226">
        <f>SUM(T12:T13)</f>
        <v>173606</v>
      </c>
      <c r="U15" s="1246">
        <f>T15*100/$AC$15</f>
        <v>7.3277974356127933</v>
      </c>
      <c r="V15" s="1245"/>
      <c r="W15" s="1226">
        <f>SUM(W12:W13)</f>
        <v>520055</v>
      </c>
      <c r="X15" s="1246">
        <f>W15*100/$AC$15</f>
        <v>21.951186568307612</v>
      </c>
      <c r="Y15" s="1245"/>
      <c r="Z15" s="1226">
        <f>SUM(Z12:Z13)</f>
        <v>1232863</v>
      </c>
      <c r="AA15" s="1246">
        <f>Z15*100/$AC$15</f>
        <v>52.038353109120052</v>
      </c>
      <c r="AB15" s="1245"/>
      <c r="AC15" s="1226">
        <f>E15+H15+K15+N15+Q15+T15+W15+Z15</f>
        <v>2369143</v>
      </c>
      <c r="AD15" s="1247">
        <f>F15+I15+L15+O15+R15+U15+X15+AA15</f>
        <v>100</v>
      </c>
    </row>
    <row r="16" spans="2:30" s="631" customFormat="1" ht="5.25" customHeight="1" x14ac:dyDescent="0.2">
      <c r="B16" s="651"/>
      <c r="C16" s="651"/>
      <c r="D16" s="651"/>
      <c r="E16" s="651"/>
      <c r="F16" s="651"/>
      <c r="G16" s="651"/>
      <c r="H16" s="651"/>
      <c r="I16" s="651"/>
      <c r="J16" s="651"/>
      <c r="K16" s="651"/>
      <c r="L16" s="651"/>
      <c r="M16" s="651"/>
      <c r="N16" s="651"/>
      <c r="O16" s="652"/>
      <c r="P16" s="652"/>
    </row>
    <row r="17" spans="2:16" s="631" customFormat="1" ht="12.75" customHeight="1" x14ac:dyDescent="0.2">
      <c r="B17" s="652"/>
      <c r="C17" s="652"/>
      <c r="D17" s="652"/>
      <c r="E17" s="652"/>
      <c r="F17" s="652"/>
      <c r="G17" s="652"/>
      <c r="H17" s="652"/>
      <c r="I17" s="652"/>
      <c r="J17" s="652"/>
      <c r="K17" s="652"/>
      <c r="L17" s="652"/>
      <c r="M17" s="652"/>
      <c r="N17" s="652"/>
      <c r="O17" s="652"/>
      <c r="P17" s="652"/>
    </row>
    <row r="18" spans="2:16" s="649" customFormat="1" ht="24.75" customHeight="1" x14ac:dyDescent="0.2">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
      <c r="B19" s="654"/>
      <c r="C19" s="654"/>
      <c r="D19" s="654"/>
      <c r="E19" s="654">
        <f>E15</f>
        <v>6613</v>
      </c>
      <c r="F19" s="655">
        <f>H15</f>
        <v>163563</v>
      </c>
      <c r="G19" s="655"/>
      <c r="H19" s="655">
        <f>K15</f>
        <v>79358</v>
      </c>
      <c r="I19" s="655">
        <f>N15</f>
        <v>89299</v>
      </c>
      <c r="J19" s="655"/>
      <c r="K19" s="655">
        <f>Q15</f>
        <v>103786</v>
      </c>
      <c r="L19" s="655">
        <f>T15</f>
        <v>173606</v>
      </c>
      <c r="M19" s="655"/>
      <c r="N19" s="655">
        <f>W15</f>
        <v>520055</v>
      </c>
      <c r="O19" s="655">
        <f>Z15</f>
        <v>1232863</v>
      </c>
      <c r="P19" s="655"/>
    </row>
    <row r="20" spans="2:16" s="631" customFormat="1" x14ac:dyDescent="0.2">
      <c r="B20" s="652"/>
      <c r="C20" s="652"/>
      <c r="D20" s="652"/>
      <c r="E20" s="652"/>
      <c r="F20" s="652"/>
      <c r="G20" s="652"/>
      <c r="H20" s="652"/>
      <c r="I20" s="652"/>
      <c r="J20" s="652"/>
      <c r="K20" s="652"/>
      <c r="L20" s="652"/>
      <c r="M20" s="652"/>
      <c r="N20" s="652"/>
      <c r="O20" s="652"/>
      <c r="P20" s="652"/>
    </row>
    <row r="21" spans="2:16" s="631" customFormat="1" x14ac:dyDescent="0.2">
      <c r="B21" s="652"/>
      <c r="C21" s="652"/>
      <c r="D21" s="652"/>
      <c r="E21" s="652"/>
      <c r="F21" s="652"/>
      <c r="G21" s="652"/>
      <c r="H21" s="652"/>
      <c r="I21" s="652"/>
      <c r="J21" s="652"/>
      <c r="K21" s="652"/>
      <c r="L21" s="652"/>
      <c r="M21" s="652"/>
      <c r="N21" s="652"/>
      <c r="O21" s="652"/>
      <c r="P21" s="652"/>
    </row>
    <row r="22" spans="2:16" s="631" customFormat="1" x14ac:dyDescent="0.2">
      <c r="B22" s="652"/>
      <c r="C22" s="652"/>
      <c r="D22" s="652"/>
      <c r="E22" s="652"/>
      <c r="F22" s="652"/>
      <c r="G22" s="652"/>
      <c r="H22" s="652"/>
      <c r="I22" s="652"/>
      <c r="J22" s="652"/>
      <c r="K22" s="652"/>
      <c r="L22" s="652"/>
      <c r="M22" s="652"/>
      <c r="N22" s="652"/>
      <c r="O22" s="652"/>
      <c r="P22" s="652"/>
    </row>
    <row r="23" spans="2:16" s="631" customFormat="1" x14ac:dyDescent="0.2">
      <c r="B23" s="652"/>
      <c r="C23" s="652"/>
      <c r="D23" s="652"/>
      <c r="E23" s="652"/>
      <c r="F23" s="652"/>
      <c r="G23" s="652"/>
      <c r="H23" s="652"/>
      <c r="I23" s="652"/>
      <c r="J23" s="652"/>
      <c r="K23" s="652"/>
      <c r="L23" s="652"/>
      <c r="M23" s="652"/>
      <c r="N23" s="652"/>
      <c r="O23" s="652"/>
      <c r="P23" s="652"/>
    </row>
    <row r="24" spans="2:16" s="631" customFormat="1" x14ac:dyDescent="0.2">
      <c r="B24" s="652"/>
      <c r="C24" s="652"/>
      <c r="D24" s="652"/>
      <c r="E24" s="652"/>
      <c r="F24" s="652"/>
      <c r="G24" s="652"/>
      <c r="H24" s="652"/>
      <c r="I24" s="652"/>
      <c r="J24" s="652"/>
      <c r="K24" s="652"/>
      <c r="L24" s="652"/>
      <c r="M24" s="652"/>
      <c r="N24" s="652"/>
      <c r="O24" s="652"/>
      <c r="P24" s="652"/>
    </row>
    <row r="25" spans="2:16" s="631" customFormat="1" x14ac:dyDescent="0.2">
      <c r="B25" s="652"/>
      <c r="C25" s="652"/>
      <c r="D25" s="652"/>
      <c r="E25" s="652"/>
      <c r="F25" s="652"/>
      <c r="G25" s="652"/>
      <c r="H25" s="652"/>
      <c r="I25" s="652"/>
      <c r="J25" s="652"/>
      <c r="K25" s="652"/>
      <c r="L25" s="652"/>
      <c r="M25" s="652"/>
      <c r="N25" s="652"/>
      <c r="O25" s="652"/>
      <c r="P25" s="652"/>
    </row>
    <row r="26" spans="2:16" s="631" customFormat="1" x14ac:dyDescent="0.2">
      <c r="B26" s="652"/>
      <c r="C26" s="652"/>
      <c r="D26" s="652"/>
      <c r="E26" s="652"/>
      <c r="F26" s="652"/>
      <c r="G26" s="652"/>
      <c r="H26" s="652"/>
      <c r="I26" s="652"/>
      <c r="J26" s="652"/>
      <c r="K26" s="652"/>
      <c r="L26" s="652"/>
      <c r="M26" s="652"/>
      <c r="N26" s="652"/>
      <c r="O26" s="652"/>
      <c r="P26" s="652"/>
    </row>
    <row r="27" spans="2:16" s="631" customFormat="1" x14ac:dyDescent="0.2">
      <c r="B27" s="652"/>
      <c r="C27" s="652"/>
      <c r="D27" s="652"/>
      <c r="E27" s="652"/>
      <c r="F27" s="652"/>
      <c r="G27" s="652"/>
      <c r="H27" s="652"/>
      <c r="I27" s="652"/>
      <c r="J27" s="652"/>
      <c r="K27" s="652"/>
      <c r="L27" s="652"/>
      <c r="M27" s="652"/>
      <c r="N27" s="652"/>
      <c r="O27" s="652"/>
      <c r="P27" s="652"/>
    </row>
    <row r="28" spans="2:16" s="631" customFormat="1" x14ac:dyDescent="0.2">
      <c r="B28" s="652"/>
      <c r="C28" s="652"/>
      <c r="D28" s="652"/>
      <c r="E28" s="652"/>
      <c r="F28" s="652"/>
      <c r="G28" s="652"/>
      <c r="H28" s="652"/>
      <c r="I28" s="652"/>
      <c r="J28" s="652"/>
      <c r="K28" s="652"/>
      <c r="L28" s="652"/>
      <c r="M28" s="652"/>
      <c r="N28" s="652"/>
      <c r="O28" s="652"/>
      <c r="P28" s="652"/>
    </row>
    <row r="29" spans="2:16" s="631" customFormat="1" x14ac:dyDescent="0.2">
      <c r="B29" s="652"/>
      <c r="C29" s="652"/>
      <c r="D29" s="652"/>
      <c r="E29" s="652"/>
      <c r="F29" s="652"/>
      <c r="G29" s="652"/>
      <c r="H29" s="652"/>
      <c r="I29" s="652"/>
      <c r="J29" s="652"/>
      <c r="K29" s="652"/>
      <c r="L29" s="652"/>
      <c r="M29" s="652"/>
      <c r="N29" s="652"/>
      <c r="O29" s="652"/>
      <c r="P29" s="652"/>
    </row>
    <row r="30" spans="2:16" s="631" customFormat="1" x14ac:dyDescent="0.2">
      <c r="B30" s="652"/>
      <c r="C30" s="652"/>
      <c r="D30" s="652"/>
      <c r="E30" s="652"/>
      <c r="F30" s="652"/>
      <c r="G30" s="652"/>
      <c r="H30" s="652"/>
      <c r="I30" s="652"/>
      <c r="J30" s="652"/>
      <c r="K30" s="652"/>
      <c r="L30" s="652"/>
      <c r="M30" s="652"/>
      <c r="N30" s="652"/>
      <c r="O30" s="652"/>
      <c r="P30" s="652"/>
    </row>
    <row r="31" spans="2:16" s="631" customFormat="1" ht="5.25" customHeight="1" x14ac:dyDescent="0.2">
      <c r="B31" s="652"/>
      <c r="C31" s="652"/>
      <c r="D31" s="652"/>
      <c r="E31" s="652"/>
      <c r="F31" s="652"/>
      <c r="G31" s="652"/>
      <c r="H31" s="652"/>
      <c r="I31" s="652"/>
      <c r="J31" s="652"/>
      <c r="K31" s="652"/>
      <c r="L31" s="652"/>
      <c r="M31" s="652"/>
      <c r="N31" s="652"/>
      <c r="O31" s="652"/>
      <c r="P31" s="652"/>
    </row>
    <row r="32" spans="2:16" s="631" customFormat="1" ht="5.25" customHeight="1" x14ac:dyDescent="0.2">
      <c r="B32" s="652"/>
      <c r="C32" s="652"/>
      <c r="D32" s="652"/>
      <c r="E32" s="652"/>
      <c r="F32" s="652"/>
      <c r="G32" s="652"/>
      <c r="H32" s="652"/>
      <c r="I32" s="652"/>
      <c r="J32" s="652"/>
      <c r="K32" s="652"/>
      <c r="L32" s="652"/>
      <c r="M32" s="652"/>
      <c r="N32" s="652"/>
      <c r="O32" s="652"/>
      <c r="P32" s="652"/>
    </row>
    <row r="33" spans="2:16" s="631" customFormat="1" ht="16.5" customHeigh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row r="36" spans="2:16" s="650" customFormat="1" x14ac:dyDescent="0.2">
      <c r="B36" s="1544" t="s">
        <v>14</v>
      </c>
      <c r="C36" s="1544"/>
      <c r="D36" s="1544"/>
      <c r="E36" s="1544"/>
      <c r="F36" s="1544"/>
      <c r="G36" s="1544"/>
      <c r="H36" s="1544"/>
      <c r="I36" s="1544"/>
      <c r="J36" s="1544"/>
      <c r="K36" s="1544"/>
    </row>
    <row r="37" spans="2:16" s="657" customFormat="1" ht="12.75" customHeight="1" x14ac:dyDescent="0.2">
      <c r="B37" s="1540"/>
      <c r="C37" s="1541"/>
      <c r="D37" s="1541"/>
      <c r="E37" s="1541"/>
      <c r="F37" s="1541"/>
      <c r="G37" s="1541"/>
      <c r="H37" s="1541"/>
      <c r="I37" s="1541"/>
      <c r="J37" s="1541"/>
      <c r="K37" s="1541"/>
      <c r="L37" s="1541"/>
      <c r="M37" s="1541"/>
      <c r="N37" s="1541"/>
      <c r="O37" s="1541"/>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19"/>
      <c r="C2" s="1419"/>
      <c r="D2" s="1419"/>
      <c r="E2" s="1419"/>
      <c r="F2" s="1419"/>
      <c r="G2" s="1419"/>
      <c r="H2" s="1419"/>
      <c r="I2" s="1419"/>
      <c r="J2" s="1419"/>
      <c r="K2" s="1419"/>
      <c r="L2" s="1419"/>
      <c r="M2" s="1419"/>
      <c r="N2" s="1419"/>
      <c r="O2" s="1419"/>
      <c r="P2" s="1419"/>
      <c r="Q2" s="1419"/>
      <c r="R2" s="1419"/>
      <c r="S2" s="210"/>
      <c r="T2" s="210"/>
    </row>
    <row r="3" spans="1:20" x14ac:dyDescent="0.2">
      <c r="C3" s="1420" t="s">
        <v>289</v>
      </c>
      <c r="D3" s="1420"/>
      <c r="E3" s="1420"/>
    </row>
    <row r="5" spans="1:20" ht="23.25" customHeight="1" x14ac:dyDescent="0.2">
      <c r="B5" s="1421" t="s">
        <v>290</v>
      </c>
      <c r="C5" s="1422"/>
      <c r="D5" s="1422"/>
      <c r="E5" s="1422"/>
      <c r="F5" s="1422"/>
      <c r="G5" s="1422"/>
      <c r="H5" s="1422"/>
      <c r="I5" s="1422"/>
      <c r="J5" s="1422"/>
      <c r="K5" s="1422"/>
      <c r="L5" s="1422"/>
      <c r="M5" s="1422"/>
      <c r="N5" s="1422"/>
      <c r="O5" s="1422"/>
      <c r="P5" s="1422"/>
      <c r="Q5" s="1423">
        <v>46142</v>
      </c>
      <c r="R5" s="1424"/>
      <c r="S5" s="1424"/>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8" t="s">
        <v>291</v>
      </c>
      <c r="C7" s="1418"/>
      <c r="D7" s="1418"/>
      <c r="E7" s="1418"/>
      <c r="F7" s="1418"/>
      <c r="G7" s="1418"/>
      <c r="H7" s="1418"/>
      <c r="I7" s="1418"/>
      <c r="J7" s="1418"/>
      <c r="K7" s="1418"/>
      <c r="L7" s="1418"/>
      <c r="M7" s="1418"/>
      <c r="N7" s="1418"/>
      <c r="O7" s="1418"/>
      <c r="P7" s="1418"/>
      <c r="Q7" s="1418"/>
      <c r="R7" s="1418"/>
      <c r="S7" s="1418"/>
    </row>
    <row r="8" spans="1:20" ht="18.75" customHeight="1" x14ac:dyDescent="0.2">
      <c r="B8" s="1417" t="s">
        <v>292</v>
      </c>
      <c r="C8" s="1417"/>
      <c r="D8" s="1417"/>
      <c r="E8" s="1417"/>
      <c r="F8" s="1417"/>
      <c r="G8" s="1417"/>
      <c r="H8" s="1417"/>
      <c r="I8" s="1417"/>
      <c r="J8" s="1417"/>
      <c r="K8" s="1417"/>
      <c r="L8" s="1417"/>
      <c r="M8" s="1417"/>
      <c r="N8" s="1417"/>
      <c r="O8" s="1417"/>
      <c r="P8" s="1417"/>
      <c r="Q8" s="1417"/>
      <c r="R8" s="1417"/>
      <c r="S8" s="1417"/>
    </row>
    <row r="9" spans="1:20" ht="18.75" customHeight="1" x14ac:dyDescent="0.2">
      <c r="B9" s="1417" t="s">
        <v>293</v>
      </c>
      <c r="C9" s="1417"/>
      <c r="D9" s="1417"/>
      <c r="E9" s="1417"/>
      <c r="F9" s="1417"/>
      <c r="G9" s="1417"/>
      <c r="H9" s="1417"/>
      <c r="I9" s="1417"/>
      <c r="J9" s="1417"/>
      <c r="K9" s="1417"/>
      <c r="L9" s="1417"/>
      <c r="M9" s="1417"/>
      <c r="N9" s="1417"/>
      <c r="O9" s="1417"/>
      <c r="P9" s="1417"/>
      <c r="Q9" s="1417"/>
      <c r="R9" s="1417"/>
      <c r="S9" s="1417"/>
    </row>
    <row r="10" spans="1:20" ht="18.75" customHeight="1" x14ac:dyDescent="0.2">
      <c r="B10" s="1417" t="s">
        <v>294</v>
      </c>
      <c r="C10" s="1417"/>
      <c r="D10" s="1417"/>
      <c r="E10" s="1417"/>
      <c r="F10" s="1417"/>
      <c r="G10" s="1417"/>
      <c r="H10" s="1417"/>
      <c r="I10" s="1417"/>
      <c r="J10" s="1417"/>
      <c r="K10" s="1417"/>
      <c r="L10" s="1417"/>
      <c r="M10" s="1417"/>
      <c r="N10" s="1417"/>
      <c r="O10" s="1417"/>
      <c r="P10" s="1417"/>
      <c r="Q10" s="1417"/>
      <c r="R10" s="1417"/>
      <c r="S10" s="1417"/>
    </row>
    <row r="11" spans="1:20" ht="18.75" customHeight="1" x14ac:dyDescent="0.2">
      <c r="B11" s="1417" t="s">
        <v>295</v>
      </c>
      <c r="C11" s="1417"/>
      <c r="D11" s="1417"/>
      <c r="E11" s="1417"/>
      <c r="F11" s="1417"/>
      <c r="G11" s="1417"/>
      <c r="H11" s="1417"/>
      <c r="I11" s="1417"/>
      <c r="J11" s="1417"/>
      <c r="K11" s="1417"/>
      <c r="L11" s="1417"/>
      <c r="M11" s="1417"/>
      <c r="N11" s="1417"/>
      <c r="O11" s="1417"/>
      <c r="P11" s="1417"/>
      <c r="Q11" s="1417"/>
      <c r="R11" s="1417"/>
      <c r="S11" s="1417"/>
    </row>
    <row r="12" spans="1:20" ht="18.75" customHeight="1" x14ac:dyDescent="0.2">
      <c r="B12" s="1417" t="s">
        <v>296</v>
      </c>
      <c r="C12" s="1417"/>
      <c r="D12" s="1417"/>
      <c r="E12" s="1417"/>
      <c r="F12" s="1417"/>
      <c r="G12" s="1417"/>
      <c r="H12" s="1417"/>
      <c r="I12" s="1417"/>
      <c r="J12" s="1417"/>
      <c r="K12" s="1417"/>
      <c r="L12" s="1417"/>
      <c r="M12" s="1417"/>
      <c r="N12" s="1417"/>
      <c r="O12" s="1417"/>
      <c r="P12" s="1417"/>
      <c r="Q12" s="1417"/>
      <c r="R12" s="1417"/>
      <c r="S12" s="1417"/>
    </row>
    <row r="13" spans="1:20" ht="18.75" customHeight="1" x14ac:dyDescent="0.2">
      <c r="B13" s="1417" t="s">
        <v>297</v>
      </c>
      <c r="C13" s="1417"/>
      <c r="D13" s="1417"/>
      <c r="E13" s="1417"/>
      <c r="F13" s="1417"/>
      <c r="G13" s="1417"/>
      <c r="H13" s="1417"/>
      <c r="I13" s="1417"/>
      <c r="J13" s="1417"/>
      <c r="K13" s="1417"/>
      <c r="L13" s="1417"/>
      <c r="M13" s="1417"/>
      <c r="N13" s="1417"/>
      <c r="O13" s="1417"/>
      <c r="P13" s="1417"/>
      <c r="Q13" s="1417"/>
      <c r="R13" s="1417"/>
      <c r="S13" s="1417"/>
    </row>
    <row r="14" spans="1:20" ht="18.75" customHeight="1" x14ac:dyDescent="0.2">
      <c r="B14" s="1417" t="s">
        <v>298</v>
      </c>
      <c r="C14" s="1417"/>
      <c r="D14" s="1417"/>
      <c r="E14" s="1417"/>
      <c r="F14" s="1417"/>
      <c r="G14" s="1417"/>
      <c r="H14" s="1417"/>
      <c r="I14" s="1417"/>
      <c r="J14" s="1417"/>
      <c r="K14" s="1417"/>
      <c r="L14" s="1417"/>
      <c r="M14" s="1417"/>
      <c r="N14" s="1417"/>
      <c r="O14" s="1417"/>
      <c r="P14" s="1417"/>
      <c r="Q14" s="1417"/>
      <c r="R14" s="1417"/>
      <c r="S14" s="1417"/>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418" t="s">
        <v>299</v>
      </c>
      <c r="C16" s="1418"/>
      <c r="D16" s="1418"/>
      <c r="E16" s="1418"/>
      <c r="F16" s="1418"/>
      <c r="G16" s="1418"/>
      <c r="H16" s="1418"/>
      <c r="I16" s="1418"/>
      <c r="J16" s="1418"/>
      <c r="K16" s="1418"/>
      <c r="L16" s="1418"/>
      <c r="M16" s="1418"/>
      <c r="N16" s="1418"/>
      <c r="O16" s="1418"/>
      <c r="P16" s="1418"/>
      <c r="Q16" s="1418"/>
      <c r="R16" s="1418"/>
      <c r="S16" s="1418"/>
    </row>
    <row r="17" spans="2:21" ht="18.75" customHeight="1" x14ac:dyDescent="0.2">
      <c r="B17" s="1417" t="s">
        <v>300</v>
      </c>
      <c r="C17" s="1417"/>
      <c r="D17" s="1417"/>
      <c r="E17" s="1417"/>
      <c r="F17" s="1417"/>
      <c r="G17" s="1417"/>
      <c r="H17" s="1417"/>
      <c r="I17" s="1417"/>
      <c r="J17" s="1417"/>
      <c r="K17" s="1417"/>
      <c r="L17" s="1417"/>
      <c r="M17" s="1417"/>
      <c r="N17" s="1417"/>
      <c r="O17" s="1417"/>
      <c r="P17" s="1417"/>
      <c r="Q17" s="1417"/>
      <c r="R17" s="1417"/>
      <c r="S17" s="1417"/>
      <c r="T17" s="214"/>
    </row>
    <row r="18" spans="2:21" ht="18.75" customHeight="1" x14ac:dyDescent="0.2">
      <c r="B18" s="1417" t="s">
        <v>301</v>
      </c>
      <c r="C18" s="1417"/>
      <c r="D18" s="1417"/>
      <c r="E18" s="1417"/>
      <c r="F18" s="1417"/>
      <c r="G18" s="1417"/>
      <c r="H18" s="1417"/>
      <c r="I18" s="1417"/>
      <c r="J18" s="1417"/>
      <c r="K18" s="1417"/>
      <c r="L18" s="1417"/>
      <c r="M18" s="1417"/>
      <c r="N18" s="1417"/>
      <c r="O18" s="1417"/>
      <c r="P18" s="1417"/>
      <c r="Q18" s="1417"/>
      <c r="R18" s="1417"/>
      <c r="S18" s="1417"/>
      <c r="T18" s="214"/>
    </row>
    <row r="19" spans="2:21" ht="18.75" customHeight="1" x14ac:dyDescent="0.2">
      <c r="B19" s="1417" t="s">
        <v>302</v>
      </c>
      <c r="C19" s="1417"/>
      <c r="D19" s="1417"/>
      <c r="E19" s="1417"/>
      <c r="F19" s="1417"/>
      <c r="G19" s="1417"/>
      <c r="H19" s="1417"/>
      <c r="I19" s="1417"/>
      <c r="J19" s="1417"/>
      <c r="K19" s="1417"/>
      <c r="L19" s="1417"/>
      <c r="M19" s="1417"/>
      <c r="N19" s="1417"/>
      <c r="O19" s="1417"/>
      <c r="P19" s="1417"/>
      <c r="Q19" s="1417"/>
      <c r="R19" s="1417"/>
      <c r="S19" s="1417"/>
      <c r="T19" s="214"/>
    </row>
    <row r="20" spans="2:21" ht="18.75" customHeight="1" x14ac:dyDescent="0.2">
      <c r="B20" s="1417" t="s">
        <v>303</v>
      </c>
      <c r="C20" s="1417"/>
      <c r="D20" s="1417"/>
      <c r="E20" s="1417"/>
      <c r="F20" s="1417"/>
      <c r="G20" s="1417"/>
      <c r="H20" s="1417"/>
      <c r="I20" s="1417"/>
      <c r="J20" s="1417"/>
      <c r="K20" s="1417"/>
      <c r="L20" s="1417"/>
      <c r="M20" s="1417"/>
      <c r="N20" s="1417"/>
      <c r="O20" s="1417"/>
      <c r="P20" s="1417"/>
      <c r="Q20" s="1417"/>
      <c r="R20" s="1417"/>
      <c r="S20" s="1417"/>
      <c r="T20" s="214"/>
    </row>
    <row r="21" spans="2:21" ht="18.75" customHeight="1" x14ac:dyDescent="0.2">
      <c r="B21" s="1417" t="s">
        <v>304</v>
      </c>
      <c r="C21" s="1417"/>
      <c r="D21" s="1417"/>
      <c r="E21" s="1417"/>
      <c r="F21" s="1417"/>
      <c r="G21" s="1417"/>
      <c r="H21" s="1417"/>
      <c r="I21" s="1417"/>
      <c r="J21" s="1417"/>
      <c r="K21" s="1417"/>
      <c r="L21" s="1417"/>
      <c r="M21" s="1417"/>
      <c r="N21" s="1417"/>
      <c r="O21" s="1417"/>
      <c r="P21" s="1417"/>
      <c r="Q21" s="1417"/>
      <c r="R21" s="1417"/>
      <c r="S21" s="1417"/>
      <c r="T21" s="1417"/>
    </row>
    <row r="22" spans="2:21" ht="18.75" customHeight="1" x14ac:dyDescent="0.2">
      <c r="B22" s="1417" t="s">
        <v>305</v>
      </c>
      <c r="C22" s="1417"/>
      <c r="D22" s="1417"/>
      <c r="E22" s="1417"/>
      <c r="F22" s="1417"/>
      <c r="G22" s="1417"/>
      <c r="H22" s="1417"/>
      <c r="I22" s="1417"/>
      <c r="J22" s="1417"/>
      <c r="K22" s="1417"/>
      <c r="L22" s="1417"/>
      <c r="M22" s="1417"/>
      <c r="N22" s="1417"/>
      <c r="O22" s="1417"/>
      <c r="P22" s="1417"/>
      <c r="Q22" s="1417"/>
      <c r="R22" s="1417"/>
      <c r="S22" s="1417"/>
      <c r="T22" s="214"/>
    </row>
    <row r="23" spans="2:21" ht="18.75" customHeight="1" x14ac:dyDescent="0.2">
      <c r="B23" s="1417" t="s">
        <v>306</v>
      </c>
      <c r="C23" s="1417"/>
      <c r="D23" s="1417"/>
      <c r="E23" s="1417"/>
      <c r="F23" s="1417"/>
      <c r="G23" s="1417"/>
      <c r="H23" s="1417"/>
      <c r="I23" s="1417"/>
      <c r="J23" s="1417"/>
      <c r="K23" s="1417"/>
      <c r="L23" s="1417"/>
      <c r="M23" s="1417"/>
      <c r="N23" s="1417"/>
      <c r="O23" s="1417"/>
      <c r="P23" s="1417"/>
      <c r="Q23" s="1417"/>
      <c r="R23" s="1417"/>
      <c r="S23" s="1417"/>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418" t="s">
        <v>307</v>
      </c>
      <c r="C25" s="1418"/>
      <c r="D25" s="1418"/>
      <c r="E25" s="1418"/>
      <c r="F25" s="1418"/>
      <c r="G25" s="1418"/>
      <c r="H25" s="1418"/>
      <c r="I25" s="1418"/>
      <c r="J25" s="1418"/>
      <c r="K25" s="1418"/>
      <c r="L25" s="1418"/>
      <c r="M25" s="1418"/>
      <c r="N25" s="1418"/>
      <c r="O25" s="1418"/>
      <c r="P25" s="1418"/>
      <c r="Q25" s="1418"/>
      <c r="R25" s="1418"/>
      <c r="S25" s="1418"/>
    </row>
    <row r="26" spans="2:21" ht="18.75" customHeight="1" x14ac:dyDescent="0.2">
      <c r="B26" s="1417" t="s">
        <v>308</v>
      </c>
      <c r="C26" s="1417"/>
      <c r="D26" s="1417"/>
      <c r="E26" s="1417"/>
      <c r="F26" s="1417"/>
      <c r="G26" s="1417"/>
      <c r="H26" s="1417"/>
      <c r="I26" s="1417"/>
      <c r="J26" s="1417"/>
      <c r="K26" s="1417"/>
      <c r="L26" s="1417"/>
      <c r="M26" s="1417"/>
      <c r="N26" s="1417"/>
      <c r="O26" s="1417"/>
      <c r="P26" s="1417"/>
      <c r="Q26" s="1417"/>
      <c r="R26" s="1417"/>
      <c r="S26" s="1417"/>
      <c r="T26" s="1417"/>
      <c r="U26" s="1417"/>
    </row>
    <row r="27" spans="2:21" ht="18.75" customHeight="1" x14ac:dyDescent="0.2">
      <c r="B27" s="1417" t="s">
        <v>309</v>
      </c>
      <c r="C27" s="1417"/>
      <c r="D27" s="1417"/>
      <c r="E27" s="1417"/>
      <c r="F27" s="1417"/>
      <c r="G27" s="1417"/>
      <c r="H27" s="1417"/>
      <c r="I27" s="1417"/>
      <c r="J27" s="1417"/>
      <c r="K27" s="1417"/>
      <c r="L27" s="1417"/>
      <c r="M27" s="1417"/>
      <c r="N27" s="1417"/>
      <c r="O27" s="1417"/>
      <c r="P27" s="1417"/>
      <c r="Q27" s="1417"/>
      <c r="R27" s="1417"/>
      <c r="S27" s="1417"/>
      <c r="T27" s="1417"/>
      <c r="U27" s="1417"/>
    </row>
    <row r="28" spans="2:21" ht="18.75" customHeight="1" x14ac:dyDescent="0.2">
      <c r="B28" s="1417" t="s">
        <v>310</v>
      </c>
      <c r="C28" s="1417"/>
      <c r="D28" s="1417"/>
      <c r="E28" s="1417"/>
      <c r="F28" s="1417"/>
      <c r="G28" s="1417"/>
      <c r="H28" s="1417"/>
      <c r="I28" s="1417"/>
      <c r="J28" s="1417"/>
      <c r="K28" s="1417"/>
      <c r="L28" s="1417"/>
      <c r="M28" s="1417"/>
      <c r="N28" s="1417"/>
      <c r="O28" s="1417"/>
      <c r="P28" s="1417"/>
      <c r="Q28" s="1417"/>
      <c r="R28" s="1417"/>
      <c r="S28" s="1417"/>
      <c r="T28" s="1417"/>
      <c r="U28" s="1417"/>
    </row>
    <row r="29" spans="2:21" ht="18.75" customHeight="1" x14ac:dyDescent="0.2">
      <c r="B29" s="1417" t="s">
        <v>311</v>
      </c>
      <c r="C29" s="1417"/>
      <c r="D29" s="1417"/>
      <c r="E29" s="1417"/>
      <c r="F29" s="1417"/>
      <c r="G29" s="1417"/>
      <c r="H29" s="1417"/>
      <c r="I29" s="1417"/>
      <c r="J29" s="1417"/>
      <c r="K29" s="1417"/>
      <c r="L29" s="1417"/>
      <c r="M29" s="1417"/>
      <c r="N29" s="1417"/>
      <c r="O29" s="1417"/>
      <c r="P29" s="1417"/>
      <c r="Q29" s="1417"/>
      <c r="R29" s="1417"/>
      <c r="S29" s="1417"/>
      <c r="T29" s="1417"/>
      <c r="U29" s="1417"/>
    </row>
    <row r="30" spans="2:21" ht="15" customHeight="1" x14ac:dyDescent="0.2">
      <c r="B30" s="1417" t="s">
        <v>312</v>
      </c>
      <c r="C30" s="1417"/>
      <c r="D30" s="1417"/>
      <c r="E30" s="1417"/>
      <c r="F30" s="1417"/>
      <c r="G30" s="1417"/>
      <c r="H30" s="1417"/>
      <c r="I30" s="1417"/>
      <c r="J30" s="1417"/>
      <c r="K30" s="1417"/>
      <c r="L30" s="1417"/>
      <c r="M30" s="1417"/>
      <c r="N30" s="1417"/>
      <c r="O30" s="1417"/>
      <c r="P30" s="1417"/>
      <c r="Q30" s="1417"/>
      <c r="R30" s="1417"/>
      <c r="S30" s="1417"/>
      <c r="T30" s="1417"/>
      <c r="U30" s="1417"/>
    </row>
    <row r="31" spans="2:21" ht="18.75" customHeight="1" x14ac:dyDescent="0.2">
      <c r="B31" s="1417" t="s">
        <v>313</v>
      </c>
      <c r="C31" s="1417"/>
      <c r="D31" s="1417"/>
      <c r="E31" s="1417"/>
      <c r="F31" s="1417"/>
      <c r="G31" s="1417"/>
      <c r="H31" s="1417"/>
      <c r="I31" s="1417"/>
      <c r="J31" s="1417"/>
      <c r="K31" s="1417"/>
      <c r="L31" s="1417"/>
      <c r="M31" s="1417"/>
      <c r="N31" s="1417"/>
      <c r="O31" s="1417"/>
      <c r="P31" s="1417"/>
      <c r="Q31" s="1417"/>
      <c r="R31" s="1417"/>
      <c r="S31" s="1417"/>
      <c r="T31" s="1417"/>
      <c r="U31" s="1417"/>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6" customWidth="1"/>
    <col min="2" max="2" width="28.7109375" style="666" customWidth="1"/>
    <col min="3" max="3" width="0.5703125" style="666" customWidth="1"/>
    <col min="4" max="4" width="10.140625" style="666" customWidth="1"/>
    <col min="5" max="5" width="8.85546875" style="666" customWidth="1"/>
    <col min="6" max="6" width="0.5703125" style="666" customWidth="1"/>
    <col min="7" max="7" width="1.28515625" style="666" hidden="1" customWidth="1"/>
    <col min="8" max="8" width="10.42578125" style="666" customWidth="1"/>
    <col min="9" max="9" width="10.7109375" style="666" customWidth="1"/>
    <col min="10" max="10" width="0.5703125" style="666" customWidth="1"/>
    <col min="11" max="11" width="10.140625" style="666" customWidth="1"/>
    <col min="12" max="12" width="11.5703125" style="666" customWidth="1"/>
    <col min="13" max="13" width="0.5703125" style="666" customWidth="1"/>
    <col min="14" max="14" width="8.85546875" style="666" customWidth="1"/>
    <col min="15" max="15" width="8.42578125" style="666" customWidth="1"/>
    <col min="16" max="16" width="0.5703125" style="666" customWidth="1"/>
    <col min="17" max="17" width="9.7109375" style="666" customWidth="1"/>
    <col min="18" max="18" width="8.42578125" style="666" customWidth="1"/>
    <col min="19" max="19" width="0.28515625" style="666" customWidth="1"/>
    <col min="20" max="20" width="12.42578125" style="666" customWidth="1"/>
    <col min="21" max="21" width="8.42578125" style="666" customWidth="1"/>
    <col min="22" max="22" width="0.5703125" style="666" customWidth="1"/>
    <col min="23" max="23" width="9.7109375" style="666" customWidth="1"/>
    <col min="24" max="24" width="8.42578125" style="666" customWidth="1"/>
    <col min="25" max="25" width="11.42578125" style="666"/>
    <col min="26" max="26" width="11.42578125" style="700"/>
    <col min="27" max="16384" width="11.42578125" style="666"/>
  </cols>
  <sheetData>
    <row r="1" spans="1:26" ht="9.75" customHeight="1" x14ac:dyDescent="0.25"/>
    <row r="2" spans="1:26" s="619" customFormat="1" ht="49.5" customHeight="1" x14ac:dyDescent="0.25">
      <c r="B2" s="1545"/>
      <c r="C2" s="1545"/>
      <c r="D2" s="1545"/>
      <c r="E2" s="1545"/>
      <c r="F2" s="1545"/>
      <c r="G2" s="667"/>
      <c r="H2" s="1554"/>
      <c r="I2" s="1554"/>
      <c r="J2" s="1554"/>
      <c r="K2" s="1554"/>
      <c r="L2" s="1554"/>
      <c r="M2" s="1554"/>
      <c r="N2" s="1554"/>
      <c r="O2" s="1554"/>
      <c r="P2" s="667"/>
      <c r="Q2" s="667"/>
      <c r="R2" s="667"/>
      <c r="T2" s="618"/>
      <c r="U2" s="667"/>
      <c r="V2" s="667"/>
      <c r="W2" s="667"/>
      <c r="X2" s="667"/>
      <c r="Z2" s="1215"/>
    </row>
    <row r="3" spans="1:26" s="619" customFormat="1" ht="3" customHeight="1" x14ac:dyDescent="0.2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
      <c r="B4" s="1547" t="s">
        <v>398</v>
      </c>
      <c r="C4" s="1547"/>
      <c r="D4" s="1547"/>
      <c r="E4" s="1547"/>
      <c r="F4" s="1547"/>
      <c r="G4" s="1547"/>
      <c r="H4" s="1547"/>
      <c r="I4" s="1547"/>
      <c r="J4" s="1547"/>
      <c r="K4" s="1547"/>
      <c r="L4" s="1547"/>
      <c r="M4" s="1547"/>
      <c r="N4" s="1547"/>
      <c r="O4" s="1547"/>
      <c r="P4" s="1547"/>
      <c r="Q4" s="1547"/>
      <c r="R4" s="1547"/>
      <c r="S4" s="1547"/>
      <c r="T4" s="1547"/>
      <c r="U4" s="1547"/>
      <c r="V4" s="1547"/>
      <c r="W4" s="1547"/>
      <c r="X4" s="1547"/>
      <c r="Z4" s="1215"/>
    </row>
    <row r="5" spans="1:26" s="623"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c r="V5" s="1482"/>
      <c r="W5" s="1482"/>
      <c r="X5" s="1482"/>
      <c r="Z5" s="1215"/>
    </row>
    <row r="6" spans="1:26" s="623" customFormat="1" ht="4.5" customHeight="1" x14ac:dyDescent="0.2">
      <c r="G6" s="668"/>
      <c r="H6" s="668"/>
      <c r="I6" s="668"/>
      <c r="J6" s="668"/>
      <c r="K6" s="668"/>
      <c r="L6" s="668"/>
      <c r="M6" s="668"/>
      <c r="N6" s="668"/>
      <c r="O6" s="668"/>
      <c r="P6" s="668"/>
      <c r="Q6" s="668"/>
      <c r="R6" s="668"/>
      <c r="T6" s="668"/>
      <c r="U6" s="668"/>
      <c r="V6" s="668"/>
      <c r="W6" s="668"/>
      <c r="X6" s="668"/>
      <c r="Z6" s="1215"/>
    </row>
    <row r="7" spans="1:26" s="628" customFormat="1" ht="52.5" customHeight="1" x14ac:dyDescent="0.25">
      <c r="A7" s="661"/>
      <c r="B7" s="1555" t="s">
        <v>12</v>
      </c>
      <c r="C7" s="625"/>
      <c r="D7" s="1557" t="s">
        <v>29</v>
      </c>
      <c r="E7" s="1558"/>
      <c r="F7" s="669"/>
      <c r="G7" s="670"/>
      <c r="H7" s="1557" t="s">
        <v>243</v>
      </c>
      <c r="I7" s="1558"/>
      <c r="J7" s="627"/>
      <c r="K7" s="1557" t="s">
        <v>31</v>
      </c>
      <c r="L7" s="1558"/>
      <c r="M7" s="627"/>
      <c r="N7" s="1557" t="s">
        <v>49</v>
      </c>
      <c r="O7" s="1558"/>
      <c r="P7" s="627"/>
      <c r="Q7" s="1557" t="s">
        <v>50</v>
      </c>
      <c r="R7" s="1558"/>
      <c r="T7" s="1559" t="s">
        <v>51</v>
      </c>
      <c r="U7" s="1560"/>
      <c r="V7" s="627"/>
      <c r="W7" s="1557" t="s">
        <v>113</v>
      </c>
      <c r="X7" s="1558"/>
      <c r="Z7" s="1216"/>
    </row>
    <row r="8" spans="1:26" s="628" customFormat="1" ht="36" customHeight="1" x14ac:dyDescent="0.25">
      <c r="A8" s="661"/>
      <c r="B8" s="1556"/>
      <c r="D8" s="708" t="s">
        <v>9</v>
      </c>
      <c r="E8" s="710" t="s">
        <v>10</v>
      </c>
      <c r="F8" s="669"/>
      <c r="G8" s="670"/>
      <c r="H8" s="709" t="s">
        <v>9</v>
      </c>
      <c r="I8" s="711" t="s">
        <v>186</v>
      </c>
      <c r="J8" s="671"/>
      <c r="K8" s="708" t="s">
        <v>9</v>
      </c>
      <c r="L8" s="710" t="s">
        <v>475</v>
      </c>
      <c r="M8" s="671"/>
      <c r="N8" s="708" t="s">
        <v>9</v>
      </c>
      <c r="O8" s="710" t="s">
        <v>475</v>
      </c>
      <c r="P8" s="671"/>
      <c r="Q8" s="708" t="s">
        <v>9</v>
      </c>
      <c r="R8" s="710" t="s">
        <v>475</v>
      </c>
      <c r="T8" s="708" t="s">
        <v>9</v>
      </c>
      <c r="U8" s="710" t="s">
        <v>475</v>
      </c>
      <c r="V8" s="671"/>
      <c r="W8" s="708" t="s">
        <v>9</v>
      </c>
      <c r="X8" s="710" t="s">
        <v>475</v>
      </c>
      <c r="Z8" s="1216" t="s">
        <v>476</v>
      </c>
    </row>
    <row r="9" spans="1:26" s="631" customFormat="1" ht="4.5" customHeight="1" x14ac:dyDescent="0.2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
      <c r="A10" s="673"/>
      <c r="B10" s="674" t="s">
        <v>8</v>
      </c>
      <c r="D10" s="675">
        <v>468929</v>
      </c>
      <c r="E10" s="676">
        <v>19.793191039966771</v>
      </c>
      <c r="F10" s="677"/>
      <c r="G10" s="678"/>
      <c r="H10" s="675">
        <v>446003</v>
      </c>
      <c r="I10" s="676">
        <v>95.11098695111626</v>
      </c>
      <c r="J10" s="679"/>
      <c r="K10" s="675">
        <v>86079</v>
      </c>
      <c r="L10" s="676">
        <v>19.300094393983898</v>
      </c>
      <c r="M10" s="680">
        <v>53364</v>
      </c>
      <c r="N10" s="675">
        <v>152337</v>
      </c>
      <c r="O10" s="676">
        <v>34.156048277702169</v>
      </c>
      <c r="P10" s="678">
        <v>53364</v>
      </c>
      <c r="Q10" s="675">
        <v>122639</v>
      </c>
      <c r="R10" s="676">
        <f t="shared" ref="R10:R27" si="0">Q10*100/H10</f>
        <v>27.497348672542561</v>
      </c>
      <c r="S10" s="681"/>
      <c r="T10" s="675">
        <f t="shared" ref="T10:T27" si="1">K10+N10+Q10</f>
        <v>361055</v>
      </c>
      <c r="U10" s="676">
        <f>T10*100/H10</f>
        <v>80.953491344228624</v>
      </c>
      <c r="V10" s="678">
        <v>53364</v>
      </c>
      <c r="W10" s="675">
        <v>84948</v>
      </c>
      <c r="X10" s="676">
        <f>W10*100/H10</f>
        <v>19.046508655771373</v>
      </c>
      <c r="Z10" s="852"/>
    </row>
    <row r="11" spans="1:26" s="633" customFormat="1" ht="18" customHeight="1" x14ac:dyDescent="0.2">
      <c r="A11" s="673"/>
      <c r="B11" s="682" t="s">
        <v>7</v>
      </c>
      <c r="D11" s="683">
        <v>62360</v>
      </c>
      <c r="E11" s="684">
        <v>2.632175432213252</v>
      </c>
      <c r="F11" s="677"/>
      <c r="G11" s="678"/>
      <c r="H11" s="683">
        <v>58315</v>
      </c>
      <c r="I11" s="684">
        <v>93.51347017318794</v>
      </c>
      <c r="J11" s="679"/>
      <c r="K11" s="683">
        <v>14681</v>
      </c>
      <c r="L11" s="684">
        <v>25.175340821401011</v>
      </c>
      <c r="M11" s="680">
        <v>5161</v>
      </c>
      <c r="N11" s="683">
        <v>17919</v>
      </c>
      <c r="O11" s="684">
        <v>30.727943067821315</v>
      </c>
      <c r="P11" s="678">
        <v>5161</v>
      </c>
      <c r="Q11" s="683">
        <v>17882</v>
      </c>
      <c r="R11" s="684">
        <f t="shared" si="0"/>
        <v>30.664494555431705</v>
      </c>
      <c r="S11" s="681"/>
      <c r="T11" s="683">
        <f t="shared" si="1"/>
        <v>50482</v>
      </c>
      <c r="U11" s="684">
        <f t="shared" ref="U11:U27" si="2">T11*100/H11</f>
        <v>86.567778444654039</v>
      </c>
      <c r="V11" s="678">
        <v>5161</v>
      </c>
      <c r="W11" s="683">
        <v>7833</v>
      </c>
      <c r="X11" s="684">
        <f t="shared" ref="X11:X27" si="3">W11*100/H11</f>
        <v>13.432221555345967</v>
      </c>
      <c r="Z11" s="852"/>
    </row>
    <row r="12" spans="1:26" s="633" customFormat="1" ht="18" customHeight="1" x14ac:dyDescent="0.2">
      <c r="A12" s="673"/>
      <c r="B12" s="682" t="s">
        <v>37</v>
      </c>
      <c r="D12" s="683">
        <v>50583</v>
      </c>
      <c r="E12" s="684">
        <v>2.1350758481020353</v>
      </c>
      <c r="F12" s="677"/>
      <c r="G12" s="678"/>
      <c r="H12" s="683">
        <v>43721</v>
      </c>
      <c r="I12" s="684">
        <v>86.434177490461224</v>
      </c>
      <c r="J12" s="679"/>
      <c r="K12" s="683">
        <v>7354</v>
      </c>
      <c r="L12" s="684">
        <v>16.820292308044188</v>
      </c>
      <c r="M12" s="680">
        <v>3593</v>
      </c>
      <c r="N12" s="683">
        <v>11205</v>
      </c>
      <c r="O12" s="684">
        <v>25.628416550399123</v>
      </c>
      <c r="P12" s="678">
        <v>3593</v>
      </c>
      <c r="Q12" s="683">
        <v>15923</v>
      </c>
      <c r="R12" s="684">
        <f t="shared" si="0"/>
        <v>36.419569543240094</v>
      </c>
      <c r="S12" s="681"/>
      <c r="T12" s="683">
        <f t="shared" si="1"/>
        <v>34482</v>
      </c>
      <c r="U12" s="684">
        <f t="shared" si="2"/>
        <v>78.868278401683398</v>
      </c>
      <c r="V12" s="678">
        <v>3593</v>
      </c>
      <c r="W12" s="683">
        <v>9239</v>
      </c>
      <c r="X12" s="684">
        <f t="shared" si="3"/>
        <v>21.131721598316599</v>
      </c>
      <c r="Z12" s="852"/>
    </row>
    <row r="13" spans="1:26" s="633" customFormat="1" ht="18" customHeight="1" x14ac:dyDescent="0.2">
      <c r="A13" s="673"/>
      <c r="B13" s="682" t="s">
        <v>38</v>
      </c>
      <c r="D13" s="683">
        <v>50269</v>
      </c>
      <c r="E13" s="684">
        <v>2.1218221103580492</v>
      </c>
      <c r="F13" s="677"/>
      <c r="G13" s="678"/>
      <c r="H13" s="683">
        <v>48087</v>
      </c>
      <c r="I13" s="684">
        <v>95.659352682567786</v>
      </c>
      <c r="J13" s="679"/>
      <c r="K13" s="683">
        <v>8787</v>
      </c>
      <c r="L13" s="684">
        <v>18.273129951962069</v>
      </c>
      <c r="M13" s="680">
        <v>2742</v>
      </c>
      <c r="N13" s="683">
        <v>11994</v>
      </c>
      <c r="O13" s="684">
        <v>24.942292095576768</v>
      </c>
      <c r="P13" s="678">
        <v>2742</v>
      </c>
      <c r="Q13" s="683">
        <v>17528</v>
      </c>
      <c r="R13" s="684">
        <f t="shared" si="0"/>
        <v>36.45059995424959</v>
      </c>
      <c r="S13" s="681"/>
      <c r="T13" s="683">
        <f t="shared" si="1"/>
        <v>38309</v>
      </c>
      <c r="U13" s="684">
        <f t="shared" si="2"/>
        <v>79.66602200178842</v>
      </c>
      <c r="V13" s="678">
        <v>2742</v>
      </c>
      <c r="W13" s="683">
        <v>9778</v>
      </c>
      <c r="X13" s="684">
        <f t="shared" si="3"/>
        <v>20.333977998211576</v>
      </c>
      <c r="Z13" s="852"/>
    </row>
    <row r="14" spans="1:26" s="633" customFormat="1" ht="18" customHeight="1" x14ac:dyDescent="0.2">
      <c r="A14" s="673"/>
      <c r="B14" s="682" t="s">
        <v>6</v>
      </c>
      <c r="D14" s="683">
        <v>84865</v>
      </c>
      <c r="E14" s="684">
        <v>3.5820969861253626</v>
      </c>
      <c r="F14" s="677"/>
      <c r="G14" s="678"/>
      <c r="H14" s="683">
        <v>82257</v>
      </c>
      <c r="I14" s="684">
        <v>96.926883874388736</v>
      </c>
      <c r="J14" s="679"/>
      <c r="K14" s="683">
        <v>25124</v>
      </c>
      <c r="L14" s="684">
        <v>30.543297226983722</v>
      </c>
      <c r="M14" s="680">
        <v>7296</v>
      </c>
      <c r="N14" s="683">
        <v>26428</v>
      </c>
      <c r="O14" s="684">
        <v>32.128572644273433</v>
      </c>
      <c r="P14" s="678">
        <v>7296</v>
      </c>
      <c r="Q14" s="683">
        <v>21854</v>
      </c>
      <c r="R14" s="684">
        <f t="shared" si="0"/>
        <v>26.567951663688198</v>
      </c>
      <c r="S14" s="681"/>
      <c r="T14" s="683">
        <f t="shared" si="1"/>
        <v>73406</v>
      </c>
      <c r="U14" s="684">
        <f t="shared" si="2"/>
        <v>89.239821534945349</v>
      </c>
      <c r="V14" s="678">
        <v>7296</v>
      </c>
      <c r="W14" s="683">
        <v>8851</v>
      </c>
      <c r="X14" s="684">
        <f t="shared" si="3"/>
        <v>10.760178465054645</v>
      </c>
      <c r="Z14" s="852"/>
    </row>
    <row r="15" spans="1:26" s="633" customFormat="1" ht="18" customHeight="1" x14ac:dyDescent="0.2">
      <c r="A15" s="673"/>
      <c r="B15" s="682" t="s">
        <v>5</v>
      </c>
      <c r="D15" s="683">
        <v>25170</v>
      </c>
      <c r="E15" s="684">
        <v>1.0624094873125007</v>
      </c>
      <c r="F15" s="677"/>
      <c r="G15" s="678"/>
      <c r="H15" s="683">
        <v>24836</v>
      </c>
      <c r="I15" s="684">
        <v>98.673023440603899</v>
      </c>
      <c r="J15" s="679"/>
      <c r="K15" s="683">
        <v>5240</v>
      </c>
      <c r="L15" s="684">
        <v>21.098405540344661</v>
      </c>
      <c r="M15" s="680">
        <v>3462</v>
      </c>
      <c r="N15" s="683">
        <v>8615</v>
      </c>
      <c r="O15" s="684">
        <v>34.687550330165891</v>
      </c>
      <c r="P15" s="678">
        <v>3462</v>
      </c>
      <c r="Q15" s="683">
        <v>6263</v>
      </c>
      <c r="R15" s="684">
        <f t="shared" si="0"/>
        <v>25.217426316637141</v>
      </c>
      <c r="S15" s="681"/>
      <c r="T15" s="683">
        <f t="shared" si="1"/>
        <v>20118</v>
      </c>
      <c r="U15" s="684">
        <f t="shared" si="2"/>
        <v>81.003382187147693</v>
      </c>
      <c r="V15" s="678">
        <v>3462</v>
      </c>
      <c r="W15" s="683">
        <v>4718</v>
      </c>
      <c r="X15" s="684">
        <f t="shared" si="3"/>
        <v>18.99661781285231</v>
      </c>
      <c r="Z15" s="852"/>
    </row>
    <row r="16" spans="1:26" s="633" customFormat="1" ht="18" customHeight="1" x14ac:dyDescent="0.2">
      <c r="A16" s="673"/>
      <c r="B16" s="682" t="s">
        <v>4</v>
      </c>
      <c r="D16" s="683">
        <v>161359</v>
      </c>
      <c r="E16" s="684">
        <v>6.8108594542414709</v>
      </c>
      <c r="F16" s="677"/>
      <c r="G16" s="678"/>
      <c r="H16" s="683">
        <v>157940</v>
      </c>
      <c r="I16" s="684">
        <v>97.881122218159504</v>
      </c>
      <c r="J16" s="679"/>
      <c r="K16" s="683">
        <v>34063</v>
      </c>
      <c r="L16" s="684">
        <v>21.56705077877675</v>
      </c>
      <c r="M16" s="680">
        <v>14325</v>
      </c>
      <c r="N16" s="683">
        <v>42203</v>
      </c>
      <c r="O16" s="684">
        <v>26.720906673420288</v>
      </c>
      <c r="P16" s="678">
        <v>14325</v>
      </c>
      <c r="Q16" s="683">
        <v>51591</v>
      </c>
      <c r="R16" s="684">
        <f t="shared" si="0"/>
        <v>32.664936051665187</v>
      </c>
      <c r="S16" s="681"/>
      <c r="T16" s="683">
        <f t="shared" si="1"/>
        <v>127857</v>
      </c>
      <c r="U16" s="684">
        <f t="shared" si="2"/>
        <v>80.952893503862228</v>
      </c>
      <c r="V16" s="678">
        <v>14325</v>
      </c>
      <c r="W16" s="683">
        <v>30083</v>
      </c>
      <c r="X16" s="684">
        <f t="shared" si="3"/>
        <v>19.047106496137772</v>
      </c>
      <c r="Z16" s="852"/>
    </row>
    <row r="17" spans="1:26" s="633" customFormat="1" ht="18" customHeight="1" x14ac:dyDescent="0.2">
      <c r="A17" s="673"/>
      <c r="B17" s="682" t="s">
        <v>40</v>
      </c>
      <c r="D17" s="683">
        <v>104915</v>
      </c>
      <c r="E17" s="684">
        <v>4.4283945713703226</v>
      </c>
      <c r="F17" s="677"/>
      <c r="G17" s="678"/>
      <c r="H17" s="683">
        <v>101638</v>
      </c>
      <c r="I17" s="684">
        <v>96.876519086879853</v>
      </c>
      <c r="J17" s="679"/>
      <c r="K17" s="683">
        <v>25415</v>
      </c>
      <c r="L17" s="684">
        <v>25.005411361892207</v>
      </c>
      <c r="M17" s="680">
        <v>9188</v>
      </c>
      <c r="N17" s="683">
        <v>27400</v>
      </c>
      <c r="O17" s="684">
        <v>26.958421062988254</v>
      </c>
      <c r="P17" s="678">
        <v>9188</v>
      </c>
      <c r="Q17" s="683">
        <v>32266</v>
      </c>
      <c r="R17" s="684">
        <f t="shared" si="0"/>
        <v>31.74600051161967</v>
      </c>
      <c r="S17" s="681"/>
      <c r="T17" s="683">
        <f t="shared" si="1"/>
        <v>85081</v>
      </c>
      <c r="U17" s="684">
        <f t="shared" si="2"/>
        <v>83.709832936500135</v>
      </c>
      <c r="V17" s="678">
        <v>9188</v>
      </c>
      <c r="W17" s="683">
        <v>16557</v>
      </c>
      <c r="X17" s="684">
        <f t="shared" si="3"/>
        <v>16.290167063499872</v>
      </c>
      <c r="Z17" s="852"/>
    </row>
    <row r="18" spans="1:26" s="633" customFormat="1" ht="18" customHeight="1" x14ac:dyDescent="0.2">
      <c r="A18" s="673"/>
      <c r="B18" s="682" t="s">
        <v>41</v>
      </c>
      <c r="D18" s="683">
        <v>427552</v>
      </c>
      <c r="E18" s="684">
        <v>18.046694522027586</v>
      </c>
      <c r="F18" s="677"/>
      <c r="G18" s="678"/>
      <c r="H18" s="683">
        <v>385419</v>
      </c>
      <c r="I18" s="684">
        <v>90.145526158221685</v>
      </c>
      <c r="J18" s="679"/>
      <c r="K18" s="683">
        <v>49641</v>
      </c>
      <c r="L18" s="684">
        <v>12.879749052330062</v>
      </c>
      <c r="M18" s="680">
        <v>34612</v>
      </c>
      <c r="N18" s="683">
        <v>107583</v>
      </c>
      <c r="O18" s="684">
        <v>27.913258038654035</v>
      </c>
      <c r="P18" s="678">
        <v>34612</v>
      </c>
      <c r="Q18" s="683">
        <v>136242</v>
      </c>
      <c r="R18" s="684">
        <f t="shared" si="0"/>
        <v>35.349061670545559</v>
      </c>
      <c r="S18" s="681"/>
      <c r="T18" s="683">
        <f t="shared" si="1"/>
        <v>293466</v>
      </c>
      <c r="U18" s="684">
        <f t="shared" si="2"/>
        <v>76.142068761529657</v>
      </c>
      <c r="V18" s="678">
        <v>34612</v>
      </c>
      <c r="W18" s="683">
        <v>91953</v>
      </c>
      <c r="X18" s="684">
        <f t="shared" si="3"/>
        <v>23.857931238470339</v>
      </c>
      <c r="Z18" s="852"/>
    </row>
    <row r="19" spans="1:26" s="633" customFormat="1" ht="18" customHeight="1" x14ac:dyDescent="0.2">
      <c r="A19" s="673"/>
      <c r="B19" s="682" t="s">
        <v>3</v>
      </c>
      <c r="D19" s="683">
        <v>241742</v>
      </c>
      <c r="E19" s="684">
        <v>10.203774107345989</v>
      </c>
      <c r="F19" s="677"/>
      <c r="G19" s="678"/>
      <c r="H19" s="683">
        <v>223112</v>
      </c>
      <c r="I19" s="684">
        <v>92.293436804527147</v>
      </c>
      <c r="J19" s="679"/>
      <c r="K19" s="683">
        <v>50463</v>
      </c>
      <c r="L19" s="684">
        <v>22.617788375345118</v>
      </c>
      <c r="M19" s="680">
        <v>13397</v>
      </c>
      <c r="N19" s="683">
        <v>72090</v>
      </c>
      <c r="O19" s="684">
        <v>32.311126250493025</v>
      </c>
      <c r="P19" s="678">
        <v>13397</v>
      </c>
      <c r="Q19" s="683">
        <v>69068</v>
      </c>
      <c r="R19" s="684">
        <f t="shared" si="0"/>
        <v>30.956649575101295</v>
      </c>
      <c r="S19" s="681"/>
      <c r="T19" s="683">
        <f t="shared" si="1"/>
        <v>191621</v>
      </c>
      <c r="U19" s="684">
        <f t="shared" si="2"/>
        <v>85.885564200939442</v>
      </c>
      <c r="V19" s="678">
        <v>13397</v>
      </c>
      <c r="W19" s="683">
        <v>31491</v>
      </c>
      <c r="X19" s="684">
        <f t="shared" si="3"/>
        <v>14.114435799060562</v>
      </c>
      <c r="Z19" s="852"/>
    </row>
    <row r="20" spans="1:26" s="633" customFormat="1" ht="18" customHeight="1" x14ac:dyDescent="0.2">
      <c r="A20" s="673"/>
      <c r="B20" s="682" t="s">
        <v>2</v>
      </c>
      <c r="D20" s="683">
        <v>62060</v>
      </c>
      <c r="E20" s="684">
        <v>2.619512625451482</v>
      </c>
      <c r="F20" s="677"/>
      <c r="G20" s="678"/>
      <c r="H20" s="683">
        <v>58352</v>
      </c>
      <c r="I20" s="684">
        <v>94.025136964228167</v>
      </c>
      <c r="J20" s="679"/>
      <c r="K20" s="683">
        <v>13036</v>
      </c>
      <c r="L20" s="684">
        <v>22.340279681930355</v>
      </c>
      <c r="M20" s="680">
        <v>6540</v>
      </c>
      <c r="N20" s="683">
        <v>14021</v>
      </c>
      <c r="O20" s="684">
        <v>24.02831094049904</v>
      </c>
      <c r="P20" s="678">
        <v>6540</v>
      </c>
      <c r="Q20" s="683">
        <v>15251</v>
      </c>
      <c r="R20" s="684">
        <f t="shared" si="0"/>
        <v>26.136207842061967</v>
      </c>
      <c r="S20" s="681"/>
      <c r="T20" s="683">
        <f t="shared" si="1"/>
        <v>42308</v>
      </c>
      <c r="U20" s="684">
        <f t="shared" si="2"/>
        <v>72.504798464491358</v>
      </c>
      <c r="V20" s="678">
        <v>6540</v>
      </c>
      <c r="W20" s="683">
        <v>16044</v>
      </c>
      <c r="X20" s="684">
        <f t="shared" si="3"/>
        <v>27.495201535508638</v>
      </c>
      <c r="Z20" s="852"/>
    </row>
    <row r="21" spans="1:26" s="633" customFormat="1" ht="18" customHeight="1" x14ac:dyDescent="0.2">
      <c r="A21" s="673"/>
      <c r="B21" s="682" t="s">
        <v>35</v>
      </c>
      <c r="D21" s="683">
        <v>101824</v>
      </c>
      <c r="E21" s="684">
        <v>4.2979254523682195</v>
      </c>
      <c r="F21" s="677"/>
      <c r="G21" s="678"/>
      <c r="H21" s="683">
        <v>101800</v>
      </c>
      <c r="I21" s="684">
        <v>99.976429918290378</v>
      </c>
      <c r="J21" s="679"/>
      <c r="K21" s="683">
        <v>27877</v>
      </c>
      <c r="L21" s="684">
        <v>27.38408644400786</v>
      </c>
      <c r="M21" s="680">
        <v>13798</v>
      </c>
      <c r="N21" s="683">
        <v>32177</v>
      </c>
      <c r="O21" s="684">
        <v>31.608055009823183</v>
      </c>
      <c r="P21" s="678">
        <v>13798</v>
      </c>
      <c r="Q21" s="683">
        <v>36094</v>
      </c>
      <c r="R21" s="684">
        <f t="shared" si="0"/>
        <v>35.455795677799607</v>
      </c>
      <c r="S21" s="681"/>
      <c r="T21" s="683">
        <f t="shared" si="1"/>
        <v>96148</v>
      </c>
      <c r="U21" s="684">
        <f t="shared" si="2"/>
        <v>94.447937131630653</v>
      </c>
      <c r="V21" s="678">
        <v>13798</v>
      </c>
      <c r="W21" s="683">
        <v>5652</v>
      </c>
      <c r="X21" s="684">
        <f t="shared" si="3"/>
        <v>5.5520628683693518</v>
      </c>
      <c r="Z21" s="852"/>
    </row>
    <row r="22" spans="1:26" s="633" customFormat="1" ht="18" customHeight="1" x14ac:dyDescent="0.2">
      <c r="A22" s="673"/>
      <c r="B22" s="682" t="s">
        <v>42</v>
      </c>
      <c r="D22" s="683">
        <v>286647</v>
      </c>
      <c r="E22" s="684">
        <v>12.099185232803592</v>
      </c>
      <c r="F22" s="677"/>
      <c r="G22" s="678"/>
      <c r="H22" s="683">
        <v>286336</v>
      </c>
      <c r="I22" s="684">
        <v>99.891504184589408</v>
      </c>
      <c r="J22" s="679"/>
      <c r="K22" s="683">
        <v>71778</v>
      </c>
      <c r="L22" s="684">
        <v>25.067752570406796</v>
      </c>
      <c r="M22" s="680">
        <v>24812</v>
      </c>
      <c r="N22" s="683">
        <v>87270</v>
      </c>
      <c r="O22" s="684">
        <v>30.478179481448368</v>
      </c>
      <c r="P22" s="678">
        <v>24812</v>
      </c>
      <c r="Q22" s="683">
        <v>72152</v>
      </c>
      <c r="R22" s="684">
        <f t="shared" si="0"/>
        <v>25.19836835046938</v>
      </c>
      <c r="S22" s="681"/>
      <c r="T22" s="683">
        <f t="shared" si="1"/>
        <v>231200</v>
      </c>
      <c r="U22" s="684">
        <f t="shared" si="2"/>
        <v>80.744300402324541</v>
      </c>
      <c r="V22" s="678">
        <v>24812</v>
      </c>
      <c r="W22" s="683">
        <v>55136</v>
      </c>
      <c r="X22" s="684">
        <f t="shared" si="3"/>
        <v>19.255699597675459</v>
      </c>
      <c r="Z22" s="852"/>
    </row>
    <row r="23" spans="1:26" s="633" customFormat="1" ht="18" customHeight="1" x14ac:dyDescent="0.2">
      <c r="A23" s="673">
        <v>47094</v>
      </c>
      <c r="B23" s="682" t="s">
        <v>43</v>
      </c>
      <c r="D23" s="683">
        <v>74635</v>
      </c>
      <c r="E23" s="684">
        <v>3.1502952755490066</v>
      </c>
      <c r="F23" s="677"/>
      <c r="G23" s="678"/>
      <c r="H23" s="683">
        <v>68681</v>
      </c>
      <c r="I23" s="684">
        <v>92.022509546459432</v>
      </c>
      <c r="J23" s="679"/>
      <c r="K23" s="683">
        <v>16028</v>
      </c>
      <c r="L23" s="684">
        <v>23.336876283105955</v>
      </c>
      <c r="M23" s="680">
        <v>10064</v>
      </c>
      <c r="N23" s="683">
        <v>21135</v>
      </c>
      <c r="O23" s="684">
        <v>30.772702785340925</v>
      </c>
      <c r="P23" s="678">
        <v>10064</v>
      </c>
      <c r="Q23" s="683">
        <v>21163</v>
      </c>
      <c r="R23" s="684">
        <f t="shared" si="0"/>
        <v>30.813470974505321</v>
      </c>
      <c r="S23" s="681"/>
      <c r="T23" s="683">
        <f t="shared" si="1"/>
        <v>58326</v>
      </c>
      <c r="U23" s="684">
        <f t="shared" si="2"/>
        <v>84.923050042952198</v>
      </c>
      <c r="V23" s="678">
        <v>10064</v>
      </c>
      <c r="W23" s="683">
        <v>10355</v>
      </c>
      <c r="X23" s="684">
        <f t="shared" si="3"/>
        <v>15.0769499570478</v>
      </c>
      <c r="Z23" s="852"/>
    </row>
    <row r="24" spans="1:26" s="633" customFormat="1" ht="18" customHeight="1" x14ac:dyDescent="0.2">
      <c r="B24" s="682" t="s">
        <v>44</v>
      </c>
      <c r="D24" s="685">
        <v>24090</v>
      </c>
      <c r="E24" s="684">
        <v>1.0168233829701288</v>
      </c>
      <c r="F24" s="677"/>
      <c r="G24" s="678"/>
      <c r="H24" s="683">
        <v>24003</v>
      </c>
      <c r="I24" s="684">
        <v>99.638854296388544</v>
      </c>
      <c r="J24" s="679"/>
      <c r="K24" s="685">
        <v>3193</v>
      </c>
      <c r="L24" s="684">
        <v>13.302503853684955</v>
      </c>
      <c r="M24" s="680">
        <v>1275</v>
      </c>
      <c r="N24" s="683">
        <v>6640</v>
      </c>
      <c r="O24" s="684">
        <v>27.663208765570971</v>
      </c>
      <c r="P24" s="678">
        <v>1275</v>
      </c>
      <c r="Q24" s="683">
        <v>7960</v>
      </c>
      <c r="R24" s="684">
        <f t="shared" si="0"/>
        <v>33.16252135149773</v>
      </c>
      <c r="S24" s="681"/>
      <c r="T24" s="685">
        <f t="shared" si="1"/>
        <v>17793</v>
      </c>
      <c r="U24" s="684">
        <f t="shared" si="2"/>
        <v>74.128233970753655</v>
      </c>
      <c r="V24" s="678">
        <v>1275</v>
      </c>
      <c r="W24" s="683">
        <v>6210</v>
      </c>
      <c r="X24" s="684">
        <f t="shared" si="3"/>
        <v>25.871766029246345</v>
      </c>
      <c r="Z24" s="852"/>
    </row>
    <row r="25" spans="1:26" s="633" customFormat="1" ht="18" customHeight="1" x14ac:dyDescent="0.2">
      <c r="B25" s="682" t="s">
        <v>45</v>
      </c>
      <c r="D25" s="685">
        <v>121018</v>
      </c>
      <c r="E25" s="684">
        <v>5.1080918289862618</v>
      </c>
      <c r="F25" s="677"/>
      <c r="G25" s="678"/>
      <c r="H25" s="683">
        <v>120879</v>
      </c>
      <c r="I25" s="684">
        <v>99.885141053397021</v>
      </c>
      <c r="J25" s="679"/>
      <c r="K25" s="685">
        <v>19291</v>
      </c>
      <c r="L25" s="684">
        <v>15.958934140752323</v>
      </c>
      <c r="M25" s="680">
        <v>8030</v>
      </c>
      <c r="N25" s="685">
        <v>27378</v>
      </c>
      <c r="O25" s="684">
        <v>22.649095376368102</v>
      </c>
      <c r="P25" s="678">
        <v>8030</v>
      </c>
      <c r="Q25" s="683">
        <v>40653</v>
      </c>
      <c r="R25" s="684">
        <f t="shared" si="0"/>
        <v>33.631151812969996</v>
      </c>
      <c r="S25" s="681"/>
      <c r="T25" s="685">
        <f t="shared" si="1"/>
        <v>87322</v>
      </c>
      <c r="U25" s="684">
        <f t="shared" si="2"/>
        <v>72.239181330090418</v>
      </c>
      <c r="V25" s="678">
        <v>8030</v>
      </c>
      <c r="W25" s="683">
        <v>33557</v>
      </c>
      <c r="X25" s="684">
        <f t="shared" si="3"/>
        <v>27.760818669909579</v>
      </c>
      <c r="Z25" s="852"/>
    </row>
    <row r="26" spans="1:26" s="633" customFormat="1" ht="18" customHeight="1" x14ac:dyDescent="0.2">
      <c r="B26" s="682" t="s">
        <v>46</v>
      </c>
      <c r="D26" s="685">
        <v>15217</v>
      </c>
      <c r="E26" s="686">
        <v>0.64229976831284563</v>
      </c>
      <c r="F26" s="677"/>
      <c r="G26" s="678"/>
      <c r="H26" s="683">
        <v>15210</v>
      </c>
      <c r="I26" s="686">
        <v>99.953998817112435</v>
      </c>
      <c r="J26" s="679"/>
      <c r="K26" s="685">
        <v>2261</v>
      </c>
      <c r="L26" s="684">
        <v>14.865220249835634</v>
      </c>
      <c r="M26" s="680">
        <v>1753</v>
      </c>
      <c r="N26" s="685">
        <v>4492</v>
      </c>
      <c r="O26" s="686">
        <v>29.533201840894147</v>
      </c>
      <c r="P26" s="687">
        <v>1753</v>
      </c>
      <c r="Q26" s="683">
        <v>3924</v>
      </c>
      <c r="R26" s="686">
        <f t="shared" si="0"/>
        <v>25.798816568047336</v>
      </c>
      <c r="S26" s="681"/>
      <c r="T26" s="685">
        <f t="shared" si="1"/>
        <v>10677</v>
      </c>
      <c r="U26" s="686">
        <f t="shared" si="2"/>
        <v>70.197238658777124</v>
      </c>
      <c r="V26" s="687">
        <v>1753</v>
      </c>
      <c r="W26" s="683">
        <v>4533</v>
      </c>
      <c r="X26" s="686">
        <f t="shared" si="3"/>
        <v>29.80276134122288</v>
      </c>
      <c r="Z26" s="852"/>
    </row>
    <row r="27" spans="1:26" s="633" customFormat="1" ht="18" customHeight="1" x14ac:dyDescent="0.2">
      <c r="B27" s="688" t="s">
        <v>1</v>
      </c>
      <c r="D27" s="689">
        <v>5908</v>
      </c>
      <c r="E27" s="690">
        <v>0.24937287449512335</v>
      </c>
      <c r="F27" s="677"/>
      <c r="G27" s="678"/>
      <c r="H27" s="691">
        <v>5792</v>
      </c>
      <c r="I27" s="690">
        <v>98.0365605958023</v>
      </c>
      <c r="J27" s="679"/>
      <c r="K27" s="689">
        <v>1328</v>
      </c>
      <c r="L27" s="692">
        <v>22.928176795580111</v>
      </c>
      <c r="M27" s="680">
        <v>384</v>
      </c>
      <c r="N27" s="689">
        <v>1598</v>
      </c>
      <c r="O27" s="690">
        <v>27.589779005524861</v>
      </c>
      <c r="P27" s="687">
        <v>384</v>
      </c>
      <c r="Q27" s="691">
        <v>1394</v>
      </c>
      <c r="R27" s="690">
        <f t="shared" si="0"/>
        <v>24.067679558011051</v>
      </c>
      <c r="S27" s="681"/>
      <c r="T27" s="689">
        <f t="shared" si="1"/>
        <v>4320</v>
      </c>
      <c r="U27" s="690">
        <f t="shared" si="2"/>
        <v>74.585635359116026</v>
      </c>
      <c r="V27" s="687">
        <v>384</v>
      </c>
      <c r="W27" s="691">
        <v>1472</v>
      </c>
      <c r="X27" s="690">
        <f t="shared" si="3"/>
        <v>25.414364640883978</v>
      </c>
      <c r="Z27" s="852"/>
    </row>
    <row r="28" spans="1:26" s="631" customFormat="1" ht="4.5" customHeight="1" x14ac:dyDescent="0.2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
      <c r="B29" s="1249" t="s">
        <v>0</v>
      </c>
      <c r="D29" s="1250">
        <f>SUM(D10:D28)</f>
        <v>2369143</v>
      </c>
      <c r="E29" s="1251">
        <f>SUM(E10:E27)</f>
        <v>99.999999999999986</v>
      </c>
      <c r="F29" s="1252"/>
      <c r="G29" s="841"/>
      <c r="H29" s="1250">
        <f>SUM(H10:H28)</f>
        <v>2252381</v>
      </c>
      <c r="I29" s="1251">
        <f>H29*100/D29</f>
        <v>95.071551189607376</v>
      </c>
      <c r="J29" s="1253"/>
      <c r="K29" s="1250">
        <f>SUM(K10:K28)</f>
        <v>461639</v>
      </c>
      <c r="L29" s="1251">
        <f>K29*100/H29</f>
        <v>20.495599989522198</v>
      </c>
      <c r="M29" s="1254"/>
      <c r="N29" s="1250">
        <f>SUM(N10:N28)</f>
        <v>672485</v>
      </c>
      <c r="O29" s="1251">
        <f>N29*100/H29</f>
        <v>29.856627275758409</v>
      </c>
      <c r="P29" s="1254"/>
      <c r="Q29" s="1255">
        <f>SUM(Q10:Q28)</f>
        <v>689847</v>
      </c>
      <c r="R29" s="1251">
        <f>Q29*100/H29</f>
        <v>30.627456012104524</v>
      </c>
      <c r="S29" s="1254"/>
      <c r="T29" s="1250">
        <f>SUM(T10:T27)</f>
        <v>1823971</v>
      </c>
      <c r="U29" s="1251">
        <f>T29*100/H29</f>
        <v>80.979683277385135</v>
      </c>
      <c r="V29" s="1254"/>
      <c r="W29" s="1255">
        <f>SUM(W10:W28)</f>
        <v>428410</v>
      </c>
      <c r="X29" s="1251">
        <f>W29*100/H29</f>
        <v>19.020316722614869</v>
      </c>
    </row>
    <row r="30" spans="1:26" s="697" customFormat="1" ht="6.75" customHeight="1" x14ac:dyDescent="0.25">
      <c r="B30" s="698" t="s">
        <v>39</v>
      </c>
      <c r="C30" s="699"/>
      <c r="D30" s="699"/>
      <c r="E30" s="699"/>
      <c r="F30" s="699"/>
    </row>
    <row r="31" spans="1:26" s="700" customFormat="1" x14ac:dyDescent="0.25">
      <c r="B31" s="698" t="s">
        <v>47</v>
      </c>
      <c r="H31" s="701"/>
    </row>
    <row r="32" spans="1:26" s="700" customFormat="1" x14ac:dyDescent="0.25"/>
    <row r="33" spans="2:26" s="700" customFormat="1" x14ac:dyDescent="0.25"/>
    <row r="34" spans="2:26" s="700" customFormat="1" x14ac:dyDescent="0.25">
      <c r="K34" s="707"/>
      <c r="L34" s="707"/>
      <c r="M34" s="707"/>
      <c r="N34" s="707"/>
      <c r="O34" s="707"/>
      <c r="P34" s="707"/>
      <c r="Q34" s="707"/>
      <c r="R34" s="707"/>
      <c r="S34" s="707"/>
      <c r="T34" s="707"/>
      <c r="U34" s="707"/>
      <c r="V34" s="707"/>
      <c r="W34" s="707"/>
      <c r="X34" s="707"/>
    </row>
    <row r="35" spans="2:26" s="700" customFormat="1" x14ac:dyDescent="0.25"/>
    <row r="36" spans="2:26" s="700" customFormat="1" x14ac:dyDescent="0.25"/>
    <row r="37" spans="2:26" s="700" customFormat="1" x14ac:dyDescent="0.2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2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25"/>
    <row r="40" spans="2:26" x14ac:dyDescent="0.25">
      <c r="I40" s="700"/>
      <c r="J40" s="700"/>
      <c r="K40" s="700"/>
      <c r="L40" s="700"/>
      <c r="M40" s="700"/>
      <c r="N40" s="700"/>
      <c r="O40" s="700"/>
      <c r="P40" s="700"/>
      <c r="Q40" s="700"/>
      <c r="R40" s="700"/>
      <c r="S40" s="700"/>
      <c r="T40" s="700"/>
      <c r="U40" s="700"/>
      <c r="V40" s="700"/>
      <c r="W40" s="700"/>
      <c r="X40" s="700"/>
      <c r="Y40" s="700"/>
      <c r="Z40" s="666"/>
    </row>
    <row r="41" spans="2:26" x14ac:dyDescent="0.25">
      <c r="Z41" s="666"/>
    </row>
    <row r="42" spans="2:26" x14ac:dyDescent="0.25">
      <c r="Z42" s="666"/>
    </row>
    <row r="43" spans="2:26" x14ac:dyDescent="0.25">
      <c r="Z43" s="666"/>
    </row>
    <row r="44" spans="2:26" s="707" customFormat="1" x14ac:dyDescent="0.2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8" style="615" customWidth="1"/>
    <col min="7" max="7" width="5.5703125" style="615" customWidth="1"/>
    <col min="8" max="8" width="7.5703125" style="615" customWidth="1"/>
    <col min="9" max="9" width="5.42578125" style="615" customWidth="1"/>
    <col min="10" max="10" width="7.5703125" style="615" customWidth="1"/>
    <col min="11" max="11" width="5.42578125" style="615" customWidth="1"/>
    <col min="12" max="12" width="7.85546875" style="615" customWidth="1"/>
    <col min="13" max="13" width="5.7109375" style="615" customWidth="1"/>
    <col min="14" max="14" width="8.85546875" style="615" customWidth="1"/>
    <col min="15" max="15" width="7.28515625" style="615" customWidth="1"/>
    <col min="16" max="16" width="7.140625" style="615" customWidth="1"/>
    <col min="17" max="17" width="6" style="615" customWidth="1"/>
    <col min="18" max="18" width="7.28515625" style="615" customWidth="1"/>
    <col min="19" max="19" width="5.42578125" style="615" customWidth="1"/>
    <col min="20" max="20" width="5.570312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25"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25">
      <c r="B2" s="718"/>
      <c r="C2" s="718"/>
      <c r="D2" s="718"/>
      <c r="E2" s="718"/>
      <c r="F2" s="718"/>
      <c r="G2" s="718"/>
      <c r="H2" s="718"/>
      <c r="I2" s="718"/>
      <c r="J2" s="718"/>
      <c r="K2" s="718"/>
      <c r="X2" s="667"/>
      <c r="Y2" s="667"/>
    </row>
    <row r="3" spans="2:25" s="623" customFormat="1" ht="39.75" customHeight="1" x14ac:dyDescent="0.2">
      <c r="B3" s="1561" t="s">
        <v>399</v>
      </c>
      <c r="C3" s="1561"/>
      <c r="D3" s="1561"/>
      <c r="E3" s="1561"/>
      <c r="F3" s="1561"/>
      <c r="G3" s="1561"/>
      <c r="H3" s="1561"/>
      <c r="I3" s="1561"/>
      <c r="J3" s="1561"/>
      <c r="K3" s="1561"/>
      <c r="L3" s="1561"/>
      <c r="M3" s="1561"/>
      <c r="N3" s="1561"/>
      <c r="O3" s="1561"/>
      <c r="P3" s="1561"/>
      <c r="Q3" s="1561"/>
      <c r="R3" s="1561"/>
      <c r="S3" s="1561"/>
      <c r="T3" s="1561"/>
      <c r="U3" s="1561"/>
      <c r="V3" s="1561"/>
      <c r="W3" s="1561"/>
      <c r="X3" s="1561"/>
      <c r="Y3" s="719"/>
    </row>
    <row r="4" spans="2:25" s="623"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622"/>
    </row>
    <row r="5" spans="2:25" s="621" customFormat="1" ht="5.25" customHeight="1" x14ac:dyDescent="0.2">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
      <c r="F6" s="1562" t="s">
        <v>52</v>
      </c>
      <c r="G6" s="1562"/>
      <c r="H6" s="1562"/>
      <c r="I6" s="1562"/>
      <c r="J6" s="1562"/>
      <c r="K6" s="1562"/>
      <c r="L6" s="1562"/>
      <c r="M6" s="1562"/>
      <c r="N6" s="1562"/>
      <c r="O6" s="1562"/>
      <c r="P6" s="1562"/>
      <c r="Q6" s="1562"/>
      <c r="R6" s="1562"/>
      <c r="S6" s="1562"/>
      <c r="T6" s="1562"/>
      <c r="U6" s="1562"/>
      <c r="V6" s="1562"/>
      <c r="W6" s="1562"/>
      <c r="X6" s="723"/>
      <c r="Y6" s="723"/>
    </row>
    <row r="7" spans="2:25" s="722" customFormat="1" ht="64.5" customHeight="1" x14ac:dyDescent="0.2">
      <c r="B7" s="1563" t="s">
        <v>12</v>
      </c>
      <c r="C7" s="715"/>
      <c r="D7" s="713"/>
      <c r="E7" s="715"/>
      <c r="F7" s="1563" t="s">
        <v>32</v>
      </c>
      <c r="G7" s="1563"/>
      <c r="H7" s="1563" t="s">
        <v>33</v>
      </c>
      <c r="I7" s="1563"/>
      <c r="J7" s="1563" t="s">
        <v>48</v>
      </c>
      <c r="K7" s="1563"/>
      <c r="L7" s="1563" t="s">
        <v>34</v>
      </c>
      <c r="M7" s="1563"/>
      <c r="N7" s="1563" t="s">
        <v>189</v>
      </c>
      <c r="O7" s="1563"/>
      <c r="P7" s="713"/>
      <c r="Q7" s="713"/>
    </row>
    <row r="8" spans="2:25" s="715" customFormat="1" ht="20.25" customHeight="1" x14ac:dyDescent="0.2">
      <c r="B8" s="1563"/>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
      <c r="B9" s="713"/>
      <c r="C9" s="697"/>
      <c r="E9" s="697"/>
      <c r="F9" s="713"/>
      <c r="G9" s="713"/>
      <c r="H9" s="713"/>
      <c r="I9" s="713"/>
      <c r="J9" s="713"/>
      <c r="K9" s="713"/>
      <c r="L9" s="713"/>
      <c r="M9" s="713"/>
      <c r="N9" s="713"/>
      <c r="O9" s="713"/>
      <c r="P9" s="713"/>
      <c r="Q9" s="713"/>
    </row>
    <row r="10" spans="2:25" s="697" customFormat="1" ht="18" customHeight="1" x14ac:dyDescent="0.2">
      <c r="B10" s="714" t="s">
        <v>8</v>
      </c>
      <c r="D10" s="703"/>
      <c r="F10" s="706">
        <f>'31dictsaad'!K10</f>
        <v>86079</v>
      </c>
      <c r="G10" s="560">
        <f t="shared" ref="G10:G27" si="0">F10*100/$N10</f>
        <v>19.300094393983898</v>
      </c>
      <c r="H10" s="706">
        <f>'31dictsaad'!N10</f>
        <v>152337</v>
      </c>
      <c r="I10" s="560">
        <f t="shared" ref="I10:I27" si="1">H10*100/$N10</f>
        <v>34.156048277702169</v>
      </c>
      <c r="J10" s="706">
        <f>'31dictsaad'!Q10</f>
        <v>122639</v>
      </c>
      <c r="K10" s="560">
        <f t="shared" ref="K10:K27" si="2">J10*100/$N10</f>
        <v>27.497348672542561</v>
      </c>
      <c r="L10" s="706">
        <f>'31dictsaad'!W10</f>
        <v>84948</v>
      </c>
      <c r="M10" s="560">
        <f t="shared" ref="M10:M27" si="3">L10*100/$N10</f>
        <v>19.046508655771373</v>
      </c>
      <c r="N10" s="706">
        <f>F10+H10+J10+L10</f>
        <v>446003</v>
      </c>
      <c r="O10" s="560">
        <f>G10+I10+K10+M10</f>
        <v>100</v>
      </c>
      <c r="P10" s="724"/>
      <c r="Q10" s="724"/>
    </row>
    <row r="11" spans="2:25" s="697" customFormat="1" ht="18" customHeight="1" x14ac:dyDescent="0.2">
      <c r="B11" s="714" t="s">
        <v>7</v>
      </c>
      <c r="D11" s="703"/>
      <c r="F11" s="706">
        <f>'31dictsaad'!K11</f>
        <v>14681</v>
      </c>
      <c r="G11" s="560">
        <f t="shared" si="0"/>
        <v>25.175340821401011</v>
      </c>
      <c r="H11" s="706">
        <f>'31dictsaad'!N11</f>
        <v>17919</v>
      </c>
      <c r="I11" s="560">
        <f t="shared" si="1"/>
        <v>30.727943067821315</v>
      </c>
      <c r="J11" s="706">
        <f>'31dictsaad'!Q11</f>
        <v>17882</v>
      </c>
      <c r="K11" s="560">
        <f t="shared" si="2"/>
        <v>30.664494555431705</v>
      </c>
      <c r="L11" s="706">
        <f>'31dictsaad'!W11</f>
        <v>7833</v>
      </c>
      <c r="M11" s="560">
        <f t="shared" si="3"/>
        <v>13.432221555345967</v>
      </c>
      <c r="N11" s="706">
        <f t="shared" ref="N11:O27" si="4">F11+H11+J11+L11</f>
        <v>58315</v>
      </c>
      <c r="O11" s="560">
        <f t="shared" si="4"/>
        <v>99.999999999999986</v>
      </c>
      <c r="P11" s="724"/>
      <c r="Q11" s="724"/>
    </row>
    <row r="12" spans="2:25" s="697" customFormat="1" ht="22.5" customHeight="1" x14ac:dyDescent="0.2">
      <c r="B12" s="714" t="s">
        <v>37</v>
      </c>
      <c r="D12" s="703"/>
      <c r="F12" s="703">
        <f>'31dictsaad'!K12</f>
        <v>7354</v>
      </c>
      <c r="G12" s="560">
        <f t="shared" si="0"/>
        <v>16.820292308044188</v>
      </c>
      <c r="H12" s="703">
        <f>'31dictsaad'!N12</f>
        <v>11205</v>
      </c>
      <c r="I12" s="560">
        <f t="shared" si="1"/>
        <v>25.628416550399123</v>
      </c>
      <c r="J12" s="703">
        <f>'31dictsaad'!Q12</f>
        <v>15923</v>
      </c>
      <c r="K12" s="560">
        <f t="shared" si="2"/>
        <v>36.419569543240094</v>
      </c>
      <c r="L12" s="703">
        <f>'31dictsaad'!W12</f>
        <v>9239</v>
      </c>
      <c r="M12" s="560">
        <f t="shared" si="3"/>
        <v>21.131721598316599</v>
      </c>
      <c r="N12" s="706">
        <f t="shared" si="4"/>
        <v>43721</v>
      </c>
      <c r="O12" s="560">
        <f t="shared" si="4"/>
        <v>100</v>
      </c>
      <c r="P12" s="724"/>
      <c r="Q12" s="724"/>
    </row>
    <row r="13" spans="2:25" s="697" customFormat="1" ht="18" customHeight="1" x14ac:dyDescent="0.2">
      <c r="B13" s="714" t="s">
        <v>38</v>
      </c>
      <c r="D13" s="703"/>
      <c r="F13" s="706">
        <f>'31dictsaad'!K13</f>
        <v>8787</v>
      </c>
      <c r="G13" s="560">
        <f t="shared" si="0"/>
        <v>18.273129951962069</v>
      </c>
      <c r="H13" s="706">
        <f>'31dictsaad'!N13</f>
        <v>11994</v>
      </c>
      <c r="I13" s="560">
        <f t="shared" si="1"/>
        <v>24.942292095576768</v>
      </c>
      <c r="J13" s="706">
        <f>'31dictsaad'!Q13</f>
        <v>17528</v>
      </c>
      <c r="K13" s="560">
        <f t="shared" si="2"/>
        <v>36.45059995424959</v>
      </c>
      <c r="L13" s="706">
        <f>'31dictsaad'!W13</f>
        <v>9778</v>
      </c>
      <c r="M13" s="560">
        <f t="shared" si="3"/>
        <v>20.333977998211576</v>
      </c>
      <c r="N13" s="706">
        <f t="shared" si="4"/>
        <v>48087</v>
      </c>
      <c r="O13" s="560">
        <f t="shared" si="4"/>
        <v>100.00000000000001</v>
      </c>
      <c r="P13" s="724"/>
      <c r="Q13" s="724"/>
    </row>
    <row r="14" spans="2:25" s="697" customFormat="1" ht="18" customHeight="1" x14ac:dyDescent="0.2">
      <c r="B14" s="714" t="s">
        <v>6</v>
      </c>
      <c r="D14" s="703"/>
      <c r="F14" s="706">
        <f>'31dictsaad'!K14</f>
        <v>25124</v>
      </c>
      <c r="G14" s="560">
        <f t="shared" si="0"/>
        <v>30.543297226983722</v>
      </c>
      <c r="H14" s="706">
        <f>'31dictsaad'!N14</f>
        <v>26428</v>
      </c>
      <c r="I14" s="560">
        <f t="shared" si="1"/>
        <v>32.128572644273433</v>
      </c>
      <c r="J14" s="706">
        <f>'31dictsaad'!Q14</f>
        <v>21854</v>
      </c>
      <c r="K14" s="560">
        <f t="shared" si="2"/>
        <v>26.567951663688198</v>
      </c>
      <c r="L14" s="706">
        <f>'31dictsaad'!W14</f>
        <v>8851</v>
      </c>
      <c r="M14" s="560">
        <f t="shared" si="3"/>
        <v>10.760178465054645</v>
      </c>
      <c r="N14" s="706">
        <f t="shared" si="4"/>
        <v>82257</v>
      </c>
      <c r="O14" s="560">
        <f t="shared" si="4"/>
        <v>100</v>
      </c>
      <c r="P14" s="724"/>
      <c r="Q14" s="724"/>
    </row>
    <row r="15" spans="2:25" s="697" customFormat="1" ht="18" customHeight="1" x14ac:dyDescent="0.2">
      <c r="B15" s="714" t="s">
        <v>5</v>
      </c>
      <c r="D15" s="703"/>
      <c r="F15" s="703">
        <f>'31dictsaad'!K15</f>
        <v>5240</v>
      </c>
      <c r="G15" s="560">
        <f t="shared" si="0"/>
        <v>21.098405540344661</v>
      </c>
      <c r="H15" s="703">
        <f>'31dictsaad'!N15</f>
        <v>8615</v>
      </c>
      <c r="I15" s="560">
        <f t="shared" si="1"/>
        <v>34.687550330165891</v>
      </c>
      <c r="J15" s="703">
        <f>'31dictsaad'!Q15</f>
        <v>6263</v>
      </c>
      <c r="K15" s="560">
        <f t="shared" si="2"/>
        <v>25.217426316637141</v>
      </c>
      <c r="L15" s="703">
        <f>'31dictsaad'!W15</f>
        <v>4718</v>
      </c>
      <c r="M15" s="560">
        <f t="shared" si="3"/>
        <v>18.99661781285231</v>
      </c>
      <c r="N15" s="706">
        <f t="shared" si="4"/>
        <v>24836</v>
      </c>
      <c r="O15" s="560">
        <f t="shared" si="4"/>
        <v>100</v>
      </c>
      <c r="P15" s="724"/>
      <c r="Q15" s="724"/>
    </row>
    <row r="16" spans="2:25" s="697" customFormat="1" ht="18" customHeight="1" x14ac:dyDescent="0.2">
      <c r="B16" s="714" t="s">
        <v>4</v>
      </c>
      <c r="D16" s="703"/>
      <c r="F16" s="706">
        <f>'31dictsaad'!K16</f>
        <v>34063</v>
      </c>
      <c r="G16" s="560">
        <f t="shared" si="0"/>
        <v>21.56705077877675</v>
      </c>
      <c r="H16" s="706">
        <f>'31dictsaad'!N16</f>
        <v>42203</v>
      </c>
      <c r="I16" s="560">
        <f t="shared" si="1"/>
        <v>26.720906673420288</v>
      </c>
      <c r="J16" s="706">
        <f>'31dictsaad'!Q16</f>
        <v>51591</v>
      </c>
      <c r="K16" s="560">
        <f t="shared" si="2"/>
        <v>32.664936051665187</v>
      </c>
      <c r="L16" s="706">
        <f>'31dictsaad'!W16</f>
        <v>30083</v>
      </c>
      <c r="M16" s="560">
        <f t="shared" si="3"/>
        <v>19.047106496137772</v>
      </c>
      <c r="N16" s="706">
        <f t="shared" si="4"/>
        <v>157940</v>
      </c>
      <c r="O16" s="560">
        <f t="shared" si="4"/>
        <v>99.999999999999986</v>
      </c>
      <c r="P16" s="724"/>
      <c r="Q16" s="724"/>
    </row>
    <row r="17" spans="2:25" s="697" customFormat="1" ht="18" customHeight="1" x14ac:dyDescent="0.2">
      <c r="B17" s="714" t="s">
        <v>40</v>
      </c>
      <c r="D17" s="703"/>
      <c r="F17" s="706">
        <f>'31dictsaad'!K17</f>
        <v>25415</v>
      </c>
      <c r="G17" s="560">
        <f t="shared" si="0"/>
        <v>25.005411361892207</v>
      </c>
      <c r="H17" s="706">
        <f>'31dictsaad'!N17</f>
        <v>27400</v>
      </c>
      <c r="I17" s="560">
        <f t="shared" si="1"/>
        <v>26.958421062988254</v>
      </c>
      <c r="J17" s="706">
        <f>'31dictsaad'!Q17</f>
        <v>32266</v>
      </c>
      <c r="K17" s="560">
        <f t="shared" si="2"/>
        <v>31.74600051161967</v>
      </c>
      <c r="L17" s="706">
        <f>'31dictsaad'!W17</f>
        <v>16557</v>
      </c>
      <c r="M17" s="560">
        <f t="shared" si="3"/>
        <v>16.290167063499872</v>
      </c>
      <c r="N17" s="706">
        <f t="shared" si="4"/>
        <v>101638</v>
      </c>
      <c r="O17" s="560">
        <f t="shared" si="4"/>
        <v>100</v>
      </c>
      <c r="P17" s="724"/>
      <c r="Q17" s="724"/>
    </row>
    <row r="18" spans="2:25" s="697" customFormat="1" ht="18" customHeight="1" x14ac:dyDescent="0.2">
      <c r="B18" s="714" t="s">
        <v>41</v>
      </c>
      <c r="D18" s="703"/>
      <c r="F18" s="706">
        <f>'31dictsaad'!K18</f>
        <v>49641</v>
      </c>
      <c r="G18" s="560">
        <f t="shared" si="0"/>
        <v>12.879749052330062</v>
      </c>
      <c r="H18" s="706">
        <f>'31dictsaad'!N18</f>
        <v>107583</v>
      </c>
      <c r="I18" s="560">
        <f t="shared" si="1"/>
        <v>27.913258038654035</v>
      </c>
      <c r="J18" s="706">
        <f>'31dictsaad'!Q18</f>
        <v>136242</v>
      </c>
      <c r="K18" s="560">
        <f t="shared" si="2"/>
        <v>35.349061670545559</v>
      </c>
      <c r="L18" s="706">
        <f>'31dictsaad'!W18</f>
        <v>91953</v>
      </c>
      <c r="M18" s="560">
        <f t="shared" si="3"/>
        <v>23.857931238470339</v>
      </c>
      <c r="N18" s="706">
        <f t="shared" si="4"/>
        <v>385419</v>
      </c>
      <c r="O18" s="560">
        <f t="shared" si="4"/>
        <v>100</v>
      </c>
      <c r="P18" s="724"/>
      <c r="Q18" s="724"/>
    </row>
    <row r="19" spans="2:25" s="697" customFormat="1" ht="18" customHeight="1" x14ac:dyDescent="0.2">
      <c r="B19" s="714" t="s">
        <v>3</v>
      </c>
      <c r="D19" s="703"/>
      <c r="F19" s="706">
        <f>'31dictsaad'!K19</f>
        <v>50463</v>
      </c>
      <c r="G19" s="560">
        <f t="shared" si="0"/>
        <v>22.617788375345118</v>
      </c>
      <c r="H19" s="706">
        <f>'31dictsaad'!N19</f>
        <v>72090</v>
      </c>
      <c r="I19" s="560">
        <f>H19*100/$N19</f>
        <v>32.311126250493025</v>
      </c>
      <c r="J19" s="706">
        <f>'31dictsaad'!Q19</f>
        <v>69068</v>
      </c>
      <c r="K19" s="560">
        <f>J19*100/$N19</f>
        <v>30.956649575101295</v>
      </c>
      <c r="L19" s="706">
        <f>'31dictsaad'!W19</f>
        <v>31491</v>
      </c>
      <c r="M19" s="560">
        <f t="shared" si="3"/>
        <v>14.114435799060562</v>
      </c>
      <c r="N19" s="706">
        <f t="shared" si="4"/>
        <v>223112</v>
      </c>
      <c r="O19" s="560">
        <f t="shared" si="4"/>
        <v>100</v>
      </c>
      <c r="P19" s="724"/>
      <c r="Q19" s="724"/>
    </row>
    <row r="20" spans="2:25" s="697" customFormat="1" ht="18" customHeight="1" x14ac:dyDescent="0.2">
      <c r="B20" s="714" t="s">
        <v>2</v>
      </c>
      <c r="D20" s="703"/>
      <c r="F20" s="706">
        <f>'31dictsaad'!K20</f>
        <v>13036</v>
      </c>
      <c r="G20" s="560">
        <f t="shared" si="0"/>
        <v>22.340279681930355</v>
      </c>
      <c r="H20" s="706">
        <f>'31dictsaad'!N20</f>
        <v>14021</v>
      </c>
      <c r="I20" s="560">
        <f>H20*100/$N20</f>
        <v>24.02831094049904</v>
      </c>
      <c r="J20" s="706">
        <f>'31dictsaad'!Q20</f>
        <v>15251</v>
      </c>
      <c r="K20" s="560">
        <f>J20*100/$N20</f>
        <v>26.136207842061967</v>
      </c>
      <c r="L20" s="706">
        <f>'31dictsaad'!W20</f>
        <v>16044</v>
      </c>
      <c r="M20" s="560">
        <f t="shared" si="3"/>
        <v>27.495201535508638</v>
      </c>
      <c r="N20" s="706">
        <f t="shared" si="4"/>
        <v>58352</v>
      </c>
      <c r="O20" s="560">
        <f t="shared" si="4"/>
        <v>100</v>
      </c>
      <c r="P20" s="724"/>
      <c r="Q20" s="724"/>
    </row>
    <row r="21" spans="2:25" s="697" customFormat="1" ht="18" customHeight="1" x14ac:dyDescent="0.2">
      <c r="B21" s="714" t="s">
        <v>35</v>
      </c>
      <c r="D21" s="703"/>
      <c r="F21" s="706">
        <f>'31dictsaad'!K21</f>
        <v>27877</v>
      </c>
      <c r="G21" s="560">
        <f t="shared" si="0"/>
        <v>27.38408644400786</v>
      </c>
      <c r="H21" s="706">
        <f>'31dictsaad'!N21</f>
        <v>32177</v>
      </c>
      <c r="I21" s="560">
        <f>H21*100/$N21</f>
        <v>31.608055009823183</v>
      </c>
      <c r="J21" s="706">
        <f>'31dictsaad'!Q21</f>
        <v>36094</v>
      </c>
      <c r="K21" s="560">
        <f>J21*100/$N21</f>
        <v>35.455795677799607</v>
      </c>
      <c r="L21" s="706">
        <f>'31dictsaad'!W21</f>
        <v>5652</v>
      </c>
      <c r="M21" s="560">
        <f t="shared" si="3"/>
        <v>5.5520628683693518</v>
      </c>
      <c r="N21" s="706">
        <f t="shared" si="4"/>
        <v>101800</v>
      </c>
      <c r="O21" s="560">
        <f t="shared" si="4"/>
        <v>100</v>
      </c>
      <c r="P21" s="724"/>
      <c r="Q21" s="724"/>
    </row>
    <row r="22" spans="2:25" s="697" customFormat="1" ht="21" customHeight="1" x14ac:dyDescent="0.2">
      <c r="B22" s="714" t="s">
        <v>42</v>
      </c>
      <c r="D22" s="703"/>
      <c r="F22" s="706">
        <f>'31dictsaad'!K22</f>
        <v>71778</v>
      </c>
      <c r="G22" s="560">
        <f t="shared" si="0"/>
        <v>25.067752570406796</v>
      </c>
      <c r="H22" s="706">
        <f>'31dictsaad'!N22</f>
        <v>87270</v>
      </c>
      <c r="I22" s="560">
        <f>H22*100/$N22</f>
        <v>30.478179481448368</v>
      </c>
      <c r="J22" s="706">
        <f>'31dictsaad'!Q22</f>
        <v>72152</v>
      </c>
      <c r="K22" s="560">
        <f>J22*100/$N22</f>
        <v>25.19836835046938</v>
      </c>
      <c r="L22" s="706">
        <f>'31dictsaad'!W22</f>
        <v>55136</v>
      </c>
      <c r="M22" s="560">
        <f t="shared" si="3"/>
        <v>19.255699597675459</v>
      </c>
      <c r="N22" s="706">
        <f t="shared" si="4"/>
        <v>286336</v>
      </c>
      <c r="O22" s="560">
        <f t="shared" si="4"/>
        <v>100</v>
      </c>
      <c r="P22" s="724"/>
      <c r="Q22" s="724"/>
    </row>
    <row r="23" spans="2:25" s="697" customFormat="1" ht="18" customHeight="1" x14ac:dyDescent="0.2">
      <c r="B23" s="714" t="s">
        <v>43</v>
      </c>
      <c r="D23" s="703"/>
      <c r="F23" s="706">
        <f>'31dictsaad'!K23</f>
        <v>16028</v>
      </c>
      <c r="G23" s="560">
        <f t="shared" si="0"/>
        <v>23.336876283105955</v>
      </c>
      <c r="H23" s="706">
        <f>'31dictsaad'!N23</f>
        <v>21135</v>
      </c>
      <c r="I23" s="560">
        <f>H23*100/$N23</f>
        <v>30.772702785340925</v>
      </c>
      <c r="J23" s="706">
        <f>'31dictsaad'!Q23</f>
        <v>21163</v>
      </c>
      <c r="K23" s="560">
        <f>J23*100/$N23</f>
        <v>30.813470974505321</v>
      </c>
      <c r="L23" s="706">
        <f>'31dictsaad'!W23</f>
        <v>10355</v>
      </c>
      <c r="M23" s="560">
        <f t="shared" si="3"/>
        <v>15.0769499570478</v>
      </c>
      <c r="N23" s="706">
        <f t="shared" si="4"/>
        <v>68681</v>
      </c>
      <c r="O23" s="560">
        <f t="shared" si="4"/>
        <v>100</v>
      </c>
      <c r="P23" s="724"/>
      <c r="Q23" s="724"/>
    </row>
    <row r="24" spans="2:25" s="697" customFormat="1" ht="22.5" customHeight="1" x14ac:dyDescent="0.2">
      <c r="B24" s="714" t="s">
        <v>44</v>
      </c>
      <c r="D24" s="703"/>
      <c r="F24" s="703">
        <f>'31dictsaad'!K24</f>
        <v>3193</v>
      </c>
      <c r="G24" s="704">
        <f t="shared" si="0"/>
        <v>13.302503853684955</v>
      </c>
      <c r="H24" s="703">
        <f>'31dictsaad'!N24</f>
        <v>6640</v>
      </c>
      <c r="I24" s="560">
        <f t="shared" si="1"/>
        <v>27.663208765570971</v>
      </c>
      <c r="J24" s="703">
        <f>'31dictsaad'!Q24</f>
        <v>7960</v>
      </c>
      <c r="K24" s="560">
        <f t="shared" si="2"/>
        <v>33.16252135149773</v>
      </c>
      <c r="L24" s="703">
        <f>'31dictsaad'!W24</f>
        <v>6210</v>
      </c>
      <c r="M24" s="560">
        <f t="shared" si="3"/>
        <v>25.871766029246345</v>
      </c>
      <c r="N24" s="703">
        <f t="shared" si="4"/>
        <v>24003</v>
      </c>
      <c r="O24" s="560">
        <f t="shared" si="4"/>
        <v>100</v>
      </c>
      <c r="P24" s="724"/>
      <c r="Q24" s="724"/>
    </row>
    <row r="25" spans="2:25" s="697" customFormat="1" ht="18" customHeight="1" x14ac:dyDescent="0.2">
      <c r="B25" s="714" t="s">
        <v>45</v>
      </c>
      <c r="D25" s="703"/>
      <c r="F25" s="703">
        <f>'31dictsaad'!K25</f>
        <v>19291</v>
      </c>
      <c r="G25" s="704">
        <f t="shared" si="0"/>
        <v>15.958934140752323</v>
      </c>
      <c r="H25" s="703">
        <f>'31dictsaad'!N25</f>
        <v>27378</v>
      </c>
      <c r="I25" s="560">
        <f t="shared" si="1"/>
        <v>22.649095376368102</v>
      </c>
      <c r="J25" s="703">
        <f>'31dictsaad'!Q25</f>
        <v>40653</v>
      </c>
      <c r="K25" s="560">
        <f t="shared" si="2"/>
        <v>33.631151812969996</v>
      </c>
      <c r="L25" s="703">
        <f>'31dictsaad'!W25</f>
        <v>33557</v>
      </c>
      <c r="M25" s="560">
        <f t="shared" si="3"/>
        <v>27.760818669909579</v>
      </c>
      <c r="N25" s="703">
        <f t="shared" si="4"/>
        <v>120879</v>
      </c>
      <c r="O25" s="560">
        <f t="shared" si="4"/>
        <v>100</v>
      </c>
      <c r="P25" s="724"/>
      <c r="Q25" s="724"/>
    </row>
    <row r="26" spans="2:25" s="697" customFormat="1" ht="18" customHeight="1" x14ac:dyDescent="0.2">
      <c r="B26" s="714" t="s">
        <v>46</v>
      </c>
      <c r="D26" s="703"/>
      <c r="F26" s="703">
        <f>'31dictsaad'!K26</f>
        <v>2261</v>
      </c>
      <c r="G26" s="704">
        <f t="shared" si="0"/>
        <v>14.865220249835634</v>
      </c>
      <c r="H26" s="703">
        <f>'31dictsaad'!N26</f>
        <v>4492</v>
      </c>
      <c r="I26" s="560">
        <f t="shared" si="1"/>
        <v>29.533201840894147</v>
      </c>
      <c r="J26" s="703">
        <f>'31dictsaad'!Q26</f>
        <v>3924</v>
      </c>
      <c r="K26" s="560">
        <f t="shared" si="2"/>
        <v>25.798816568047336</v>
      </c>
      <c r="L26" s="703">
        <f>'31dictsaad'!W26</f>
        <v>4533</v>
      </c>
      <c r="M26" s="560">
        <f t="shared" si="3"/>
        <v>29.80276134122288</v>
      </c>
      <c r="N26" s="703">
        <f t="shared" si="4"/>
        <v>15210</v>
      </c>
      <c r="O26" s="560">
        <f t="shared" si="4"/>
        <v>99.999999999999986</v>
      </c>
      <c r="P26" s="724"/>
      <c r="Q26" s="724"/>
    </row>
    <row r="27" spans="2:25" s="697" customFormat="1" ht="18" customHeight="1" x14ac:dyDescent="0.2">
      <c r="B27" s="714" t="s">
        <v>1</v>
      </c>
      <c r="D27" s="703"/>
      <c r="F27" s="703">
        <f>'31dictsaad'!K27</f>
        <v>1328</v>
      </c>
      <c r="G27" s="704">
        <f t="shared" si="0"/>
        <v>22.928176795580111</v>
      </c>
      <c r="H27" s="703">
        <f>'31dictsaad'!N27</f>
        <v>1598</v>
      </c>
      <c r="I27" s="560">
        <f t="shared" si="1"/>
        <v>27.589779005524861</v>
      </c>
      <c r="J27" s="703">
        <f>'31dictsaad'!Q27</f>
        <v>1394</v>
      </c>
      <c r="K27" s="560">
        <f t="shared" si="2"/>
        <v>24.067679558011051</v>
      </c>
      <c r="L27" s="703">
        <f>'31dictsaad'!W27</f>
        <v>1472</v>
      </c>
      <c r="M27" s="560">
        <f t="shared" si="3"/>
        <v>25.414364640883978</v>
      </c>
      <c r="N27" s="706">
        <f t="shared" si="4"/>
        <v>5792</v>
      </c>
      <c r="O27" s="560">
        <f t="shared" si="4"/>
        <v>100</v>
      </c>
      <c r="P27" s="724"/>
      <c r="Q27" s="724"/>
    </row>
    <row r="28" spans="2:25" s="697" customFormat="1" ht="8.25" customHeight="1" x14ac:dyDescent="0.2">
      <c r="B28" s="714"/>
      <c r="D28" s="725"/>
      <c r="F28" s="703"/>
      <c r="G28" s="705"/>
      <c r="H28" s="703"/>
      <c r="I28" s="705"/>
      <c r="J28" s="703"/>
      <c r="K28" s="705"/>
      <c r="L28" s="703"/>
      <c r="M28" s="705"/>
      <c r="N28" s="706"/>
      <c r="O28" s="724"/>
      <c r="P28" s="724"/>
      <c r="Q28" s="705"/>
    </row>
    <row r="29" spans="2:25" s="697" customFormat="1" x14ac:dyDescent="0.2">
      <c r="B29" s="714" t="s">
        <v>0</v>
      </c>
      <c r="D29" s="726"/>
      <c r="F29" s="727">
        <f>SUM(F10:F27)</f>
        <v>461639</v>
      </c>
      <c r="G29" s="713">
        <f>F29*100/$N29</f>
        <v>20.495599989522198</v>
      </c>
      <c r="H29" s="727">
        <f>SUM(H10:H27)</f>
        <v>672485</v>
      </c>
      <c r="I29" s="713">
        <f>H29*100/$N29</f>
        <v>29.856627275758409</v>
      </c>
      <c r="J29" s="727">
        <f>SUM(J10:J27)</f>
        <v>689847</v>
      </c>
      <c r="K29" s="713">
        <f>J29*100/$N29</f>
        <v>30.627456012104524</v>
      </c>
      <c r="L29" s="727">
        <f>SUM(L10:L27)</f>
        <v>428410</v>
      </c>
      <c r="M29" s="713">
        <f>L29*100/$N29</f>
        <v>19.020316722614869</v>
      </c>
      <c r="N29" s="727">
        <f>SUM(N10:N27)</f>
        <v>2252381</v>
      </c>
      <c r="O29" s="713">
        <f>N29*100/$N29</f>
        <v>100</v>
      </c>
      <c r="P29" s="713"/>
      <c r="Q29" s="713"/>
    </row>
    <row r="30" spans="2:25" s="697" customFormat="1" ht="20.25" customHeight="1" x14ac:dyDescent="0.2">
      <c r="B30" s="714" t="s">
        <v>0</v>
      </c>
      <c r="C30" s="715"/>
      <c r="D30" s="727">
        <f>SUM(D10:D29)</f>
        <v>0</v>
      </c>
      <c r="E30" s="715"/>
      <c r="F30" s="727">
        <f>SUM(F10:F27)</f>
        <v>461639</v>
      </c>
      <c r="G30" s="728">
        <f>F30*100/$N30</f>
        <v>20.495599989522198</v>
      </c>
      <c r="H30" s="727">
        <f>SUM(H10:H27)</f>
        <v>672485</v>
      </c>
      <c r="I30" s="728">
        <f>H30*100/$N30</f>
        <v>29.856627275758409</v>
      </c>
      <c r="J30" s="727">
        <f>SUM(J10:J27)</f>
        <v>689847</v>
      </c>
      <c r="K30" s="728">
        <f>J30*100/$N30</f>
        <v>30.627456012104524</v>
      </c>
      <c r="L30" s="727">
        <f>SUM(L10:L28)</f>
        <v>428410</v>
      </c>
      <c r="M30" s="728">
        <f>L30*100/$N30</f>
        <v>19.020316722614869</v>
      </c>
      <c r="N30" s="727">
        <f>F30+H30+J30+L30</f>
        <v>2252381</v>
      </c>
      <c r="O30" s="728">
        <f>G30+I30+K30+M30</f>
        <v>100</v>
      </c>
      <c r="P30" s="729"/>
      <c r="Q30" s="729" t="e">
        <f>(N30/D30)</f>
        <v>#DIV/0!</v>
      </c>
    </row>
    <row r="31" spans="2:25" s="697" customFormat="1" ht="5.25" customHeight="1" x14ac:dyDescent="0.2">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25">
      <c r="A33" s="732"/>
      <c r="B33" s="733" t="s">
        <v>47</v>
      </c>
    </row>
    <row r="36" spans="1:25" x14ac:dyDescent="0.2">
      <c r="D36" s="734"/>
      <c r="T36" s="732"/>
      <c r="U36" s="732"/>
      <c r="X36" s="615"/>
      <c r="Y36" s="615"/>
    </row>
    <row r="37" spans="1:25" x14ac:dyDescent="0.2">
      <c r="T37" s="732"/>
      <c r="U37" s="732"/>
      <c r="X37" s="615"/>
      <c r="Y37" s="615"/>
    </row>
    <row r="38" spans="1:25" x14ac:dyDescent="0.2">
      <c r="T38" s="732"/>
      <c r="U38" s="732"/>
      <c r="X38" s="615"/>
      <c r="Y38" s="615"/>
    </row>
    <row r="39" spans="1:25" x14ac:dyDescent="0.2">
      <c r="T39" s="732"/>
      <c r="U39" s="732"/>
      <c r="X39" s="615"/>
      <c r="Y39" s="615"/>
    </row>
    <row r="40" spans="1:25" x14ac:dyDescent="0.2">
      <c r="T40" s="732"/>
      <c r="U40" s="732"/>
      <c r="X40" s="615"/>
      <c r="Y40" s="615"/>
    </row>
    <row r="41" spans="1:25" x14ac:dyDescent="0.2">
      <c r="T41" s="732"/>
      <c r="U41" s="732"/>
      <c r="X41" s="615"/>
      <c r="Y41" s="615"/>
    </row>
    <row r="42" spans="1:25" x14ac:dyDescent="0.2">
      <c r="T42" s="732"/>
      <c r="U42" s="732"/>
      <c r="X42" s="615"/>
      <c r="Y42" s="615"/>
    </row>
    <row r="43" spans="1:25" x14ac:dyDescent="0.2">
      <c r="T43" s="732"/>
      <c r="U43" s="732"/>
      <c r="X43" s="615"/>
      <c r="Y43" s="615"/>
    </row>
    <row r="44" spans="1:25" x14ac:dyDescent="0.2">
      <c r="T44" s="732"/>
      <c r="U44" s="732"/>
      <c r="X44" s="615"/>
      <c r="Y44" s="615"/>
    </row>
    <row r="45" spans="1:25" x14ac:dyDescent="0.2">
      <c r="T45" s="732"/>
      <c r="U45" s="732"/>
      <c r="X45" s="615"/>
      <c r="Y45" s="615"/>
    </row>
    <row r="46" spans="1:25" x14ac:dyDescent="0.2">
      <c r="T46" s="732"/>
      <c r="U46" s="732"/>
      <c r="X46" s="615"/>
      <c r="Y46" s="615"/>
    </row>
    <row r="47" spans="1:25" x14ac:dyDescent="0.2">
      <c r="T47" s="732"/>
      <c r="U47" s="732"/>
      <c r="X47" s="615"/>
      <c r="Y47" s="615"/>
    </row>
    <row r="48" spans="1: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38" customFormat="1" ht="21" x14ac:dyDescent="0.2">
      <c r="B3" s="1561" t="s">
        <v>400</v>
      </c>
      <c r="C3" s="1561"/>
      <c r="D3" s="1561"/>
      <c r="E3" s="1561"/>
      <c r="F3" s="1561"/>
      <c r="G3" s="1561"/>
      <c r="H3" s="1561"/>
      <c r="I3" s="1561"/>
      <c r="J3" s="1561"/>
      <c r="K3" s="1561"/>
      <c r="L3" s="1561"/>
      <c r="M3" s="1561"/>
      <c r="N3" s="1561"/>
      <c r="O3" s="1561"/>
      <c r="P3" s="1561"/>
      <c r="Q3" s="1561"/>
      <c r="R3" s="1561"/>
      <c r="S3" s="1561"/>
      <c r="T3" s="1561"/>
      <c r="U3" s="1561"/>
      <c r="V3" s="1561"/>
      <c r="W3" s="1561"/>
      <c r="X3" s="1561"/>
      <c r="Y3" s="712"/>
    </row>
    <row r="4" spans="1:25" s="738"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739"/>
      <c r="Y4" s="739"/>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564" t="s">
        <v>52</v>
      </c>
      <c r="G6" s="1564"/>
      <c r="H6" s="1564"/>
      <c r="I6" s="1564"/>
      <c r="J6" s="1564"/>
      <c r="K6" s="1564"/>
      <c r="L6" s="1564"/>
      <c r="M6" s="1564"/>
      <c r="N6" s="1564"/>
      <c r="O6" s="1564"/>
      <c r="P6" s="1564"/>
      <c r="Q6" s="1564"/>
      <c r="R6" s="1564"/>
      <c r="S6" s="1564"/>
      <c r="T6" s="1564"/>
      <c r="U6" s="1564"/>
      <c r="V6" s="1564"/>
      <c r="W6" s="1564"/>
      <c r="X6" s="154"/>
      <c r="Y6" s="154"/>
    </row>
    <row r="7" spans="1:25" s="133" customFormat="1" ht="64.5" customHeight="1" x14ac:dyDescent="0.2">
      <c r="A7" s="132"/>
      <c r="B7" s="1565" t="s">
        <v>12</v>
      </c>
      <c r="C7" s="155"/>
      <c r="D7" s="156"/>
      <c r="E7" s="155"/>
      <c r="F7" s="1566" t="s">
        <v>32</v>
      </c>
      <c r="G7" s="1566"/>
      <c r="H7" s="1566" t="s">
        <v>33</v>
      </c>
      <c r="I7" s="1566"/>
      <c r="J7" s="1566" t="s">
        <v>48</v>
      </c>
      <c r="K7" s="1566"/>
      <c r="L7" s="1566"/>
      <c r="M7" s="1566"/>
      <c r="N7" s="1566" t="s">
        <v>223</v>
      </c>
      <c r="O7" s="1566"/>
      <c r="P7" s="156"/>
      <c r="Q7" s="156"/>
    </row>
    <row r="8" spans="1:25" s="155" customFormat="1" ht="20.25" customHeight="1" x14ac:dyDescent="0.2">
      <c r="A8" s="189"/>
      <c r="B8" s="1565"/>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86079</v>
      </c>
      <c r="G10" s="165">
        <f t="shared" ref="G10:G27" si="0">F10*100/$N10</f>
        <v>23.840966057802827</v>
      </c>
      <c r="H10" s="164">
        <f>'31dictsaad'!N10</f>
        <v>152337</v>
      </c>
      <c r="I10" s="165">
        <f t="shared" ref="I10:I27" si="1">H10*100/$N10</f>
        <v>42.192186785946738</v>
      </c>
      <c r="J10" s="164">
        <f>'31dictsaad'!Q10</f>
        <v>122639</v>
      </c>
      <c r="K10" s="165">
        <f t="shared" ref="K10:K27" si="2">J10*100/$N10</f>
        <v>33.966847156250431</v>
      </c>
      <c r="L10" s="164"/>
      <c r="M10" s="165"/>
      <c r="N10" s="164">
        <f>F10+H10+J10+L10</f>
        <v>361055</v>
      </c>
      <c r="O10" s="165">
        <f>G10+I10+K10+M10</f>
        <v>100</v>
      </c>
      <c r="P10" s="166"/>
      <c r="Q10" s="166"/>
    </row>
    <row r="11" spans="1:25" s="162" customFormat="1" ht="18" customHeight="1" x14ac:dyDescent="0.2">
      <c r="A11" s="191"/>
      <c r="B11" s="146" t="s">
        <v>7</v>
      </c>
      <c r="C11" s="159"/>
      <c r="D11" s="163"/>
      <c r="F11" s="164">
        <f>'31dictsaad'!K11</f>
        <v>14681</v>
      </c>
      <c r="G11" s="165">
        <f t="shared" si="0"/>
        <v>29.081652866368209</v>
      </c>
      <c r="H11" s="164">
        <f>'31dictsaad'!N11</f>
        <v>17919</v>
      </c>
      <c r="I11" s="165">
        <f t="shared" si="1"/>
        <v>35.495820292381445</v>
      </c>
      <c r="J11" s="164">
        <f>'31dictsaad'!Q11</f>
        <v>17882</v>
      </c>
      <c r="K11" s="165">
        <f t="shared" si="2"/>
        <v>35.422526841250345</v>
      </c>
      <c r="L11" s="164"/>
      <c r="M11" s="165"/>
      <c r="N11" s="164">
        <f t="shared" ref="N11:O27" si="3">F11+H11+J11+L11</f>
        <v>50482</v>
      </c>
      <c r="O11" s="165">
        <f t="shared" si="3"/>
        <v>100</v>
      </c>
      <c r="P11" s="166"/>
      <c r="Q11" s="166"/>
    </row>
    <row r="12" spans="1:25" s="162" customFormat="1" ht="22.5" customHeight="1" x14ac:dyDescent="0.2">
      <c r="A12" s="191"/>
      <c r="B12" s="146" t="s">
        <v>37</v>
      </c>
      <c r="C12" s="159"/>
      <c r="D12" s="163"/>
      <c r="F12" s="163">
        <f>'31dictsaad'!K12</f>
        <v>7354</v>
      </c>
      <c r="G12" s="165">
        <f t="shared" si="0"/>
        <v>21.327069195522302</v>
      </c>
      <c r="H12" s="163">
        <f>'31dictsaad'!N12</f>
        <v>11205</v>
      </c>
      <c r="I12" s="165">
        <f t="shared" si="1"/>
        <v>32.495214894727681</v>
      </c>
      <c r="J12" s="163">
        <f>'31dictsaad'!Q12</f>
        <v>15923</v>
      </c>
      <c r="K12" s="165">
        <f t="shared" si="2"/>
        <v>46.177715909750013</v>
      </c>
      <c r="L12" s="163"/>
      <c r="M12" s="165"/>
      <c r="N12" s="164">
        <f t="shared" si="3"/>
        <v>34482</v>
      </c>
      <c r="O12" s="165">
        <f t="shared" si="3"/>
        <v>100</v>
      </c>
      <c r="P12" s="166"/>
      <c r="Q12" s="166"/>
    </row>
    <row r="13" spans="1:25" s="162" customFormat="1" ht="18" customHeight="1" x14ac:dyDescent="0.2">
      <c r="A13" s="191"/>
      <c r="B13" s="146" t="s">
        <v>38</v>
      </c>
      <c r="C13" s="159"/>
      <c r="D13" s="163"/>
      <c r="F13" s="164">
        <f>'31dictsaad'!K13</f>
        <v>8787</v>
      </c>
      <c r="G13" s="165">
        <f t="shared" si="0"/>
        <v>22.937168811506435</v>
      </c>
      <c r="H13" s="164">
        <f>'31dictsaad'!N13</f>
        <v>11994</v>
      </c>
      <c r="I13" s="165">
        <f t="shared" si="1"/>
        <v>31.308569787778328</v>
      </c>
      <c r="J13" s="164">
        <f>'31dictsaad'!Q13</f>
        <v>17528</v>
      </c>
      <c r="K13" s="165">
        <f t="shared" si="2"/>
        <v>45.754261400715237</v>
      </c>
      <c r="L13" s="164"/>
      <c r="M13" s="165"/>
      <c r="N13" s="164">
        <f t="shared" si="3"/>
        <v>38309</v>
      </c>
      <c r="O13" s="165">
        <f t="shared" si="3"/>
        <v>100</v>
      </c>
      <c r="P13" s="166"/>
      <c r="Q13" s="166"/>
    </row>
    <row r="14" spans="1:25" s="162" customFormat="1" ht="18" customHeight="1" x14ac:dyDescent="0.2">
      <c r="A14" s="191"/>
      <c r="B14" s="146" t="s">
        <v>6</v>
      </c>
      <c r="C14" s="159"/>
      <c r="D14" s="163"/>
      <c r="F14" s="164">
        <f>'31dictsaad'!K14</f>
        <v>25124</v>
      </c>
      <c r="G14" s="165">
        <f t="shared" si="0"/>
        <v>34.226085061166664</v>
      </c>
      <c r="H14" s="164">
        <f>'31dictsaad'!N14</f>
        <v>26428</v>
      </c>
      <c r="I14" s="165">
        <f t="shared" si="1"/>
        <v>36.002506607089337</v>
      </c>
      <c r="J14" s="164">
        <f>'31dictsaad'!Q14</f>
        <v>21854</v>
      </c>
      <c r="K14" s="165">
        <f t="shared" si="2"/>
        <v>29.771408331743999</v>
      </c>
      <c r="L14" s="164"/>
      <c r="M14" s="165"/>
      <c r="N14" s="164">
        <f t="shared" si="3"/>
        <v>73406</v>
      </c>
      <c r="O14" s="165">
        <f t="shared" si="3"/>
        <v>100</v>
      </c>
      <c r="P14" s="166"/>
      <c r="Q14" s="166"/>
    </row>
    <row r="15" spans="1:25" s="162" customFormat="1" ht="18" customHeight="1" x14ac:dyDescent="0.2">
      <c r="A15" s="191"/>
      <c r="B15" s="146" t="s">
        <v>5</v>
      </c>
      <c r="C15" s="159"/>
      <c r="D15" s="163"/>
      <c r="F15" s="163">
        <f>'31dictsaad'!K15</f>
        <v>5240</v>
      </c>
      <c r="G15" s="165">
        <f t="shared" si="0"/>
        <v>26.046326672631473</v>
      </c>
      <c r="H15" s="163">
        <f>'31dictsaad'!N15</f>
        <v>8615</v>
      </c>
      <c r="I15" s="165">
        <f t="shared" si="1"/>
        <v>42.82234814593896</v>
      </c>
      <c r="J15" s="163">
        <f>'31dictsaad'!Q15</f>
        <v>6263</v>
      </c>
      <c r="K15" s="165">
        <f t="shared" si="2"/>
        <v>31.131325181429567</v>
      </c>
      <c r="L15" s="163"/>
      <c r="M15" s="165"/>
      <c r="N15" s="164">
        <f t="shared" si="3"/>
        <v>20118</v>
      </c>
      <c r="O15" s="165">
        <f t="shared" si="3"/>
        <v>100</v>
      </c>
      <c r="P15" s="166"/>
      <c r="Q15" s="166"/>
    </row>
    <row r="16" spans="1:25" s="162" customFormat="1" ht="18" customHeight="1" x14ac:dyDescent="0.2">
      <c r="A16" s="191"/>
      <c r="B16" s="146" t="s">
        <v>4</v>
      </c>
      <c r="C16" s="159"/>
      <c r="D16" s="163"/>
      <c r="F16" s="164">
        <f>'31dictsaad'!K16</f>
        <v>34063</v>
      </c>
      <c r="G16" s="165">
        <f t="shared" si="0"/>
        <v>26.641482280985787</v>
      </c>
      <c r="H16" s="164">
        <f>'31dictsaad'!N16</f>
        <v>42203</v>
      </c>
      <c r="I16" s="165">
        <f t="shared" si="1"/>
        <v>33.007969841307087</v>
      </c>
      <c r="J16" s="164">
        <f>'31dictsaad'!Q16</f>
        <v>51591</v>
      </c>
      <c r="K16" s="165">
        <f t="shared" si="2"/>
        <v>40.350547877707129</v>
      </c>
      <c r="L16" s="164"/>
      <c r="M16" s="165"/>
      <c r="N16" s="164">
        <f t="shared" si="3"/>
        <v>127857</v>
      </c>
      <c r="O16" s="165">
        <f t="shared" si="3"/>
        <v>100</v>
      </c>
      <c r="P16" s="166"/>
      <c r="Q16" s="166"/>
    </row>
    <row r="17" spans="1:25" s="162" customFormat="1" ht="18" customHeight="1" x14ac:dyDescent="0.2">
      <c r="A17" s="191"/>
      <c r="B17" s="146" t="s">
        <v>40</v>
      </c>
      <c r="C17" s="159"/>
      <c r="D17" s="163"/>
      <c r="F17" s="164">
        <f>'31dictsaad'!K17</f>
        <v>25415</v>
      </c>
      <c r="G17" s="165">
        <f t="shared" si="0"/>
        <v>29.871534185070697</v>
      </c>
      <c r="H17" s="164">
        <f>'31dictsaad'!N17</f>
        <v>27400</v>
      </c>
      <c r="I17" s="165">
        <f t="shared" si="1"/>
        <v>32.204605023448245</v>
      </c>
      <c r="J17" s="164">
        <f>'31dictsaad'!Q17</f>
        <v>32266</v>
      </c>
      <c r="K17" s="165">
        <f t="shared" si="2"/>
        <v>37.923860791481061</v>
      </c>
      <c r="L17" s="164"/>
      <c r="M17" s="165"/>
      <c r="N17" s="164">
        <f t="shared" si="3"/>
        <v>85081</v>
      </c>
      <c r="O17" s="165">
        <f t="shared" si="3"/>
        <v>100</v>
      </c>
      <c r="P17" s="166"/>
      <c r="Q17" s="166"/>
    </row>
    <row r="18" spans="1:25" s="162" customFormat="1" ht="18" customHeight="1" x14ac:dyDescent="0.2">
      <c r="A18" s="191"/>
      <c r="B18" s="146" t="s">
        <v>41</v>
      </c>
      <c r="C18" s="159"/>
      <c r="D18" s="163"/>
      <c r="F18" s="164">
        <f>'31dictsaad'!K18</f>
        <v>49641</v>
      </c>
      <c r="G18" s="165">
        <f t="shared" si="0"/>
        <v>16.915417799676963</v>
      </c>
      <c r="H18" s="164">
        <f>'31dictsaad'!N18</f>
        <v>107583</v>
      </c>
      <c r="I18" s="165">
        <f t="shared" si="1"/>
        <v>36.659442661160064</v>
      </c>
      <c r="J18" s="164">
        <f>'31dictsaad'!Q18</f>
        <v>136242</v>
      </c>
      <c r="K18" s="165">
        <f t="shared" si="2"/>
        <v>46.42513953916297</v>
      </c>
      <c r="L18" s="164"/>
      <c r="M18" s="165"/>
      <c r="N18" s="164">
        <f t="shared" si="3"/>
        <v>293466</v>
      </c>
      <c r="O18" s="165">
        <f t="shared" si="3"/>
        <v>100</v>
      </c>
      <c r="P18" s="166"/>
      <c r="Q18" s="166"/>
    </row>
    <row r="19" spans="1:25" s="162" customFormat="1" ht="18" customHeight="1" x14ac:dyDescent="0.2">
      <c r="A19" s="191"/>
      <c r="B19" s="146" t="s">
        <v>3</v>
      </c>
      <c r="C19" s="159"/>
      <c r="D19" s="163"/>
      <c r="F19" s="164">
        <f>'31dictsaad'!K19</f>
        <v>50463</v>
      </c>
      <c r="G19" s="165">
        <f t="shared" si="0"/>
        <v>26.334796290594454</v>
      </c>
      <c r="H19" s="164">
        <f>'31dictsaad'!N19</f>
        <v>72090</v>
      </c>
      <c r="I19" s="165">
        <f>H19*100/$N19</f>
        <v>37.621137557992078</v>
      </c>
      <c r="J19" s="164">
        <f>'31dictsaad'!Q19</f>
        <v>69068</v>
      </c>
      <c r="K19" s="165">
        <f>J19*100/$N19</f>
        <v>36.044066151413467</v>
      </c>
      <c r="L19" s="164"/>
      <c r="M19" s="165"/>
      <c r="N19" s="164">
        <f t="shared" si="3"/>
        <v>191621</v>
      </c>
      <c r="O19" s="165">
        <f t="shared" si="3"/>
        <v>100</v>
      </c>
      <c r="P19" s="166"/>
      <c r="Q19" s="166"/>
    </row>
    <row r="20" spans="1:25" s="162" customFormat="1" ht="18" customHeight="1" x14ac:dyDescent="0.2">
      <c r="A20" s="191"/>
      <c r="B20" s="146" t="s">
        <v>2</v>
      </c>
      <c r="C20" s="159"/>
      <c r="D20" s="163"/>
      <c r="F20" s="164">
        <f>'31dictsaad'!K20</f>
        <v>13036</v>
      </c>
      <c r="G20" s="165">
        <f t="shared" si="0"/>
        <v>30.812139548076015</v>
      </c>
      <c r="H20" s="164">
        <f>'31dictsaad'!N20</f>
        <v>14021</v>
      </c>
      <c r="I20" s="165">
        <f>H20*100/$N20</f>
        <v>33.14030443414957</v>
      </c>
      <c r="J20" s="164">
        <f>'31dictsaad'!Q20</f>
        <v>15251</v>
      </c>
      <c r="K20" s="165">
        <f>J20*100/$N20</f>
        <v>36.047556017774419</v>
      </c>
      <c r="L20" s="164"/>
      <c r="M20" s="165"/>
      <c r="N20" s="164">
        <f t="shared" si="3"/>
        <v>42308</v>
      </c>
      <c r="O20" s="165">
        <f t="shared" si="3"/>
        <v>100</v>
      </c>
      <c r="P20" s="166"/>
      <c r="Q20" s="166"/>
    </row>
    <row r="21" spans="1:25" s="162" customFormat="1" ht="18" customHeight="1" x14ac:dyDescent="0.2">
      <c r="A21" s="191"/>
      <c r="B21" s="146" t="s">
        <v>35</v>
      </c>
      <c r="C21" s="159"/>
      <c r="D21" s="163"/>
      <c r="F21" s="164">
        <f>'31dictsaad'!K21</f>
        <v>27877</v>
      </c>
      <c r="G21" s="165">
        <f t="shared" si="0"/>
        <v>28.993842825643799</v>
      </c>
      <c r="H21" s="164">
        <f>'31dictsaad'!N21</f>
        <v>32177</v>
      </c>
      <c r="I21" s="165">
        <f>H21*100/$N21</f>
        <v>33.466114739776181</v>
      </c>
      <c r="J21" s="164">
        <f>'31dictsaad'!Q21</f>
        <v>36094</v>
      </c>
      <c r="K21" s="165">
        <f>J21*100/$N21</f>
        <v>37.540042434580023</v>
      </c>
      <c r="L21" s="164"/>
      <c r="M21" s="165"/>
      <c r="N21" s="164">
        <f t="shared" si="3"/>
        <v>96148</v>
      </c>
      <c r="O21" s="165">
        <f t="shared" si="3"/>
        <v>100</v>
      </c>
      <c r="P21" s="166"/>
      <c r="Q21" s="166"/>
    </row>
    <row r="22" spans="1:25" s="162" customFormat="1" ht="21" customHeight="1" x14ac:dyDescent="0.2">
      <c r="A22" s="191"/>
      <c r="B22" s="146" t="s">
        <v>42</v>
      </c>
      <c r="C22" s="159"/>
      <c r="D22" s="163"/>
      <c r="F22" s="164">
        <f>'31dictsaad'!K22</f>
        <v>71778</v>
      </c>
      <c r="G22" s="165">
        <f t="shared" si="0"/>
        <v>31.04584775086505</v>
      </c>
      <c r="H22" s="164">
        <f>'31dictsaad'!N22</f>
        <v>87270</v>
      </c>
      <c r="I22" s="165">
        <f>H22*100/$N22</f>
        <v>37.746539792387544</v>
      </c>
      <c r="J22" s="164">
        <f>'31dictsaad'!Q22</f>
        <v>72152</v>
      </c>
      <c r="K22" s="165">
        <f>J22*100/$N22</f>
        <v>31.207612456747405</v>
      </c>
      <c r="L22" s="164"/>
      <c r="M22" s="165"/>
      <c r="N22" s="164">
        <f t="shared" si="3"/>
        <v>231200</v>
      </c>
      <c r="O22" s="165">
        <f t="shared" si="3"/>
        <v>100</v>
      </c>
      <c r="P22" s="166"/>
      <c r="Q22" s="166"/>
    </row>
    <row r="23" spans="1:25" s="162" customFormat="1" ht="18" customHeight="1" x14ac:dyDescent="0.2">
      <c r="A23" s="191"/>
      <c r="B23" s="146" t="s">
        <v>43</v>
      </c>
      <c r="C23" s="159"/>
      <c r="D23" s="163"/>
      <c r="F23" s="164">
        <f>'31dictsaad'!K23</f>
        <v>16028</v>
      </c>
      <c r="G23" s="165">
        <f t="shared" si="0"/>
        <v>27.480026060419025</v>
      </c>
      <c r="H23" s="164">
        <f>'31dictsaad'!N23</f>
        <v>21135</v>
      </c>
      <c r="I23" s="165">
        <f>H23*100/$N23</f>
        <v>36.235983952268285</v>
      </c>
      <c r="J23" s="164">
        <f>'31dictsaad'!Q23</f>
        <v>21163</v>
      </c>
      <c r="K23" s="165">
        <f>J23*100/$N23</f>
        <v>36.283989987312694</v>
      </c>
      <c r="L23" s="164"/>
      <c r="M23" s="165"/>
      <c r="N23" s="164">
        <f t="shared" si="3"/>
        <v>58326</v>
      </c>
      <c r="O23" s="165">
        <f t="shared" si="3"/>
        <v>100</v>
      </c>
      <c r="P23" s="166"/>
      <c r="Q23" s="166"/>
    </row>
    <row r="24" spans="1:25" s="162" customFormat="1" ht="22.5" customHeight="1" x14ac:dyDescent="0.2">
      <c r="A24" s="191"/>
      <c r="B24" s="146" t="s">
        <v>44</v>
      </c>
      <c r="C24" s="159"/>
      <c r="D24" s="163"/>
      <c r="F24" s="163">
        <f>'31dictsaad'!K24</f>
        <v>3193</v>
      </c>
      <c r="G24" s="167">
        <f t="shared" si="0"/>
        <v>17.945259371663013</v>
      </c>
      <c r="H24" s="163">
        <f>'31dictsaad'!N24</f>
        <v>6640</v>
      </c>
      <c r="I24" s="165">
        <f t="shared" si="1"/>
        <v>37.31804642275052</v>
      </c>
      <c r="J24" s="163">
        <f>'31dictsaad'!Q24</f>
        <v>7960</v>
      </c>
      <c r="K24" s="165">
        <f t="shared" si="2"/>
        <v>44.736694205586467</v>
      </c>
      <c r="L24" s="163"/>
      <c r="M24" s="165"/>
      <c r="N24" s="163">
        <f t="shared" si="3"/>
        <v>17793</v>
      </c>
      <c r="O24" s="165">
        <f t="shared" si="3"/>
        <v>100</v>
      </c>
      <c r="P24" s="166"/>
      <c r="Q24" s="166"/>
    </row>
    <row r="25" spans="1:25" s="162" customFormat="1" ht="18" customHeight="1" x14ac:dyDescent="0.2">
      <c r="A25" s="191"/>
      <c r="B25" s="146" t="s">
        <v>45</v>
      </c>
      <c r="C25" s="159"/>
      <c r="D25" s="163"/>
      <c r="F25" s="163">
        <f>'31dictsaad'!K25</f>
        <v>19291</v>
      </c>
      <c r="G25" s="167">
        <f t="shared" si="0"/>
        <v>22.091798172281898</v>
      </c>
      <c r="H25" s="163">
        <f>'31dictsaad'!N25</f>
        <v>27378</v>
      </c>
      <c r="I25" s="165">
        <f t="shared" si="1"/>
        <v>31.352923661849246</v>
      </c>
      <c r="J25" s="163">
        <f>'31dictsaad'!Q25</f>
        <v>40653</v>
      </c>
      <c r="K25" s="165">
        <f t="shared" si="2"/>
        <v>46.555278165868856</v>
      </c>
      <c r="L25" s="163"/>
      <c r="M25" s="165"/>
      <c r="N25" s="163">
        <f t="shared" si="3"/>
        <v>87322</v>
      </c>
      <c r="O25" s="165">
        <f t="shared" si="3"/>
        <v>100</v>
      </c>
      <c r="P25" s="166"/>
      <c r="Q25" s="166"/>
    </row>
    <row r="26" spans="1:25" s="162" customFormat="1" ht="18" customHeight="1" x14ac:dyDescent="0.2">
      <c r="A26" s="191"/>
      <c r="B26" s="146" t="s">
        <v>46</v>
      </c>
      <c r="C26" s="159"/>
      <c r="D26" s="163"/>
      <c r="F26" s="163">
        <f>'31dictsaad'!K26</f>
        <v>2261</v>
      </c>
      <c r="G26" s="167">
        <f t="shared" si="0"/>
        <v>21.176360400861665</v>
      </c>
      <c r="H26" s="163">
        <f>'31dictsaad'!N26</f>
        <v>4492</v>
      </c>
      <c r="I26" s="165">
        <f t="shared" si="1"/>
        <v>42.071742998969746</v>
      </c>
      <c r="J26" s="163">
        <f>'31dictsaad'!Q26</f>
        <v>3924</v>
      </c>
      <c r="K26" s="165">
        <f t="shared" si="2"/>
        <v>36.751896600168585</v>
      </c>
      <c r="L26" s="163"/>
      <c r="M26" s="165"/>
      <c r="N26" s="163">
        <f t="shared" si="3"/>
        <v>10677</v>
      </c>
      <c r="O26" s="165">
        <f t="shared" si="3"/>
        <v>100</v>
      </c>
      <c r="P26" s="166"/>
      <c r="Q26" s="166"/>
    </row>
    <row r="27" spans="1:25" s="162" customFormat="1" ht="18" customHeight="1" x14ac:dyDescent="0.2">
      <c r="A27" s="191"/>
      <c r="B27" s="146" t="s">
        <v>1</v>
      </c>
      <c r="C27" s="159"/>
      <c r="D27" s="163"/>
      <c r="F27" s="163">
        <f>'31dictsaad'!K27</f>
        <v>1328</v>
      </c>
      <c r="G27" s="167">
        <f t="shared" si="0"/>
        <v>30.74074074074074</v>
      </c>
      <c r="H27" s="163">
        <f>'31dictsaad'!N27</f>
        <v>1598</v>
      </c>
      <c r="I27" s="165">
        <f t="shared" si="1"/>
        <v>36.99074074074074</v>
      </c>
      <c r="J27" s="163">
        <f>'31dictsaad'!Q27</f>
        <v>1394</v>
      </c>
      <c r="K27" s="165">
        <f t="shared" si="2"/>
        <v>32.268518518518519</v>
      </c>
      <c r="L27" s="163"/>
      <c r="M27" s="165"/>
      <c r="N27" s="164">
        <f t="shared" si="3"/>
        <v>4320</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461639</v>
      </c>
      <c r="G29" s="172">
        <f>F29*100/$N29</f>
        <v>25.309558101526832</v>
      </c>
      <c r="H29" s="147">
        <f>SUM(H10:H27)</f>
        <v>672485</v>
      </c>
      <c r="I29" s="172">
        <f>H29*100/$N29</f>
        <v>36.869281364670819</v>
      </c>
      <c r="J29" s="147">
        <f>SUM(J10:J27)</f>
        <v>689847</v>
      </c>
      <c r="K29" s="172">
        <f>J29*100/$N29</f>
        <v>37.821160533802349</v>
      </c>
      <c r="L29" s="147"/>
      <c r="M29" s="172"/>
      <c r="N29" s="147">
        <f>SUM(N10:N27)</f>
        <v>1823971</v>
      </c>
      <c r="O29" s="172">
        <f>N29*100/$N29</f>
        <v>100</v>
      </c>
      <c r="P29" s="172"/>
      <c r="Q29" s="172"/>
    </row>
    <row r="30" spans="1:25" s="162" customFormat="1" ht="20.25" customHeight="1" x14ac:dyDescent="0.2">
      <c r="B30" s="146" t="s">
        <v>0</v>
      </c>
      <c r="C30" s="173"/>
      <c r="D30" s="147">
        <f>SUM(D10:D29)</f>
        <v>0</v>
      </c>
      <c r="E30" s="174"/>
      <c r="F30" s="147">
        <f>SUM(F10:F27)</f>
        <v>461639</v>
      </c>
      <c r="G30" s="175">
        <f>F30*100/$N30</f>
        <v>25.309558101526832</v>
      </c>
      <c r="H30" s="147">
        <f>SUM(H10:H27)</f>
        <v>672485</v>
      </c>
      <c r="I30" s="175">
        <f>H30*100/$N30</f>
        <v>36.869281364670819</v>
      </c>
      <c r="J30" s="147">
        <f>SUM(J10:J27)</f>
        <v>689847</v>
      </c>
      <c r="K30" s="175">
        <f>J30*100/$N30</f>
        <v>37.821160533802349</v>
      </c>
      <c r="L30" s="147">
        <f>SUM(L10:L28)</f>
        <v>0</v>
      </c>
      <c r="M30" s="175">
        <f>L30*100/$N30</f>
        <v>0</v>
      </c>
      <c r="N30" s="147">
        <f>F30+H30+J30+L30</f>
        <v>1823971</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3" customFormat="1" ht="9" customHeight="1" x14ac:dyDescent="0.2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444"/>
      <c r="C3" s="1444"/>
      <c r="D3" s="1444"/>
      <c r="E3" s="1444"/>
      <c r="F3" s="1444"/>
      <c r="G3" s="1444"/>
      <c r="H3" s="1444"/>
      <c r="I3" s="1444"/>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
      <c r="A4" s="1539" t="s">
        <v>401</v>
      </c>
      <c r="B4" s="1539"/>
      <c r="C4" s="1539"/>
      <c r="D4" s="1539"/>
      <c r="E4" s="1539"/>
      <c r="F4" s="1539"/>
      <c r="G4" s="1539"/>
      <c r="H4" s="1539"/>
      <c r="I4" s="1539"/>
      <c r="J4" s="1539"/>
      <c r="K4" s="1539"/>
      <c r="L4" s="1539"/>
      <c r="M4" s="1539"/>
      <c r="N4" s="1539"/>
      <c r="O4" s="1539"/>
      <c r="P4" s="1539"/>
      <c r="Q4" s="1539"/>
      <c r="R4" s="1539"/>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
      <c r="A5" s="492"/>
      <c r="B5" s="1482" t="str">
        <f>porsaad!$B$6</f>
        <v>Situación a 30 de abril de 2026</v>
      </c>
      <c r="C5" s="1482"/>
      <c r="D5" s="1482"/>
      <c r="E5" s="1482"/>
      <c r="F5" s="1482"/>
      <c r="G5" s="1482"/>
      <c r="H5" s="1482"/>
      <c r="I5" s="1482"/>
      <c r="J5" s="1482"/>
      <c r="K5" s="1482"/>
      <c r="L5" s="1482"/>
      <c r="M5" s="1482"/>
      <c r="N5" s="1482"/>
      <c r="O5" s="1482"/>
      <c r="P5" s="1482"/>
      <c r="Q5" s="1482"/>
      <c r="R5" s="1482"/>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6.95" customHeight="1" x14ac:dyDescent="0.2">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
      <c r="A8" s="492"/>
      <c r="B8" s="1567" t="s">
        <v>12</v>
      </c>
      <c r="C8" s="437"/>
      <c r="D8" s="1569" t="s">
        <v>474</v>
      </c>
      <c r="E8" s="1570"/>
      <c r="F8" s="437"/>
      <c r="G8" s="1569" t="s">
        <v>473</v>
      </c>
      <c r="H8" s="1570"/>
      <c r="I8" s="437"/>
      <c r="J8" s="1571" t="s">
        <v>243</v>
      </c>
      <c r="K8" s="1572"/>
      <c r="L8" s="1572"/>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
      <c r="A9" s="437"/>
      <c r="B9" s="1568"/>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5" t="s">
        <v>8</v>
      </c>
      <c r="C11" s="756"/>
      <c r="D11" s="757">
        <v>8676713</v>
      </c>
      <c r="E11" s="676">
        <v>17.661334770061334</v>
      </c>
      <c r="F11" s="350"/>
      <c r="G11" s="758">
        <v>1096572</v>
      </c>
      <c r="H11" s="759">
        <v>16.190506563479449</v>
      </c>
      <c r="I11" s="756"/>
      <c r="J11" s="760">
        <v>446003</v>
      </c>
      <c r="K11" s="761">
        <f>J11*100/D11</f>
        <v>5.1402299465246806</v>
      </c>
      <c r="L11" s="759">
        <f>J11*100/G11</f>
        <v>40.672477502617248</v>
      </c>
      <c r="M11" s="396"/>
      <c r="N11" s="396">
        <f>_xlfn.RANK.EQ(L11,L$11:L$31,0)</f>
        <v>1</v>
      </c>
      <c r="O11" s="396">
        <v>1</v>
      </c>
      <c r="P11" s="396">
        <f>MATCH(O11,N$11:N$31,0)</f>
        <v>1</v>
      </c>
      <c r="Q11" s="568" t="str">
        <f>INDEX(B$11:B$31,P11,1)</f>
        <v>Andalucía</v>
      </c>
      <c r="R11" s="762">
        <f>INDEX(L$11:L$31,P11,1)</f>
        <v>40.672477502617248</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3" t="s">
        <v>7</v>
      </c>
      <c r="C12" s="756"/>
      <c r="D12" s="764">
        <v>1364621</v>
      </c>
      <c r="E12" s="684">
        <v>2.7776680311145325</v>
      </c>
      <c r="F12" s="350"/>
      <c r="G12" s="765">
        <v>191202</v>
      </c>
      <c r="H12" s="766">
        <v>2.8230314433985164</v>
      </c>
      <c r="I12" s="756"/>
      <c r="J12" s="767">
        <v>58315</v>
      </c>
      <c r="K12" s="448">
        <f t="shared" ref="K12:K28" si="0">J12*100/D12</f>
        <v>4.2733476914102893</v>
      </c>
      <c r="L12" s="766">
        <f t="shared" ref="L12:L28" si="1">J12*100/G12</f>
        <v>30.499157958598758</v>
      </c>
      <c r="M12" s="396"/>
      <c r="N12" s="396">
        <f t="shared" ref="N12:N31" si="2">_xlfn.RANK.EQ(L12,L$11:L$31,0)</f>
        <v>13</v>
      </c>
      <c r="O12" s="396">
        <v>2</v>
      </c>
      <c r="P12" s="396">
        <f t="shared" ref="P12:P29" si="3">MATCH(O12,N$11:N$31,0)</f>
        <v>4</v>
      </c>
      <c r="Q12" s="568" t="str">
        <f t="shared" ref="Q12:Q29" si="4">INDEX(B$11:B$31,P12,1)</f>
        <v>Balears, Illes</v>
      </c>
      <c r="R12" s="762">
        <f t="shared" ref="R12:R29" si="5">INDEX(L$11:L$31,P12,1)</f>
        <v>37.618518634414997</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3" t="s">
        <v>37</v>
      </c>
      <c r="C13" s="756"/>
      <c r="D13" s="764">
        <v>1015128</v>
      </c>
      <c r="E13" s="684">
        <v>2.0662796432776815</v>
      </c>
      <c r="F13" s="350"/>
      <c r="G13" s="765">
        <v>191994</v>
      </c>
      <c r="H13" s="766">
        <v>2.8347250496535326</v>
      </c>
      <c r="I13" s="756"/>
      <c r="J13" s="767">
        <v>43721</v>
      </c>
      <c r="K13" s="448">
        <f t="shared" si="0"/>
        <v>4.3069445429541888</v>
      </c>
      <c r="L13" s="766">
        <f t="shared" si="1"/>
        <v>22.772065793722721</v>
      </c>
      <c r="M13" s="396"/>
      <c r="N13" s="396">
        <f t="shared" si="2"/>
        <v>18</v>
      </c>
      <c r="O13" s="396">
        <v>3</v>
      </c>
      <c r="P13" s="396">
        <f>MATCH(O13,N$11:N$31,0)</f>
        <v>11</v>
      </c>
      <c r="Q13" s="568" t="str">
        <f t="shared" si="4"/>
        <v>Extremadura</v>
      </c>
      <c r="R13" s="762">
        <f t="shared" si="5"/>
        <v>37.127623022791191</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3" t="s">
        <v>38</v>
      </c>
      <c r="C14" s="756"/>
      <c r="D14" s="764">
        <v>1249844</v>
      </c>
      <c r="E14" s="684">
        <v>2.5440409627876983</v>
      </c>
      <c r="F14" s="350"/>
      <c r="G14" s="765">
        <v>127828</v>
      </c>
      <c r="H14" s="766">
        <v>1.8873362378361396</v>
      </c>
      <c r="I14" s="756"/>
      <c r="J14" s="767">
        <v>48087</v>
      </c>
      <c r="K14" s="448">
        <f t="shared" si="0"/>
        <v>3.8474401605320345</v>
      </c>
      <c r="L14" s="766">
        <f t="shared" si="1"/>
        <v>37.618518634414997</v>
      </c>
      <c r="M14" s="396"/>
      <c r="N14" s="396">
        <f t="shared" si="2"/>
        <v>2</v>
      </c>
      <c r="O14" s="396">
        <v>4</v>
      </c>
      <c r="P14" s="396">
        <f t="shared" si="3"/>
        <v>7</v>
      </c>
      <c r="Q14" s="568" t="str">
        <f t="shared" si="4"/>
        <v>Castilla y León</v>
      </c>
      <c r="R14" s="762">
        <f t="shared" si="5"/>
        <v>36.844966068758296</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3" t="s">
        <v>6</v>
      </c>
      <c r="C15" s="756"/>
      <c r="D15" s="764">
        <v>2258866</v>
      </c>
      <c r="E15" s="684">
        <v>4.597891923670792</v>
      </c>
      <c r="F15" s="350"/>
      <c r="G15" s="765">
        <v>270684</v>
      </c>
      <c r="H15" s="766">
        <v>3.9965557014303408</v>
      </c>
      <c r="I15" s="756"/>
      <c r="J15" s="767">
        <v>82257</v>
      </c>
      <c r="K15" s="448">
        <f t="shared" si="0"/>
        <v>3.6415174693850809</v>
      </c>
      <c r="L15" s="766">
        <f t="shared" si="1"/>
        <v>30.388571175244934</v>
      </c>
      <c r="M15" s="396"/>
      <c r="N15" s="396">
        <f t="shared" si="2"/>
        <v>14</v>
      </c>
      <c r="O15" s="396">
        <v>5</v>
      </c>
      <c r="P15" s="396">
        <f t="shared" si="3"/>
        <v>16</v>
      </c>
      <c r="Q15" s="568" t="str">
        <f t="shared" si="4"/>
        <v>País Vasco</v>
      </c>
      <c r="R15" s="762">
        <f t="shared" si="5"/>
        <v>34.850511748594492</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3" t="s">
        <v>5</v>
      </c>
      <c r="C16" s="756"/>
      <c r="D16" s="768">
        <v>593623</v>
      </c>
      <c r="E16" s="684">
        <v>1.2083117800724905</v>
      </c>
      <c r="F16" s="350"/>
      <c r="G16" s="769">
        <v>104312</v>
      </c>
      <c r="H16" s="766">
        <v>1.5401306258500749</v>
      </c>
      <c r="I16" s="756"/>
      <c r="J16" s="767">
        <v>24836</v>
      </c>
      <c r="K16" s="448">
        <f t="shared" si="0"/>
        <v>4.1838001559912605</v>
      </c>
      <c r="L16" s="766">
        <f t="shared" si="1"/>
        <v>23.809341207147789</v>
      </c>
      <c r="M16" s="396"/>
      <c r="N16" s="396">
        <f t="shared" si="2"/>
        <v>17</v>
      </c>
      <c r="O16" s="396">
        <v>6</v>
      </c>
      <c r="P16" s="396">
        <f t="shared" si="3"/>
        <v>9</v>
      </c>
      <c r="Q16" s="568" t="str">
        <f t="shared" si="4"/>
        <v>Cataluña</v>
      </c>
      <c r="R16" s="770">
        <f t="shared" si="5"/>
        <v>34.013661274522782</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
      <c r="A17" s="450"/>
      <c r="B17" s="771" t="s">
        <v>4</v>
      </c>
      <c r="C17" s="756"/>
      <c r="D17" s="764">
        <v>2401221</v>
      </c>
      <c r="E17" s="684">
        <v>4.8876536469399703</v>
      </c>
      <c r="F17" s="350"/>
      <c r="G17" s="772">
        <v>428661</v>
      </c>
      <c r="H17" s="773">
        <v>6.3290315036383058</v>
      </c>
      <c r="I17" s="756"/>
      <c r="J17" s="774">
        <v>157940</v>
      </c>
      <c r="K17" s="587">
        <f t="shared" si="0"/>
        <v>6.57748703680336</v>
      </c>
      <c r="L17" s="773">
        <f t="shared" si="1"/>
        <v>36.844966068758296</v>
      </c>
      <c r="M17" s="396"/>
      <c r="N17" s="396">
        <f t="shared" si="2"/>
        <v>4</v>
      </c>
      <c r="O17" s="396">
        <v>7</v>
      </c>
      <c r="P17" s="396">
        <f t="shared" si="3"/>
        <v>8</v>
      </c>
      <c r="Q17" s="568" t="str">
        <f t="shared" si="4"/>
        <v>Castilla - La Mancha</v>
      </c>
      <c r="R17" s="762">
        <f t="shared" si="5"/>
        <v>33.777550315050647</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
      <c r="A18" s="450"/>
      <c r="B18" s="771" t="s">
        <v>40</v>
      </c>
      <c r="C18" s="756"/>
      <c r="D18" s="764">
        <v>2126378</v>
      </c>
      <c r="E18" s="684">
        <v>4.328214348647176</v>
      </c>
      <c r="F18" s="350"/>
      <c r="G18" s="772">
        <v>300904</v>
      </c>
      <c r="H18" s="773">
        <v>4.4427435562618962</v>
      </c>
      <c r="I18" s="756"/>
      <c r="J18" s="774">
        <v>101638</v>
      </c>
      <c r="K18" s="587">
        <f t="shared" si="0"/>
        <v>4.7798651039467108</v>
      </c>
      <c r="L18" s="773">
        <f t="shared" si="1"/>
        <v>33.777550315050647</v>
      </c>
      <c r="M18" s="396"/>
      <c r="N18" s="396">
        <f t="shared" si="2"/>
        <v>7</v>
      </c>
      <c r="O18" s="396">
        <v>8</v>
      </c>
      <c r="P18" s="396">
        <f t="shared" si="3"/>
        <v>17</v>
      </c>
      <c r="Q18" s="568" t="str">
        <f t="shared" si="4"/>
        <v>Rioja, La</v>
      </c>
      <c r="R18" s="762">
        <f t="shared" si="5"/>
        <v>33.655654636780035</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
      <c r="A19" s="450"/>
      <c r="B19" s="771" t="s">
        <v>41</v>
      </c>
      <c r="C19" s="756"/>
      <c r="D19" s="764">
        <v>8124126</v>
      </c>
      <c r="E19" s="684">
        <v>16.536551226271897</v>
      </c>
      <c r="F19" s="350"/>
      <c r="G19" s="772">
        <v>1133130</v>
      </c>
      <c r="H19" s="773">
        <v>16.730272797659861</v>
      </c>
      <c r="I19" s="756"/>
      <c r="J19" s="774">
        <v>385419</v>
      </c>
      <c r="K19" s="587">
        <f t="shared" si="0"/>
        <v>4.7441287838224078</v>
      </c>
      <c r="L19" s="773">
        <f t="shared" si="1"/>
        <v>34.013661274522782</v>
      </c>
      <c r="M19" s="396"/>
      <c r="N19" s="396">
        <f t="shared" si="2"/>
        <v>6</v>
      </c>
      <c r="O19" s="396">
        <v>9</v>
      </c>
      <c r="P19" s="396">
        <f t="shared" si="3"/>
        <v>14</v>
      </c>
      <c r="Q19" s="568" t="str">
        <f>INDEX(B$11:B$31,P19,1)</f>
        <v>Murcia, Región de</v>
      </c>
      <c r="R19" s="762">
        <f t="shared" si="5"/>
        <v>33.557437202871007</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
      <c r="A20" s="450"/>
      <c r="B20" s="771" t="s">
        <v>3</v>
      </c>
      <c r="C20" s="756"/>
      <c r="D20" s="764">
        <v>5425182</v>
      </c>
      <c r="E20" s="684">
        <v>11.042886343078409</v>
      </c>
      <c r="F20" s="350"/>
      <c r="G20" s="772">
        <v>691918</v>
      </c>
      <c r="H20" s="773">
        <v>10.215930117119145</v>
      </c>
      <c r="I20" s="756"/>
      <c r="J20" s="774">
        <v>223112</v>
      </c>
      <c r="K20" s="587">
        <f t="shared" si="0"/>
        <v>4.112525625868404</v>
      </c>
      <c r="L20" s="773">
        <f>J20*100/G20</f>
        <v>32.245439488494299</v>
      </c>
      <c r="M20" s="396"/>
      <c r="N20" s="396">
        <f t="shared" si="2"/>
        <v>12</v>
      </c>
      <c r="O20" s="396">
        <v>10</v>
      </c>
      <c r="P20" s="396">
        <f t="shared" si="3"/>
        <v>21</v>
      </c>
      <c r="Q20" s="568" t="str">
        <f t="shared" si="4"/>
        <v>TOTAL</v>
      </c>
      <c r="R20" s="762">
        <f t="shared" si="5"/>
        <v>33.255626957424049</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3" t="s">
        <v>2</v>
      </c>
      <c r="C21" s="756"/>
      <c r="D21" s="764">
        <v>1053345</v>
      </c>
      <c r="E21" s="684">
        <v>2.1440698422744027</v>
      </c>
      <c r="F21" s="350"/>
      <c r="G21" s="765">
        <v>157166</v>
      </c>
      <c r="H21" s="766">
        <v>2.3205016675200638</v>
      </c>
      <c r="I21" s="756"/>
      <c r="J21" s="767">
        <v>58352</v>
      </c>
      <c r="K21" s="448">
        <f t="shared" si="0"/>
        <v>5.5396854781671721</v>
      </c>
      <c r="L21" s="766">
        <f t="shared" si="1"/>
        <v>37.127623022791191</v>
      </c>
      <c r="M21" s="396"/>
      <c r="N21" s="396">
        <f t="shared" si="2"/>
        <v>3</v>
      </c>
      <c r="O21" s="396">
        <v>11</v>
      </c>
      <c r="P21" s="396">
        <f t="shared" si="3"/>
        <v>13</v>
      </c>
      <c r="Q21" s="568" t="str">
        <f t="shared" si="4"/>
        <v>Madrid, Comunidad de</v>
      </c>
      <c r="R21" s="762">
        <f t="shared" si="5"/>
        <v>32.49944100725385</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3" t="s">
        <v>35</v>
      </c>
      <c r="C22" s="756"/>
      <c r="D22" s="764">
        <v>2714741</v>
      </c>
      <c r="E22" s="684">
        <v>5.5258194681570174</v>
      </c>
      <c r="F22" s="350"/>
      <c r="G22" s="765">
        <v>492391</v>
      </c>
      <c r="H22" s="766">
        <v>7.2699829261536957</v>
      </c>
      <c r="I22" s="756"/>
      <c r="J22" s="767">
        <v>101800</v>
      </c>
      <c r="K22" s="448">
        <f t="shared" si="0"/>
        <v>3.7498973198548224</v>
      </c>
      <c r="L22" s="766">
        <f t="shared" si="1"/>
        <v>20.674626465552784</v>
      </c>
      <c r="M22" s="396"/>
      <c r="N22" s="396">
        <f t="shared" si="2"/>
        <v>19</v>
      </c>
      <c r="O22" s="396">
        <v>12</v>
      </c>
      <c r="P22" s="396">
        <f t="shared" si="3"/>
        <v>10</v>
      </c>
      <c r="Q22" s="568" t="str">
        <f t="shared" si="4"/>
        <v>Comunitat Valenciana</v>
      </c>
      <c r="R22" s="762">
        <f t="shared" si="5"/>
        <v>32.245439488494299</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3" t="s">
        <v>42</v>
      </c>
      <c r="C23" s="756"/>
      <c r="D23" s="764">
        <v>7113886</v>
      </c>
      <c r="E23" s="684">
        <v>14.480221042467644</v>
      </c>
      <c r="F23" s="350"/>
      <c r="G23" s="765">
        <v>881049</v>
      </c>
      <c r="H23" s="766">
        <v>13.008383961333141</v>
      </c>
      <c r="I23" s="756"/>
      <c r="J23" s="767">
        <v>286336</v>
      </c>
      <c r="K23" s="448">
        <f t="shared" si="0"/>
        <v>4.0250293580751784</v>
      </c>
      <c r="L23" s="766">
        <f t="shared" si="1"/>
        <v>32.49944100725385</v>
      </c>
      <c r="M23" s="396"/>
      <c r="N23" s="396">
        <f t="shared" si="2"/>
        <v>11</v>
      </c>
      <c r="O23" s="396">
        <v>13</v>
      </c>
      <c r="P23" s="396">
        <f t="shared" si="3"/>
        <v>2</v>
      </c>
      <c r="Q23" s="568" t="str">
        <f t="shared" si="4"/>
        <v>Aragón</v>
      </c>
      <c r="R23" s="762">
        <f t="shared" si="5"/>
        <v>30.499157958598758</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3" t="s">
        <v>43</v>
      </c>
      <c r="C24" s="756"/>
      <c r="D24" s="764">
        <v>1586989</v>
      </c>
      <c r="E24" s="684">
        <v>3.2302951596307112</v>
      </c>
      <c r="F24" s="350"/>
      <c r="G24" s="765">
        <v>204667</v>
      </c>
      <c r="H24" s="766">
        <v>3.0218375143881557</v>
      </c>
      <c r="I24" s="756"/>
      <c r="J24" s="767">
        <v>68681</v>
      </c>
      <c r="K24" s="448">
        <f t="shared" si="0"/>
        <v>4.3277552648443054</v>
      </c>
      <c r="L24" s="766">
        <f>J24*100/G24</f>
        <v>33.557437202871007</v>
      </c>
      <c r="M24" s="396"/>
      <c r="N24" s="396">
        <f t="shared" si="2"/>
        <v>9</v>
      </c>
      <c r="O24" s="396">
        <v>14</v>
      </c>
      <c r="P24" s="396">
        <f t="shared" si="3"/>
        <v>5</v>
      </c>
      <c r="Q24" s="568" t="str">
        <f t="shared" si="4"/>
        <v>Canarias</v>
      </c>
      <c r="R24" s="762">
        <f t="shared" si="5"/>
        <v>30.388571175244934</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3" t="s">
        <v>44</v>
      </c>
      <c r="C25" s="756"/>
      <c r="D25" s="768">
        <v>683854</v>
      </c>
      <c r="E25" s="684">
        <v>1.3919757894314961</v>
      </c>
      <c r="F25" s="350"/>
      <c r="G25" s="769">
        <v>86335</v>
      </c>
      <c r="H25" s="766">
        <v>1.2747064343773125</v>
      </c>
      <c r="I25" s="756"/>
      <c r="J25" s="767">
        <v>24003</v>
      </c>
      <c r="K25" s="448">
        <f t="shared" si="0"/>
        <v>3.5099597282460877</v>
      </c>
      <c r="L25" s="766">
        <f t="shared" si="1"/>
        <v>27.80216598135171</v>
      </c>
      <c r="M25" s="396"/>
      <c r="N25" s="396">
        <f t="shared" si="2"/>
        <v>15</v>
      </c>
      <c r="O25" s="396">
        <v>15</v>
      </c>
      <c r="P25" s="396">
        <f t="shared" si="3"/>
        <v>15</v>
      </c>
      <c r="Q25" s="568" t="str">
        <f t="shared" si="4"/>
        <v>Navarra, Comunidad Foral de</v>
      </c>
      <c r="R25" s="770">
        <f t="shared" si="5"/>
        <v>27.80216598135171</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3" t="s">
        <v>45</v>
      </c>
      <c r="C26" s="756"/>
      <c r="D26" s="768">
        <v>2242343</v>
      </c>
      <c r="E26" s="684">
        <v>4.5642595752912012</v>
      </c>
      <c r="F26" s="350"/>
      <c r="G26" s="769">
        <v>346850</v>
      </c>
      <c r="H26" s="766">
        <v>5.1211203655964654</v>
      </c>
      <c r="I26" s="756"/>
      <c r="J26" s="767">
        <v>120879</v>
      </c>
      <c r="K26" s="448">
        <f t="shared" si="0"/>
        <v>5.390745305245451</v>
      </c>
      <c r="L26" s="766">
        <f t="shared" si="1"/>
        <v>34.850511748594492</v>
      </c>
      <c r="M26" s="396"/>
      <c r="N26" s="396">
        <f t="shared" si="2"/>
        <v>5</v>
      </c>
      <c r="O26" s="396">
        <v>16</v>
      </c>
      <c r="P26" s="396">
        <f t="shared" si="3"/>
        <v>18</v>
      </c>
      <c r="Q26" s="568" t="str">
        <f t="shared" si="4"/>
        <v>Ceuta y Melilla</v>
      </c>
      <c r="R26" s="762">
        <f t="shared" si="5"/>
        <v>26.23663707193332</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3" t="s">
        <v>46</v>
      </c>
      <c r="C27" s="756"/>
      <c r="D27" s="768">
        <v>326803</v>
      </c>
      <c r="E27" s="686">
        <v>0.66520319236793413</v>
      </c>
      <c r="F27" s="350"/>
      <c r="G27" s="769">
        <v>45193</v>
      </c>
      <c r="H27" s="775">
        <v>0.66725902459968589</v>
      </c>
      <c r="I27" s="756"/>
      <c r="J27" s="767">
        <v>15210</v>
      </c>
      <c r="K27" s="448">
        <f t="shared" si="0"/>
        <v>4.6541800411868923</v>
      </c>
      <c r="L27" s="775">
        <f t="shared" si="1"/>
        <v>33.655654636780035</v>
      </c>
      <c r="M27" s="396"/>
      <c r="N27" s="396">
        <f t="shared" si="2"/>
        <v>8</v>
      </c>
      <c r="O27" s="396">
        <v>17</v>
      </c>
      <c r="P27" s="396">
        <f t="shared" si="3"/>
        <v>6</v>
      </c>
      <c r="Q27" s="568" t="str">
        <f t="shared" si="4"/>
        <v>Cantabria</v>
      </c>
      <c r="R27" s="762">
        <f t="shared" si="5"/>
        <v>23.809341207147789</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3" t="s">
        <v>1</v>
      </c>
      <c r="C28" s="756"/>
      <c r="D28" s="769">
        <v>170634</v>
      </c>
      <c r="E28" s="775">
        <v>0.34732325445760925</v>
      </c>
      <c r="F28" s="328"/>
      <c r="G28" s="769">
        <v>22076</v>
      </c>
      <c r="H28" s="775">
        <v>0.32594450970421673</v>
      </c>
      <c r="I28" s="756"/>
      <c r="J28" s="767">
        <v>5792</v>
      </c>
      <c r="K28" s="448">
        <f t="shared" si="0"/>
        <v>3.3943997093193619</v>
      </c>
      <c r="L28" s="775">
        <f t="shared" si="1"/>
        <v>26.23663707193332</v>
      </c>
      <c r="M28" s="396"/>
      <c r="N28" s="396">
        <f t="shared" si="2"/>
        <v>16</v>
      </c>
      <c r="O28" s="396">
        <v>18</v>
      </c>
      <c r="P28" s="396">
        <f t="shared" si="3"/>
        <v>3</v>
      </c>
      <c r="Q28" s="568" t="str">
        <f t="shared" si="4"/>
        <v>Asturias, Principado de</v>
      </c>
      <c r="R28" s="762">
        <f t="shared" si="5"/>
        <v>22.772065793722721</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20.674626465552784</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
      <c r="A31" s="329"/>
      <c r="B31" s="1256" t="s">
        <v>0</v>
      </c>
      <c r="C31" s="320"/>
      <c r="D31" s="1257">
        <f>SUM(D11:D28)</f>
        <v>49128297</v>
      </c>
      <c r="E31" s="1258">
        <f>SUM(E11:E28)</f>
        <v>100.00000000000003</v>
      </c>
      <c r="F31" s="591"/>
      <c r="G31" s="1257">
        <f>SUM(G11:G28)</f>
        <v>6772932</v>
      </c>
      <c r="H31" s="1258">
        <f>SUM(H11:H28)</f>
        <v>100</v>
      </c>
      <c r="I31" s="320"/>
      <c r="J31" s="1257">
        <f>SUM(J11:J30)</f>
        <v>2252381</v>
      </c>
      <c r="K31" s="1259">
        <f>J31*100/D31</f>
        <v>4.584691791779389</v>
      </c>
      <c r="L31" s="1258">
        <f>J31*100/G31</f>
        <v>33.255626957424049</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25">
      <c r="A33" s="496"/>
      <c r="B33" s="1486" t="str">
        <f>'22solcasaadpot'!B32:M32</f>
        <v>(1) Cifras INE de población referidas al 01/01/2025.</v>
      </c>
      <c r="C33" s="1486"/>
      <c r="D33" s="1486"/>
      <c r="E33" s="1486"/>
      <c r="F33" s="1486"/>
      <c r="G33" s="1486"/>
      <c r="H33" s="1486"/>
      <c r="I33" s="1486"/>
      <c r="J33" s="1486"/>
      <c r="K33" s="1486"/>
      <c r="L33" s="1486"/>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87" t="str">
        <f>'22solcasaadpot'!B33:Q33</f>
        <v>(2) Cifras de Población Potencialmente Dependiente calculadas según lo explicado en la metodología</v>
      </c>
      <c r="C34" s="1487"/>
      <c r="D34" s="1487"/>
      <c r="E34" s="1487"/>
      <c r="F34" s="1487"/>
      <c r="G34" s="1487"/>
      <c r="H34" s="1487"/>
      <c r="I34" s="1487"/>
      <c r="J34" s="1487"/>
      <c r="K34" s="1487"/>
      <c r="L34" s="1487"/>
      <c r="P34" s="785"/>
      <c r="Q34" s="785"/>
      <c r="R34" s="785"/>
    </row>
    <row r="35" spans="1:260" ht="15" customHeight="1" x14ac:dyDescent="0.25">
      <c r="B35" s="397" t="s">
        <v>47</v>
      </c>
      <c r="M35" s="447"/>
      <c r="N35" s="360"/>
      <c r="O35" s="360"/>
      <c r="P35" s="360"/>
      <c r="Q35" s="361"/>
      <c r="R35" s="786"/>
      <c r="S35" s="329"/>
    </row>
    <row r="36" spans="1:260" x14ac:dyDescent="0.25">
      <c r="M36" s="447"/>
      <c r="N36" s="360"/>
      <c r="O36" s="360"/>
      <c r="P36" s="360"/>
      <c r="Q36" s="361"/>
      <c r="R36" s="786"/>
      <c r="S36" s="329"/>
    </row>
    <row r="37" spans="1:260" x14ac:dyDescent="0.25">
      <c r="M37" s="447"/>
      <c r="N37" s="360"/>
      <c r="O37" s="360"/>
      <c r="P37" s="360"/>
      <c r="Q37" s="361"/>
      <c r="R37" s="787"/>
      <c r="S37" s="329"/>
    </row>
    <row r="38" spans="1:260" x14ac:dyDescent="0.25">
      <c r="M38" s="447"/>
      <c r="N38" s="360"/>
      <c r="O38" s="360"/>
      <c r="P38" s="360"/>
      <c r="Q38" s="361"/>
      <c r="R38" s="786"/>
      <c r="S38" s="329"/>
    </row>
    <row r="39" spans="1:260" x14ac:dyDescent="0.25">
      <c r="M39" s="447"/>
      <c r="N39" s="360"/>
      <c r="O39" s="360"/>
      <c r="P39" s="360"/>
      <c r="Q39" s="361"/>
      <c r="R39" s="786"/>
      <c r="S39" s="329"/>
    </row>
    <row r="40" spans="1:260" x14ac:dyDescent="0.25">
      <c r="M40" s="447"/>
      <c r="N40" s="360"/>
      <c r="O40" s="360"/>
      <c r="P40" s="360"/>
      <c r="Q40" s="361"/>
      <c r="R40" s="786"/>
      <c r="S40" s="329"/>
    </row>
    <row r="41" spans="1:260" x14ac:dyDescent="0.25">
      <c r="M41" s="447"/>
      <c r="N41" s="360"/>
      <c r="O41" s="360"/>
      <c r="P41" s="360"/>
      <c r="Q41" s="361"/>
      <c r="R41" s="786"/>
      <c r="S41" s="329"/>
    </row>
    <row r="42" spans="1:260" x14ac:dyDescent="0.25">
      <c r="M42" s="447"/>
      <c r="N42" s="360"/>
      <c r="O42" s="360"/>
      <c r="P42" s="360"/>
      <c r="Q42" s="361"/>
      <c r="R42" s="786"/>
      <c r="S42" s="329"/>
    </row>
    <row r="43" spans="1:260" x14ac:dyDescent="0.25">
      <c r="M43" s="447"/>
      <c r="N43" s="360"/>
      <c r="O43" s="360"/>
      <c r="P43" s="360"/>
      <c r="Q43" s="361"/>
      <c r="R43" s="786"/>
      <c r="S43" s="329"/>
    </row>
    <row r="44" spans="1:260" x14ac:dyDescent="0.25">
      <c r="M44" s="447"/>
      <c r="N44" s="360"/>
      <c r="O44" s="360"/>
      <c r="P44" s="360"/>
      <c r="Q44" s="361"/>
      <c r="R44" s="787"/>
      <c r="S44" s="329"/>
    </row>
    <row r="45" spans="1:260" x14ac:dyDescent="0.25">
      <c r="M45" s="447"/>
      <c r="N45" s="360"/>
      <c r="O45" s="360"/>
      <c r="P45" s="360"/>
      <c r="Q45" s="361"/>
      <c r="R45" s="786"/>
      <c r="S45" s="329"/>
    </row>
    <row r="46" spans="1:260" x14ac:dyDescent="0.25">
      <c r="M46" s="447"/>
      <c r="N46" s="360"/>
      <c r="O46" s="360"/>
      <c r="P46" s="360"/>
      <c r="Q46" s="361"/>
      <c r="R46" s="786"/>
      <c r="S46" s="329"/>
    </row>
    <row r="47" spans="1:260" x14ac:dyDescent="0.25">
      <c r="M47" s="447"/>
      <c r="N47" s="360"/>
      <c r="O47" s="360"/>
      <c r="P47" s="360"/>
      <c r="Q47" s="361"/>
      <c r="R47" s="786"/>
      <c r="S47" s="329"/>
    </row>
    <row r="48" spans="1:260" x14ac:dyDescent="0.25">
      <c r="M48" s="447"/>
      <c r="N48" s="360"/>
      <c r="O48" s="360"/>
      <c r="P48" s="360"/>
      <c r="Q48" s="361"/>
      <c r="R48" s="786"/>
      <c r="S48" s="329"/>
    </row>
    <row r="49" spans="13:19" x14ac:dyDescent="0.25">
      <c r="M49" s="447"/>
      <c r="N49" s="360"/>
      <c r="O49" s="360"/>
      <c r="P49" s="360"/>
      <c r="Q49" s="361"/>
      <c r="R49" s="786"/>
      <c r="S49" s="329"/>
    </row>
    <row r="50" spans="13:19" x14ac:dyDescent="0.25">
      <c r="M50" s="447"/>
      <c r="N50" s="360"/>
      <c r="O50" s="360"/>
      <c r="P50" s="360"/>
      <c r="Q50" s="361"/>
      <c r="R50" s="787"/>
      <c r="S50" s="329"/>
    </row>
    <row r="51" spans="13:19" x14ac:dyDescent="0.25">
      <c r="M51" s="447"/>
      <c r="N51" s="360"/>
      <c r="O51" s="360"/>
      <c r="P51" s="360"/>
      <c r="Q51" s="361"/>
      <c r="R51" s="786"/>
      <c r="S51" s="329"/>
    </row>
    <row r="52" spans="13:19" x14ac:dyDescent="0.25">
      <c r="M52" s="447"/>
      <c r="N52" s="360"/>
      <c r="O52" s="360"/>
      <c r="P52" s="360"/>
      <c r="Q52" s="361"/>
      <c r="R52" s="786"/>
      <c r="S52" s="329"/>
    </row>
    <row r="53" spans="13:19" x14ac:dyDescent="0.2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243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175</v>
      </c>
      <c r="K8" s="1457"/>
      <c r="L8" s="1457"/>
      <c r="M8" s="1457"/>
      <c r="N8" s="1457"/>
      <c r="O8" s="1458"/>
      <c r="P8" s="317"/>
      <c r="Q8" s="1456" t="s">
        <v>176</v>
      </c>
      <c r="R8" s="1457"/>
      <c r="S8" s="1457"/>
      <c r="T8" s="1457"/>
      <c r="U8" s="1457"/>
      <c r="V8" s="1458"/>
      <c r="W8" s="317"/>
      <c r="X8" s="1456" t="s">
        <v>177</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446003</v>
      </c>
      <c r="E12" s="352">
        <f>L12+S12+Z12</f>
        <v>275831</v>
      </c>
      <c r="F12" s="353">
        <f>E12/$D12*100</f>
        <v>61.845099696638819</v>
      </c>
      <c r="G12" s="352">
        <f>N12+U12+AB12</f>
        <v>170172</v>
      </c>
      <c r="H12" s="354">
        <f>G12/$D12*100</f>
        <v>38.154900303361188</v>
      </c>
      <c r="I12" s="350"/>
      <c r="J12" s="355">
        <v>124089</v>
      </c>
      <c r="K12" s="356">
        <v>27.822458593327848</v>
      </c>
      <c r="L12" s="357">
        <v>51981</v>
      </c>
      <c r="M12" s="353">
        <v>41.890095012450743</v>
      </c>
      <c r="N12" s="357">
        <v>72108</v>
      </c>
      <c r="O12" s="358">
        <v>58.109904987549257</v>
      </c>
      <c r="P12" s="350"/>
      <c r="Q12" s="355">
        <v>107983</v>
      </c>
      <c r="R12" s="356">
        <v>24.211272121487973</v>
      </c>
      <c r="S12" s="357">
        <v>70967</v>
      </c>
      <c r="T12" s="353">
        <v>65.720530083439058</v>
      </c>
      <c r="U12" s="357">
        <v>37016</v>
      </c>
      <c r="V12" s="358">
        <v>34.279469916560942</v>
      </c>
      <c r="W12" s="350"/>
      <c r="X12" s="355">
        <v>213931</v>
      </c>
      <c r="Y12" s="356">
        <v>47.966269285184183</v>
      </c>
      <c r="Z12" s="357">
        <v>152883</v>
      </c>
      <c r="AA12" s="353">
        <v>71.463696238506813</v>
      </c>
      <c r="AB12" s="357">
        <v>61048</v>
      </c>
      <c r="AC12" s="358">
        <f t="shared" ref="AC12:AC29" si="0">AB12/$X12*100</f>
        <v>28.536303761493194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58315</v>
      </c>
      <c r="E13" s="365">
        <f t="shared" ref="E13:E29" si="2">L13+S13+Z13</f>
        <v>37298</v>
      </c>
      <c r="F13" s="366">
        <f t="shared" ref="F13:H29" si="3">E13/$D13*100</f>
        <v>63.959530138043384</v>
      </c>
      <c r="G13" s="365">
        <f t="shared" ref="G13:G29" si="4">N13+U13+AB13</f>
        <v>21017</v>
      </c>
      <c r="H13" s="367">
        <f t="shared" si="3"/>
        <v>36.040469861956616</v>
      </c>
      <c r="I13" s="350"/>
      <c r="J13" s="368">
        <v>11355</v>
      </c>
      <c r="K13" s="369">
        <v>19.47183400497299</v>
      </c>
      <c r="L13" s="370">
        <v>4802</v>
      </c>
      <c r="M13" s="371">
        <v>42.289740202553944</v>
      </c>
      <c r="N13" s="370">
        <v>6553</v>
      </c>
      <c r="O13" s="372">
        <v>57.710259797446064</v>
      </c>
      <c r="P13" s="350"/>
      <c r="Q13" s="368">
        <v>11480</v>
      </c>
      <c r="R13" s="369">
        <v>19.686187087370318</v>
      </c>
      <c r="S13" s="370">
        <v>6980</v>
      </c>
      <c r="T13" s="371">
        <v>60.801393728222997</v>
      </c>
      <c r="U13" s="370">
        <v>4500</v>
      </c>
      <c r="V13" s="372">
        <v>39.198606271777003</v>
      </c>
      <c r="W13" s="350"/>
      <c r="X13" s="368">
        <v>35480</v>
      </c>
      <c r="Y13" s="369">
        <v>60.841978907656689</v>
      </c>
      <c r="Z13" s="370">
        <v>25516</v>
      </c>
      <c r="AA13" s="371">
        <v>71.916572717023669</v>
      </c>
      <c r="AB13" s="370">
        <v>9964</v>
      </c>
      <c r="AC13" s="372">
        <f t="shared" si="0"/>
        <v>28.083427282976324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43721</v>
      </c>
      <c r="E14" s="365">
        <f t="shared" si="2"/>
        <v>28215</v>
      </c>
      <c r="F14" s="366">
        <f t="shared" si="3"/>
        <v>64.534205530523096</v>
      </c>
      <c r="G14" s="365">
        <f t="shared" si="4"/>
        <v>15506</v>
      </c>
      <c r="H14" s="367">
        <f t="shared" si="3"/>
        <v>35.465794469476904</v>
      </c>
      <c r="I14" s="350"/>
      <c r="J14" s="368">
        <v>9999</v>
      </c>
      <c r="K14" s="369">
        <v>22.870016696781867</v>
      </c>
      <c r="L14" s="370">
        <v>4188</v>
      </c>
      <c r="M14" s="371">
        <v>41.88418841884188</v>
      </c>
      <c r="N14" s="370">
        <v>5811</v>
      </c>
      <c r="O14" s="372">
        <v>58.11581158115812</v>
      </c>
      <c r="P14" s="350"/>
      <c r="Q14" s="368">
        <v>9656</v>
      </c>
      <c r="R14" s="369">
        <v>22.085496672079781</v>
      </c>
      <c r="S14" s="370">
        <v>5819</v>
      </c>
      <c r="T14" s="371">
        <v>60.263048881524441</v>
      </c>
      <c r="U14" s="370">
        <v>3837</v>
      </c>
      <c r="V14" s="372">
        <v>39.736951118475559</v>
      </c>
      <c r="W14" s="350"/>
      <c r="X14" s="368">
        <v>24066</v>
      </c>
      <c r="Y14" s="369">
        <v>55.044486631138355</v>
      </c>
      <c r="Z14" s="370">
        <v>18208</v>
      </c>
      <c r="AA14" s="371">
        <v>75.658605501537437</v>
      </c>
      <c r="AB14" s="370">
        <v>5858</v>
      </c>
      <c r="AC14" s="372">
        <f t="shared" si="0"/>
        <v>24.341394498462563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48087</v>
      </c>
      <c r="E15" s="365">
        <f t="shared" si="2"/>
        <v>28974</v>
      </c>
      <c r="F15" s="366">
        <f t="shared" si="3"/>
        <v>60.253290910225218</v>
      </c>
      <c r="G15" s="365">
        <f t="shared" si="4"/>
        <v>19113</v>
      </c>
      <c r="H15" s="367">
        <f t="shared" si="3"/>
        <v>39.746709089774782</v>
      </c>
      <c r="I15" s="350"/>
      <c r="J15" s="368">
        <v>14128</v>
      </c>
      <c r="K15" s="369">
        <v>29.380081934826464</v>
      </c>
      <c r="L15" s="370">
        <v>6098</v>
      </c>
      <c r="M15" s="371">
        <v>43.16251415628539</v>
      </c>
      <c r="N15" s="370">
        <v>8030</v>
      </c>
      <c r="O15" s="372">
        <v>56.83748584371461</v>
      </c>
      <c r="P15" s="350"/>
      <c r="Q15" s="368">
        <v>11180</v>
      </c>
      <c r="R15" s="369">
        <v>23.249526899161935</v>
      </c>
      <c r="S15" s="370">
        <v>6680</v>
      </c>
      <c r="T15" s="371">
        <v>59.749552772808592</v>
      </c>
      <c r="U15" s="370">
        <v>4500</v>
      </c>
      <c r="V15" s="372">
        <v>40.250447227191415</v>
      </c>
      <c r="W15" s="350"/>
      <c r="X15" s="368">
        <v>22779</v>
      </c>
      <c r="Y15" s="369">
        <v>47.370391166011608</v>
      </c>
      <c r="Z15" s="370">
        <v>16196</v>
      </c>
      <c r="AA15" s="371">
        <v>71.100575091092679</v>
      </c>
      <c r="AB15" s="370">
        <v>6583</v>
      </c>
      <c r="AC15" s="372">
        <f t="shared" si="0"/>
        <v>28.899424908907328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82257</v>
      </c>
      <c r="E16" s="365">
        <f t="shared" si="2"/>
        <v>48123</v>
      </c>
      <c r="F16" s="366">
        <f t="shared" si="3"/>
        <v>58.503227688828915</v>
      </c>
      <c r="G16" s="365">
        <f t="shared" si="4"/>
        <v>34134</v>
      </c>
      <c r="H16" s="367">
        <f t="shared" si="3"/>
        <v>41.496772311171085</v>
      </c>
      <c r="I16" s="350"/>
      <c r="J16" s="368">
        <v>28413</v>
      </c>
      <c r="K16" s="369">
        <v>34.541741128414607</v>
      </c>
      <c r="L16" s="370">
        <v>11941</v>
      </c>
      <c r="M16" s="371">
        <v>42.026537148488366</v>
      </c>
      <c r="N16" s="370">
        <v>16472</v>
      </c>
      <c r="O16" s="372">
        <v>57.973462851511634</v>
      </c>
      <c r="P16" s="350"/>
      <c r="Q16" s="368">
        <v>19762</v>
      </c>
      <c r="R16" s="369">
        <v>24.024703064784759</v>
      </c>
      <c r="S16" s="370">
        <v>11950</v>
      </c>
      <c r="T16" s="371">
        <v>60.469588098370608</v>
      </c>
      <c r="U16" s="370">
        <v>7812</v>
      </c>
      <c r="V16" s="372">
        <v>39.530411901629392</v>
      </c>
      <c r="W16" s="350"/>
      <c r="X16" s="368">
        <v>34082</v>
      </c>
      <c r="Y16" s="369">
        <v>41.433555806800641</v>
      </c>
      <c r="Z16" s="370">
        <v>24232</v>
      </c>
      <c r="AA16" s="371">
        <v>71.09911390176633</v>
      </c>
      <c r="AB16" s="370">
        <v>9850</v>
      </c>
      <c r="AC16" s="372">
        <f t="shared" si="0"/>
        <v>28.90088609823367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24836</v>
      </c>
      <c r="E17" s="375">
        <f t="shared" si="2"/>
        <v>15266</v>
      </c>
      <c r="F17" s="376">
        <f t="shared" si="3"/>
        <v>61.467224995973588</v>
      </c>
      <c r="G17" s="375">
        <f t="shared" si="4"/>
        <v>9570</v>
      </c>
      <c r="H17" s="367">
        <f t="shared" si="3"/>
        <v>38.532775004026412</v>
      </c>
      <c r="I17" s="350"/>
      <c r="J17" s="377">
        <v>6927</v>
      </c>
      <c r="K17" s="378">
        <v>27.890964728619743</v>
      </c>
      <c r="L17" s="375">
        <v>2925</v>
      </c>
      <c r="M17" s="376">
        <v>42.226071892594199</v>
      </c>
      <c r="N17" s="375">
        <v>4002</v>
      </c>
      <c r="O17" s="372">
        <v>57.773928107405801</v>
      </c>
      <c r="P17" s="350"/>
      <c r="Q17" s="377">
        <v>5185</v>
      </c>
      <c r="R17" s="378">
        <v>20.876952810436464</v>
      </c>
      <c r="S17" s="375">
        <v>2945</v>
      </c>
      <c r="T17" s="376">
        <v>56.798457087753128</v>
      </c>
      <c r="U17" s="375">
        <v>2240</v>
      </c>
      <c r="V17" s="372">
        <v>43.201542912246865</v>
      </c>
      <c r="W17" s="350"/>
      <c r="X17" s="377">
        <v>12724</v>
      </c>
      <c r="Y17" s="378">
        <v>51.232082460943793</v>
      </c>
      <c r="Z17" s="375">
        <v>9396</v>
      </c>
      <c r="AA17" s="376">
        <v>73.844702923608935</v>
      </c>
      <c r="AB17" s="375">
        <v>3328</v>
      </c>
      <c r="AC17" s="372">
        <f t="shared" si="0"/>
        <v>26.155297076391072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157940</v>
      </c>
      <c r="E18" s="365">
        <f t="shared" si="2"/>
        <v>98468</v>
      </c>
      <c r="F18" s="366">
        <f t="shared" si="3"/>
        <v>62.345194377611755</v>
      </c>
      <c r="G18" s="365">
        <f t="shared" si="4"/>
        <v>59472</v>
      </c>
      <c r="H18" s="367">
        <f t="shared" si="3"/>
        <v>37.654805622388245</v>
      </c>
      <c r="I18" s="350"/>
      <c r="J18" s="368">
        <v>32963</v>
      </c>
      <c r="K18" s="369">
        <v>20.870583765987082</v>
      </c>
      <c r="L18" s="370">
        <v>13928</v>
      </c>
      <c r="M18" s="371">
        <v>42.253435670297002</v>
      </c>
      <c r="N18" s="370">
        <v>19035</v>
      </c>
      <c r="O18" s="372">
        <v>57.746564329702998</v>
      </c>
      <c r="P18" s="350"/>
      <c r="Q18" s="368">
        <v>28336</v>
      </c>
      <c r="R18" s="369">
        <v>17.940990249461823</v>
      </c>
      <c r="S18" s="370">
        <v>16085</v>
      </c>
      <c r="T18" s="371">
        <v>56.765245623941276</v>
      </c>
      <c r="U18" s="370">
        <v>12251</v>
      </c>
      <c r="V18" s="372">
        <v>43.234754376058724</v>
      </c>
      <c r="W18" s="350"/>
      <c r="X18" s="368">
        <v>96641</v>
      </c>
      <c r="Y18" s="369">
        <v>61.188425984551095</v>
      </c>
      <c r="Z18" s="370">
        <v>68455</v>
      </c>
      <c r="AA18" s="371">
        <v>70.834324975941882</v>
      </c>
      <c r="AB18" s="370">
        <v>28186</v>
      </c>
      <c r="AC18" s="372">
        <f t="shared" si="0"/>
        <v>29.165675024058114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101638</v>
      </c>
      <c r="E19" s="365">
        <f t="shared" si="2"/>
        <v>63065</v>
      </c>
      <c r="F19" s="366">
        <f t="shared" si="3"/>
        <v>62.048643223991029</v>
      </c>
      <c r="G19" s="365">
        <f t="shared" si="4"/>
        <v>38573</v>
      </c>
      <c r="H19" s="367">
        <f t="shared" si="3"/>
        <v>37.951356776008971</v>
      </c>
      <c r="I19" s="350"/>
      <c r="J19" s="368">
        <v>24192</v>
      </c>
      <c r="K19" s="369">
        <v>23.802121253861745</v>
      </c>
      <c r="L19" s="370">
        <v>10055</v>
      </c>
      <c r="M19" s="371">
        <v>41.563326719576722</v>
      </c>
      <c r="N19" s="370">
        <v>14137</v>
      </c>
      <c r="O19" s="372">
        <v>58.436673280423278</v>
      </c>
      <c r="P19" s="350"/>
      <c r="Q19" s="368">
        <v>20374</v>
      </c>
      <c r="R19" s="369">
        <v>20.045652216690605</v>
      </c>
      <c r="S19" s="370">
        <v>12547</v>
      </c>
      <c r="T19" s="371">
        <v>61.583390595857466</v>
      </c>
      <c r="U19" s="370">
        <v>7827</v>
      </c>
      <c r="V19" s="372">
        <v>38.416609404142534</v>
      </c>
      <c r="W19" s="350"/>
      <c r="X19" s="368">
        <v>57072</v>
      </c>
      <c r="Y19" s="369">
        <v>56.152226529447645</v>
      </c>
      <c r="Z19" s="370">
        <v>40463</v>
      </c>
      <c r="AA19" s="371">
        <v>70.898163723016538</v>
      </c>
      <c r="AB19" s="370">
        <v>16609</v>
      </c>
      <c r="AC19" s="372">
        <f t="shared" si="0"/>
        <v>29.101836276983462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385419</v>
      </c>
      <c r="E20" s="365">
        <f t="shared" si="2"/>
        <v>239993</v>
      </c>
      <c r="F20" s="366">
        <f t="shared" si="3"/>
        <v>62.268077079749574</v>
      </c>
      <c r="G20" s="365">
        <f t="shared" si="4"/>
        <v>145426</v>
      </c>
      <c r="H20" s="367">
        <f t="shared" si="3"/>
        <v>37.731922920250426</v>
      </c>
      <c r="I20" s="350"/>
      <c r="J20" s="368">
        <v>100014</v>
      </c>
      <c r="K20" s="369">
        <v>25.949421279179287</v>
      </c>
      <c r="L20" s="370">
        <v>43657</v>
      </c>
      <c r="M20" s="371">
        <v>43.65088887555742</v>
      </c>
      <c r="N20" s="370">
        <v>56357</v>
      </c>
      <c r="O20" s="372">
        <v>56.349111124442572</v>
      </c>
      <c r="P20" s="350"/>
      <c r="Q20" s="368">
        <v>86218</v>
      </c>
      <c r="R20" s="369">
        <v>22.369940246848234</v>
      </c>
      <c r="S20" s="370">
        <v>53744</v>
      </c>
      <c r="T20" s="371">
        <v>62.335011250550934</v>
      </c>
      <c r="U20" s="370">
        <v>32474</v>
      </c>
      <c r="V20" s="372">
        <v>37.664988749449066</v>
      </c>
      <c r="W20" s="350"/>
      <c r="X20" s="368">
        <v>199187</v>
      </c>
      <c r="Y20" s="369">
        <v>51.680638473972486</v>
      </c>
      <c r="Z20" s="370">
        <v>142592</v>
      </c>
      <c r="AA20" s="371">
        <v>71.587001159714234</v>
      </c>
      <c r="AB20" s="370">
        <v>56595</v>
      </c>
      <c r="AC20" s="372">
        <f t="shared" si="0"/>
        <v>28.412998840285763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223112</v>
      </c>
      <c r="E21" s="365">
        <f t="shared" si="2"/>
        <v>137316</v>
      </c>
      <c r="F21" s="366">
        <f t="shared" si="3"/>
        <v>61.545770733981144</v>
      </c>
      <c r="G21" s="365">
        <f t="shared" si="4"/>
        <v>85796</v>
      </c>
      <c r="H21" s="367">
        <f t="shared" si="3"/>
        <v>38.454229266018856</v>
      </c>
      <c r="I21" s="350"/>
      <c r="J21" s="368">
        <v>59371</v>
      </c>
      <c r="K21" s="369">
        <v>26.610401950589839</v>
      </c>
      <c r="L21" s="370">
        <v>24168</v>
      </c>
      <c r="M21" s="371">
        <v>40.706742348958244</v>
      </c>
      <c r="N21" s="370">
        <v>35203</v>
      </c>
      <c r="O21" s="372">
        <v>59.293257651041756</v>
      </c>
      <c r="P21" s="350"/>
      <c r="Q21" s="368">
        <v>48376</v>
      </c>
      <c r="R21" s="369">
        <v>21.682383735522968</v>
      </c>
      <c r="S21" s="370">
        <v>29697</v>
      </c>
      <c r="T21" s="371">
        <v>61.387878286753761</v>
      </c>
      <c r="U21" s="370">
        <v>18679</v>
      </c>
      <c r="V21" s="372">
        <v>38.612121713246239</v>
      </c>
      <c r="W21" s="350"/>
      <c r="X21" s="368">
        <v>115365</v>
      </c>
      <c r="Y21" s="369">
        <v>51.707214313887192</v>
      </c>
      <c r="Z21" s="370">
        <v>83451</v>
      </c>
      <c r="AA21" s="371">
        <v>72.336497204524775</v>
      </c>
      <c r="AB21" s="370">
        <v>31914</v>
      </c>
      <c r="AC21" s="372">
        <f t="shared" si="0"/>
        <v>27.663502795475232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58352</v>
      </c>
      <c r="E22" s="365">
        <f t="shared" si="2"/>
        <v>36815</v>
      </c>
      <c r="F22" s="366">
        <f t="shared" si="3"/>
        <v>63.091239374828625</v>
      </c>
      <c r="G22" s="365">
        <f t="shared" si="4"/>
        <v>21537</v>
      </c>
      <c r="H22" s="367">
        <f t="shared" si="3"/>
        <v>36.908760625171375</v>
      </c>
      <c r="I22" s="350"/>
      <c r="J22" s="368">
        <v>14118</v>
      </c>
      <c r="K22" s="369">
        <v>24.194543460378391</v>
      </c>
      <c r="L22" s="370">
        <v>6141</v>
      </c>
      <c r="M22" s="371">
        <v>43.497662558436041</v>
      </c>
      <c r="N22" s="370">
        <v>7977</v>
      </c>
      <c r="O22" s="372">
        <v>56.502337441563967</v>
      </c>
      <c r="P22" s="350"/>
      <c r="Q22" s="368">
        <v>12379</v>
      </c>
      <c r="R22" s="369">
        <v>21.21435426377845</v>
      </c>
      <c r="S22" s="370">
        <v>7704</v>
      </c>
      <c r="T22" s="371">
        <v>62.234429275385736</v>
      </c>
      <c r="U22" s="370">
        <v>4675</v>
      </c>
      <c r="V22" s="372">
        <v>37.765570724614264</v>
      </c>
      <c r="W22" s="350"/>
      <c r="X22" s="368">
        <v>31855</v>
      </c>
      <c r="Y22" s="369">
        <v>54.591102275843163</v>
      </c>
      <c r="Z22" s="370">
        <v>22970</v>
      </c>
      <c r="AA22" s="371">
        <v>72.107989326636329</v>
      </c>
      <c r="AB22" s="370">
        <v>8885</v>
      </c>
      <c r="AC22" s="372">
        <f t="shared" si="0"/>
        <v>27.892010673363682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101800</v>
      </c>
      <c r="E23" s="365">
        <f t="shared" si="2"/>
        <v>62962</v>
      </c>
      <c r="F23" s="366">
        <f t="shared" si="3"/>
        <v>61.848722986247537</v>
      </c>
      <c r="G23" s="365">
        <f t="shared" si="4"/>
        <v>38838</v>
      </c>
      <c r="H23" s="367">
        <f t="shared" si="3"/>
        <v>38.151277013752456</v>
      </c>
      <c r="I23" s="350"/>
      <c r="J23" s="368">
        <v>28216</v>
      </c>
      <c r="K23" s="369">
        <v>27.717092337917489</v>
      </c>
      <c r="L23" s="370">
        <v>11113</v>
      </c>
      <c r="M23" s="371">
        <v>39.385455060958321</v>
      </c>
      <c r="N23" s="370">
        <v>17103</v>
      </c>
      <c r="O23" s="372">
        <v>60.614544939041679</v>
      </c>
      <c r="P23" s="350"/>
      <c r="Q23" s="368">
        <v>18034</v>
      </c>
      <c r="R23" s="369">
        <v>17.715127701375248</v>
      </c>
      <c r="S23" s="370">
        <v>10398</v>
      </c>
      <c r="T23" s="371">
        <v>57.657757569036264</v>
      </c>
      <c r="U23" s="370">
        <v>7636</v>
      </c>
      <c r="V23" s="372">
        <v>42.342242430963736</v>
      </c>
      <c r="W23" s="350"/>
      <c r="X23" s="368">
        <v>55550</v>
      </c>
      <c r="Y23" s="369">
        <v>54.567779960707277</v>
      </c>
      <c r="Z23" s="370">
        <v>41451</v>
      </c>
      <c r="AA23" s="371">
        <v>74.619261926192621</v>
      </c>
      <c r="AB23" s="370">
        <v>14099</v>
      </c>
      <c r="AC23" s="372">
        <f t="shared" si="0"/>
        <v>25.380738073807379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286336</v>
      </c>
      <c r="E24" s="365">
        <f t="shared" si="2"/>
        <v>185336</v>
      </c>
      <c r="F24" s="366">
        <f t="shared" si="3"/>
        <v>64.7267545820295</v>
      </c>
      <c r="G24" s="365">
        <f t="shared" si="4"/>
        <v>101000</v>
      </c>
      <c r="H24" s="367">
        <f t="shared" si="3"/>
        <v>35.273245417970493</v>
      </c>
      <c r="I24" s="350"/>
      <c r="J24" s="368">
        <v>68001</v>
      </c>
      <c r="K24" s="369">
        <v>23.748672887796154</v>
      </c>
      <c r="L24" s="370">
        <v>31157</v>
      </c>
      <c r="M24" s="371">
        <v>45.818443846414027</v>
      </c>
      <c r="N24" s="370">
        <v>36844</v>
      </c>
      <c r="O24" s="372">
        <v>54.181556153585973</v>
      </c>
      <c r="P24" s="350"/>
      <c r="Q24" s="368">
        <v>56954</v>
      </c>
      <c r="R24" s="369">
        <v>19.890618015198928</v>
      </c>
      <c r="S24" s="370">
        <v>36822</v>
      </c>
      <c r="T24" s="371">
        <v>64.652175439828625</v>
      </c>
      <c r="U24" s="370">
        <v>20132</v>
      </c>
      <c r="V24" s="372">
        <v>35.347824560171368</v>
      </c>
      <c r="W24" s="350"/>
      <c r="X24" s="368">
        <v>161381</v>
      </c>
      <c r="Y24" s="369">
        <v>56.360709097004914</v>
      </c>
      <c r="Z24" s="370">
        <v>117357</v>
      </c>
      <c r="AA24" s="371">
        <v>72.720456559322344</v>
      </c>
      <c r="AB24" s="370">
        <v>44024</v>
      </c>
      <c r="AC24" s="372">
        <f t="shared" si="0"/>
        <v>27.279543440677649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68681</v>
      </c>
      <c r="E25" s="365">
        <f t="shared" si="2"/>
        <v>39119</v>
      </c>
      <c r="F25" s="366">
        <f t="shared" si="3"/>
        <v>56.957528282931236</v>
      </c>
      <c r="G25" s="365">
        <f t="shared" si="4"/>
        <v>29562</v>
      </c>
      <c r="H25" s="367">
        <f t="shared" si="3"/>
        <v>43.042471717068771</v>
      </c>
      <c r="I25" s="350"/>
      <c r="J25" s="368">
        <v>23629</v>
      </c>
      <c r="K25" s="369">
        <v>34.403983634484064</v>
      </c>
      <c r="L25" s="370">
        <v>8898</v>
      </c>
      <c r="M25" s="371">
        <v>37.657116255448813</v>
      </c>
      <c r="N25" s="370">
        <v>14731</v>
      </c>
      <c r="O25" s="372">
        <v>62.342883744551195</v>
      </c>
      <c r="P25" s="350"/>
      <c r="Q25" s="368">
        <v>15579</v>
      </c>
      <c r="R25" s="369">
        <v>22.68312924971972</v>
      </c>
      <c r="S25" s="370">
        <v>9644</v>
      </c>
      <c r="T25" s="371">
        <v>61.90384491944284</v>
      </c>
      <c r="U25" s="370">
        <v>5935</v>
      </c>
      <c r="V25" s="372">
        <v>38.09615508055716</v>
      </c>
      <c r="W25" s="350"/>
      <c r="X25" s="368">
        <v>29473</v>
      </c>
      <c r="Y25" s="369">
        <v>42.912887115796217</v>
      </c>
      <c r="Z25" s="370">
        <v>20577</v>
      </c>
      <c r="AA25" s="371">
        <v>69.816442167407459</v>
      </c>
      <c r="AB25" s="370">
        <v>8896</v>
      </c>
      <c r="AC25" s="372">
        <f t="shared" si="0"/>
        <v>30.183557832592545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24003</v>
      </c>
      <c r="E26" s="380">
        <f t="shared" si="2"/>
        <v>14884</v>
      </c>
      <c r="F26" s="381">
        <f t="shared" si="3"/>
        <v>62.008915552222646</v>
      </c>
      <c r="G26" s="380">
        <f t="shared" si="4"/>
        <v>9119</v>
      </c>
      <c r="H26" s="367">
        <f t="shared" si="3"/>
        <v>37.991084447777361</v>
      </c>
      <c r="I26" s="350"/>
      <c r="J26" s="377">
        <v>5677</v>
      </c>
      <c r="K26" s="378">
        <v>23.651210265383494</v>
      </c>
      <c r="L26" s="375">
        <v>2506</v>
      </c>
      <c r="M26" s="376">
        <v>44.143033292231813</v>
      </c>
      <c r="N26" s="375">
        <v>3171</v>
      </c>
      <c r="O26" s="372">
        <v>55.856966707768187</v>
      </c>
      <c r="P26" s="350"/>
      <c r="Q26" s="377">
        <v>4586</v>
      </c>
      <c r="R26" s="378">
        <v>19.105945090197057</v>
      </c>
      <c r="S26" s="375">
        <v>2544</v>
      </c>
      <c r="T26" s="376">
        <v>55.473179241168779</v>
      </c>
      <c r="U26" s="375">
        <v>2042</v>
      </c>
      <c r="V26" s="372">
        <v>44.526820758831228</v>
      </c>
      <c r="W26" s="350"/>
      <c r="X26" s="377">
        <v>13740</v>
      </c>
      <c r="Y26" s="378">
        <v>57.242844644419442</v>
      </c>
      <c r="Z26" s="375">
        <v>9834</v>
      </c>
      <c r="AA26" s="376">
        <v>71.572052401746717</v>
      </c>
      <c r="AB26" s="375">
        <v>3906</v>
      </c>
      <c r="AC26" s="372">
        <f t="shared" si="0"/>
        <v>28.427947598253272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120879</v>
      </c>
      <c r="E27" s="380">
        <f t="shared" si="2"/>
        <v>72887</v>
      </c>
      <c r="F27" s="381">
        <f t="shared" si="3"/>
        <v>60.297487570214848</v>
      </c>
      <c r="G27" s="380">
        <f t="shared" si="4"/>
        <v>47992</v>
      </c>
      <c r="H27" s="367">
        <f t="shared" si="3"/>
        <v>39.702512429785159</v>
      </c>
      <c r="I27" s="350"/>
      <c r="J27" s="377">
        <v>31995</v>
      </c>
      <c r="K27" s="378">
        <v>26.468617377708288</v>
      </c>
      <c r="L27" s="375">
        <v>13068</v>
      </c>
      <c r="M27" s="376">
        <v>40.843881856540079</v>
      </c>
      <c r="N27" s="375">
        <v>18927</v>
      </c>
      <c r="O27" s="372">
        <v>59.156118143459913</v>
      </c>
      <c r="P27" s="350"/>
      <c r="Q27" s="377">
        <v>24162</v>
      </c>
      <c r="R27" s="378">
        <v>19.98858362494726</v>
      </c>
      <c r="S27" s="375">
        <v>13582</v>
      </c>
      <c r="T27" s="376">
        <v>56.212234086582235</v>
      </c>
      <c r="U27" s="375">
        <v>10580</v>
      </c>
      <c r="V27" s="372">
        <v>43.787765913417765</v>
      </c>
      <c r="W27" s="350"/>
      <c r="X27" s="377">
        <v>64722</v>
      </c>
      <c r="Y27" s="378">
        <v>53.542798997344455</v>
      </c>
      <c r="Z27" s="375">
        <v>46237</v>
      </c>
      <c r="AA27" s="376">
        <v>71.439386916349918</v>
      </c>
      <c r="AB27" s="375">
        <v>18485</v>
      </c>
      <c r="AC27" s="372">
        <f t="shared" si="0"/>
        <v>28.560613083650072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15210</v>
      </c>
      <c r="E28" s="380">
        <f t="shared" si="2"/>
        <v>9391</v>
      </c>
      <c r="F28" s="381">
        <f t="shared" si="3"/>
        <v>61.742274819197895</v>
      </c>
      <c r="G28" s="380">
        <f t="shared" si="4"/>
        <v>5819</v>
      </c>
      <c r="H28" s="382">
        <f t="shared" si="3"/>
        <v>38.257725180802105</v>
      </c>
      <c r="I28" s="350"/>
      <c r="J28" s="377">
        <v>3461</v>
      </c>
      <c r="K28" s="378">
        <v>22.754766600920448</v>
      </c>
      <c r="L28" s="375">
        <v>1448</v>
      </c>
      <c r="M28" s="376">
        <v>41.837619185206584</v>
      </c>
      <c r="N28" s="375">
        <v>2013</v>
      </c>
      <c r="O28" s="383">
        <v>58.162380814793416</v>
      </c>
      <c r="P28" s="350"/>
      <c r="Q28" s="377">
        <v>2896</v>
      </c>
      <c r="R28" s="378">
        <v>19.040105193951348</v>
      </c>
      <c r="S28" s="375">
        <v>1703</v>
      </c>
      <c r="T28" s="376">
        <v>58.805248618784532</v>
      </c>
      <c r="U28" s="375">
        <v>1193</v>
      </c>
      <c r="V28" s="383">
        <v>41.194751381215475</v>
      </c>
      <c r="W28" s="350"/>
      <c r="X28" s="377">
        <v>8853</v>
      </c>
      <c r="Y28" s="378">
        <v>58.205128205128212</v>
      </c>
      <c r="Z28" s="375">
        <v>6240</v>
      </c>
      <c r="AA28" s="376">
        <v>70.484581497797365</v>
      </c>
      <c r="AB28" s="375">
        <v>2613</v>
      </c>
      <c r="AC28" s="383">
        <f t="shared" si="0"/>
        <v>29.515418502202646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5792</v>
      </c>
      <c r="E29" s="386">
        <f t="shared" si="2"/>
        <v>3152</v>
      </c>
      <c r="F29" s="387">
        <f t="shared" si="3"/>
        <v>54.41988950276243</v>
      </c>
      <c r="G29" s="386">
        <f t="shared" si="4"/>
        <v>2640</v>
      </c>
      <c r="H29" s="388">
        <f t="shared" si="3"/>
        <v>45.58011049723757</v>
      </c>
      <c r="I29" s="350"/>
      <c r="J29" s="389">
        <v>3135</v>
      </c>
      <c r="K29" s="390">
        <v>54.126381215469607</v>
      </c>
      <c r="L29" s="391">
        <v>1209</v>
      </c>
      <c r="M29" s="392">
        <v>38.564593301435409</v>
      </c>
      <c r="N29" s="391">
        <v>1926</v>
      </c>
      <c r="O29" s="393">
        <v>61.435406698564599</v>
      </c>
      <c r="P29" s="350"/>
      <c r="Q29" s="389">
        <v>1077</v>
      </c>
      <c r="R29" s="390">
        <v>18.594613259668506</v>
      </c>
      <c r="S29" s="391">
        <v>739</v>
      </c>
      <c r="T29" s="392">
        <v>68.616527390900643</v>
      </c>
      <c r="U29" s="391">
        <v>338</v>
      </c>
      <c r="V29" s="393">
        <v>31.38347260909935</v>
      </c>
      <c r="W29" s="350"/>
      <c r="X29" s="389">
        <v>1580</v>
      </c>
      <c r="Y29" s="390">
        <v>27.279005524861876</v>
      </c>
      <c r="Z29" s="391">
        <v>1204</v>
      </c>
      <c r="AA29" s="392">
        <v>76.202531645569621</v>
      </c>
      <c r="AB29" s="391">
        <v>376</v>
      </c>
      <c r="AC29" s="393">
        <f t="shared" si="0"/>
        <v>23.797468354430379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2252381</v>
      </c>
      <c r="E31" s="1230">
        <f>L31+S31+Z31</f>
        <v>1397095</v>
      </c>
      <c r="F31" s="1231">
        <f>E31/$D31*100</f>
        <v>62.027472261575646</v>
      </c>
      <c r="G31" s="1230">
        <f>N31+U31+AB31</f>
        <v>855286</v>
      </c>
      <c r="H31" s="1232">
        <f>G31/$D31*100</f>
        <v>37.972527738424361</v>
      </c>
      <c r="I31" s="320"/>
      <c r="J31" s="1233">
        <f>SUM(J12:J29)</f>
        <v>589683</v>
      </c>
      <c r="K31" s="1234">
        <f>J31/$D31*100</f>
        <v>26.180428621978251</v>
      </c>
      <c r="L31" s="1230">
        <f>SUM(L12:L29)</f>
        <v>249283</v>
      </c>
      <c r="M31" s="1231">
        <f>L31/$J31*100</f>
        <v>42.274069288075118</v>
      </c>
      <c r="N31" s="1230">
        <f>SUM(N12:N29)</f>
        <v>340400</v>
      </c>
      <c r="O31" s="1235">
        <f>N31/$J31*100</f>
        <v>57.725930711924875</v>
      </c>
      <c r="P31" s="320"/>
      <c r="Q31" s="1233">
        <f>SUM(Q12:Q29)</f>
        <v>484217</v>
      </c>
      <c r="R31" s="1234">
        <f>Q31/$D31*100</f>
        <v>21.498005887991418</v>
      </c>
      <c r="S31" s="1230">
        <f>SUM(S12:S29)</f>
        <v>300550</v>
      </c>
      <c r="T31" s="1231">
        <f>S31/$Q31*100</f>
        <v>62.069278856380507</v>
      </c>
      <c r="U31" s="1230">
        <f>SUM(U12:U29)</f>
        <v>183667</v>
      </c>
      <c r="V31" s="1235">
        <f>U31/$Q31*100</f>
        <v>37.930721143619493</v>
      </c>
      <c r="W31" s="320"/>
      <c r="X31" s="1233">
        <f>SUM(X12:X29)</f>
        <v>1178481</v>
      </c>
      <c r="Y31" s="1234">
        <f>X31/$D31*100</f>
        <v>52.321565490030331</v>
      </c>
      <c r="Z31" s="1230">
        <f>SUM(Z12:Z29)</f>
        <v>847262</v>
      </c>
      <c r="AA31" s="1231">
        <f>Z31/$X31*100</f>
        <v>71.89441323194859</v>
      </c>
      <c r="AB31" s="1230">
        <f>SUM(AB12:AB29)</f>
        <v>331219</v>
      </c>
      <c r="AC31" s="1235">
        <f>AB31/$X31*100</f>
        <v>28.105586768051417</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89"/>
      <c r="C34" s="1489"/>
      <c r="D34" s="1489"/>
      <c r="E34" s="1489"/>
      <c r="F34" s="1489"/>
      <c r="G34" s="1489"/>
      <c r="H34" s="1489"/>
      <c r="I34" s="1489"/>
      <c r="J34" s="1489"/>
      <c r="K34" s="1489"/>
      <c r="L34" s="1489"/>
      <c r="M34" s="1489"/>
      <c r="N34" s="1489"/>
      <c r="O34" s="1489"/>
    </row>
    <row r="35" spans="2:15" s="396" customFormat="1" ht="29.25" customHeight="1" x14ac:dyDescent="0.2">
      <c r="B35" s="1489"/>
      <c r="C35" s="1489"/>
      <c r="D35" s="1489"/>
      <c r="E35" s="1489"/>
      <c r="F35" s="1489"/>
      <c r="G35" s="1489"/>
      <c r="H35" s="1489"/>
      <c r="I35" s="1489"/>
      <c r="J35" s="1489"/>
      <c r="K35" s="1489"/>
      <c r="L35" s="1489"/>
      <c r="M35" s="1489"/>
    </row>
    <row r="36" spans="2:15" s="396" customFormat="1" ht="4.5" customHeight="1" x14ac:dyDescent="0.2">
      <c r="B36" s="1488"/>
      <c r="C36" s="1488"/>
      <c r="D36" s="1488"/>
      <c r="E36" s="1326"/>
      <c r="F36" s="1326"/>
      <c r="G36" s="1326"/>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224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225</v>
      </c>
      <c r="K8" s="1457"/>
      <c r="L8" s="1457"/>
      <c r="M8" s="1457"/>
      <c r="N8" s="1457"/>
      <c r="O8" s="1458"/>
      <c r="P8" s="317"/>
      <c r="Q8" s="1456" t="s">
        <v>226</v>
      </c>
      <c r="R8" s="1457"/>
      <c r="S8" s="1457"/>
      <c r="T8" s="1457"/>
      <c r="U8" s="1457"/>
      <c r="V8" s="1458"/>
      <c r="W8" s="317"/>
      <c r="X8" s="1456" t="s">
        <v>227</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86079</v>
      </c>
      <c r="E12" s="352">
        <f>L12+S12+Z12</f>
        <v>50578</v>
      </c>
      <c r="F12" s="353">
        <f>E12/$D12*100</f>
        <v>58.757652853773855</v>
      </c>
      <c r="G12" s="352">
        <f>N12+U12+AB12</f>
        <v>35501</v>
      </c>
      <c r="H12" s="354">
        <f>G12/$D12*100</f>
        <v>41.242347146226145</v>
      </c>
      <c r="I12" s="350"/>
      <c r="J12" s="355">
        <f>L12+N12</f>
        <v>30229</v>
      </c>
      <c r="K12" s="356">
        <f>J12/$D12*100</f>
        <v>35.117740680072956</v>
      </c>
      <c r="L12" s="357">
        <v>11677</v>
      </c>
      <c r="M12" s="353">
        <v>38.628469350623575</v>
      </c>
      <c r="N12" s="357">
        <v>18552</v>
      </c>
      <c r="O12" s="358">
        <v>61.371530649376425</v>
      </c>
      <c r="P12" s="350"/>
      <c r="Q12" s="355">
        <v>15028</v>
      </c>
      <c r="R12" s="356">
        <v>17.458381254429071</v>
      </c>
      <c r="S12" s="357">
        <v>8555</v>
      </c>
      <c r="T12" s="353">
        <v>56.927069470322067</v>
      </c>
      <c r="U12" s="357">
        <v>6473</v>
      </c>
      <c r="V12" s="358">
        <v>43.072930529677933</v>
      </c>
      <c r="W12" s="350"/>
      <c r="X12" s="355">
        <v>40822</v>
      </c>
      <c r="Y12" s="356">
        <v>47.423878065497973</v>
      </c>
      <c r="Z12" s="357">
        <v>30346</v>
      </c>
      <c r="AA12" s="353">
        <v>74.337367105972277</v>
      </c>
      <c r="AB12" s="357">
        <v>10476</v>
      </c>
      <c r="AC12" s="358">
        <f t="shared" ref="AC12:AC29" si="0">AB12/$X12*100</f>
        <v>25.66263289402773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14681</v>
      </c>
      <c r="E13" s="365">
        <f t="shared" ref="E13:E29" si="2">L13+S13+Z13</f>
        <v>9770</v>
      </c>
      <c r="F13" s="366">
        <f t="shared" ref="F13:H29" si="3">E13/$D13*100</f>
        <v>66.548600231591848</v>
      </c>
      <c r="G13" s="365">
        <f t="shared" ref="G13:G29" si="4">N13+U13+AB13</f>
        <v>4911</v>
      </c>
      <c r="H13" s="367">
        <f t="shared" si="3"/>
        <v>33.451399768408145</v>
      </c>
      <c r="I13" s="350"/>
      <c r="J13" s="368">
        <f t="shared" ref="J13:J29" si="5">L13+N13</f>
        <v>2650</v>
      </c>
      <c r="K13" s="369">
        <f t="shared" ref="K13:K29" si="6">J13/$D13*100</f>
        <v>18.050541516245488</v>
      </c>
      <c r="L13" s="370">
        <v>1064</v>
      </c>
      <c r="M13" s="371">
        <v>40.15094339622641</v>
      </c>
      <c r="N13" s="370">
        <v>1586</v>
      </c>
      <c r="O13" s="372">
        <v>59.84905660377359</v>
      </c>
      <c r="P13" s="350"/>
      <c r="Q13" s="368">
        <v>2239</v>
      </c>
      <c r="R13" s="369">
        <v>15.25100469995232</v>
      </c>
      <c r="S13" s="370">
        <v>1299</v>
      </c>
      <c r="T13" s="371">
        <v>58.016971862438595</v>
      </c>
      <c r="U13" s="370">
        <v>940</v>
      </c>
      <c r="V13" s="372">
        <v>41.983028137561412</v>
      </c>
      <c r="W13" s="350"/>
      <c r="X13" s="368">
        <v>9792</v>
      </c>
      <c r="Y13" s="369">
        <v>66.698453783802194</v>
      </c>
      <c r="Z13" s="370">
        <v>7407</v>
      </c>
      <c r="AA13" s="371">
        <v>75.643382352941174</v>
      </c>
      <c r="AB13" s="370">
        <v>2385</v>
      </c>
      <c r="AC13" s="372">
        <f t="shared" si="0"/>
        <v>24.356617647058822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7354</v>
      </c>
      <c r="E14" s="365">
        <f t="shared" si="2"/>
        <v>4833</v>
      </c>
      <c r="F14" s="366">
        <f t="shared" si="3"/>
        <v>65.719336415556157</v>
      </c>
      <c r="G14" s="365">
        <f t="shared" si="4"/>
        <v>2521</v>
      </c>
      <c r="H14" s="367">
        <f t="shared" si="3"/>
        <v>34.280663584443836</v>
      </c>
      <c r="I14" s="350"/>
      <c r="J14" s="368">
        <f t="shared" si="5"/>
        <v>1793</v>
      </c>
      <c r="K14" s="369">
        <f t="shared" si="6"/>
        <v>24.381289094370413</v>
      </c>
      <c r="L14" s="370">
        <v>726</v>
      </c>
      <c r="M14" s="371">
        <v>40.490797546012267</v>
      </c>
      <c r="N14" s="370">
        <v>1067</v>
      </c>
      <c r="O14" s="372">
        <v>59.509202453987733</v>
      </c>
      <c r="P14" s="350"/>
      <c r="Q14" s="368">
        <v>1366</v>
      </c>
      <c r="R14" s="369">
        <v>18.574925210769649</v>
      </c>
      <c r="S14" s="370">
        <v>786</v>
      </c>
      <c r="T14" s="371">
        <v>57.540263543191806</v>
      </c>
      <c r="U14" s="370">
        <v>580</v>
      </c>
      <c r="V14" s="372">
        <v>42.459736456808201</v>
      </c>
      <c r="W14" s="350"/>
      <c r="X14" s="368">
        <v>4195</v>
      </c>
      <c r="Y14" s="369">
        <v>57.043785694859942</v>
      </c>
      <c r="Z14" s="370">
        <v>3321</v>
      </c>
      <c r="AA14" s="371">
        <v>79.165673420738983</v>
      </c>
      <c r="AB14" s="370">
        <v>874</v>
      </c>
      <c r="AC14" s="372">
        <f t="shared" si="0"/>
        <v>20.834326579261024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8787</v>
      </c>
      <c r="E15" s="365">
        <f t="shared" si="2"/>
        <v>5509</v>
      </c>
      <c r="F15" s="366">
        <f t="shared" si="3"/>
        <v>62.694890178673035</v>
      </c>
      <c r="G15" s="365">
        <f t="shared" si="4"/>
        <v>3278</v>
      </c>
      <c r="H15" s="367">
        <f t="shared" si="3"/>
        <v>37.305109821326958</v>
      </c>
      <c r="I15" s="350"/>
      <c r="J15" s="368">
        <f t="shared" si="5"/>
        <v>2090</v>
      </c>
      <c r="K15" s="369">
        <f t="shared" si="6"/>
        <v>23.785137134403094</v>
      </c>
      <c r="L15" s="370">
        <v>791</v>
      </c>
      <c r="M15" s="371">
        <v>37.846889952153113</v>
      </c>
      <c r="N15" s="370">
        <v>1299</v>
      </c>
      <c r="O15" s="372">
        <v>62.153110047846894</v>
      </c>
      <c r="P15" s="350"/>
      <c r="Q15" s="368">
        <v>1522</v>
      </c>
      <c r="R15" s="369">
        <v>17.321042449072493</v>
      </c>
      <c r="S15" s="370">
        <v>860</v>
      </c>
      <c r="T15" s="371">
        <v>56.504599211563736</v>
      </c>
      <c r="U15" s="370">
        <v>662</v>
      </c>
      <c r="V15" s="372">
        <v>43.495400788436264</v>
      </c>
      <c r="W15" s="350"/>
      <c r="X15" s="368">
        <v>5175</v>
      </c>
      <c r="Y15" s="369">
        <v>58.893820416524413</v>
      </c>
      <c r="Z15" s="370">
        <v>3858</v>
      </c>
      <c r="AA15" s="371">
        <v>74.550724637681157</v>
      </c>
      <c r="AB15" s="370">
        <v>1317</v>
      </c>
      <c r="AC15" s="372">
        <f t="shared" si="0"/>
        <v>25.44927536231884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25124</v>
      </c>
      <c r="E16" s="365">
        <f t="shared" si="2"/>
        <v>15252</v>
      </c>
      <c r="F16" s="366">
        <f t="shared" si="3"/>
        <v>60.706893806718675</v>
      </c>
      <c r="G16" s="365">
        <f t="shared" si="4"/>
        <v>9872</v>
      </c>
      <c r="H16" s="367">
        <f t="shared" si="3"/>
        <v>39.293106193281325</v>
      </c>
      <c r="I16" s="350"/>
      <c r="J16" s="368">
        <f t="shared" si="5"/>
        <v>7213</v>
      </c>
      <c r="K16" s="369">
        <f t="shared" si="6"/>
        <v>28.70960038210476</v>
      </c>
      <c r="L16" s="370">
        <v>2938</v>
      </c>
      <c r="M16" s="371">
        <v>40.732011645639815</v>
      </c>
      <c r="N16" s="370">
        <v>4275</v>
      </c>
      <c r="O16" s="372">
        <v>59.267988354360178</v>
      </c>
      <c r="P16" s="350"/>
      <c r="Q16" s="368">
        <v>5036</v>
      </c>
      <c r="R16" s="369">
        <v>20.044578888711989</v>
      </c>
      <c r="S16" s="370">
        <v>2857</v>
      </c>
      <c r="T16" s="371">
        <v>56.731532962668787</v>
      </c>
      <c r="U16" s="370">
        <v>2179</v>
      </c>
      <c r="V16" s="372">
        <v>43.268467037331213</v>
      </c>
      <c r="W16" s="350"/>
      <c r="X16" s="368">
        <v>12875</v>
      </c>
      <c r="Y16" s="369">
        <v>51.245820729183258</v>
      </c>
      <c r="Z16" s="370">
        <v>9457</v>
      </c>
      <c r="AA16" s="371">
        <v>73.452427184466018</v>
      </c>
      <c r="AB16" s="370">
        <v>3418</v>
      </c>
      <c r="AC16" s="372">
        <f t="shared" si="0"/>
        <v>26.547572815533982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5240</v>
      </c>
      <c r="E17" s="375">
        <f t="shared" si="2"/>
        <v>3345</v>
      </c>
      <c r="F17" s="376">
        <f t="shared" si="3"/>
        <v>63.835877862595424</v>
      </c>
      <c r="G17" s="375">
        <f t="shared" si="4"/>
        <v>1895</v>
      </c>
      <c r="H17" s="367">
        <f t="shared" si="3"/>
        <v>36.164122137404583</v>
      </c>
      <c r="I17" s="350"/>
      <c r="J17" s="377">
        <f t="shared" si="5"/>
        <v>1303</v>
      </c>
      <c r="K17" s="378">
        <f t="shared" si="6"/>
        <v>24.866412213740457</v>
      </c>
      <c r="L17" s="375">
        <v>524</v>
      </c>
      <c r="M17" s="376">
        <v>40.214888718342287</v>
      </c>
      <c r="N17" s="375">
        <v>779</v>
      </c>
      <c r="O17" s="372">
        <v>59.785111281657713</v>
      </c>
      <c r="P17" s="350"/>
      <c r="Q17" s="377">
        <v>947</v>
      </c>
      <c r="R17" s="378">
        <v>18.072519083969464</v>
      </c>
      <c r="S17" s="375">
        <v>529</v>
      </c>
      <c r="T17" s="376">
        <v>55.860612460401271</v>
      </c>
      <c r="U17" s="375">
        <v>418</v>
      </c>
      <c r="V17" s="372">
        <v>44.139387539598737</v>
      </c>
      <c r="W17" s="350"/>
      <c r="X17" s="377">
        <v>2990</v>
      </c>
      <c r="Y17" s="378">
        <v>57.061068702290072</v>
      </c>
      <c r="Z17" s="375">
        <v>2292</v>
      </c>
      <c r="AA17" s="376">
        <v>76.655518394648823</v>
      </c>
      <c r="AB17" s="375">
        <v>698</v>
      </c>
      <c r="AC17" s="372">
        <f t="shared" si="0"/>
        <v>23.34448160535117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34063</v>
      </c>
      <c r="E18" s="365">
        <f t="shared" si="2"/>
        <v>22293</v>
      </c>
      <c r="F18" s="366">
        <f t="shared" si="3"/>
        <v>65.446378768752027</v>
      </c>
      <c r="G18" s="365">
        <f t="shared" si="4"/>
        <v>11770</v>
      </c>
      <c r="H18" s="367">
        <f t="shared" si="3"/>
        <v>34.55362123124798</v>
      </c>
      <c r="I18" s="350"/>
      <c r="J18" s="368">
        <f t="shared" si="5"/>
        <v>6648</v>
      </c>
      <c r="K18" s="369">
        <f t="shared" si="6"/>
        <v>19.516777735372692</v>
      </c>
      <c r="L18" s="370">
        <v>2697</v>
      </c>
      <c r="M18" s="371">
        <v>40.568592057761734</v>
      </c>
      <c r="N18" s="370">
        <v>3951</v>
      </c>
      <c r="O18" s="372">
        <v>59.431407942238266</v>
      </c>
      <c r="P18" s="350"/>
      <c r="Q18" s="368">
        <v>5114</v>
      </c>
      <c r="R18" s="369">
        <v>15.013357602090244</v>
      </c>
      <c r="S18" s="370">
        <v>2804</v>
      </c>
      <c r="T18" s="371">
        <v>54.829878764176762</v>
      </c>
      <c r="U18" s="370">
        <v>2310</v>
      </c>
      <c r="V18" s="372">
        <v>45.170121235823231</v>
      </c>
      <c r="W18" s="350"/>
      <c r="X18" s="368">
        <v>22301</v>
      </c>
      <c r="Y18" s="369">
        <v>65.469864662537063</v>
      </c>
      <c r="Z18" s="370">
        <v>16792</v>
      </c>
      <c r="AA18" s="371">
        <v>75.297071880184745</v>
      </c>
      <c r="AB18" s="370">
        <v>5509</v>
      </c>
      <c r="AC18" s="372">
        <f t="shared" si="0"/>
        <v>24.702928119815255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25415</v>
      </c>
      <c r="E19" s="365">
        <f t="shared" si="2"/>
        <v>16146</v>
      </c>
      <c r="F19" s="366">
        <f t="shared" si="3"/>
        <v>63.529411764705877</v>
      </c>
      <c r="G19" s="365">
        <f t="shared" si="4"/>
        <v>9269</v>
      </c>
      <c r="H19" s="367">
        <f t="shared" si="3"/>
        <v>36.470588235294116</v>
      </c>
      <c r="I19" s="350"/>
      <c r="J19" s="368">
        <f t="shared" si="5"/>
        <v>5678</v>
      </c>
      <c r="K19" s="369">
        <f t="shared" si="6"/>
        <v>22.341137123745821</v>
      </c>
      <c r="L19" s="370">
        <v>2177</v>
      </c>
      <c r="M19" s="371">
        <v>38.340965128566395</v>
      </c>
      <c r="N19" s="370">
        <v>3501</v>
      </c>
      <c r="O19" s="372">
        <v>61.659034871433605</v>
      </c>
      <c r="P19" s="350"/>
      <c r="Q19" s="368">
        <v>3698</v>
      </c>
      <c r="R19" s="369">
        <v>14.550462325398387</v>
      </c>
      <c r="S19" s="370">
        <v>2118</v>
      </c>
      <c r="T19" s="371">
        <v>57.274202271498112</v>
      </c>
      <c r="U19" s="370">
        <v>1580</v>
      </c>
      <c r="V19" s="372">
        <v>42.725797728501888</v>
      </c>
      <c r="W19" s="350"/>
      <c r="X19" s="368">
        <v>16039</v>
      </c>
      <c r="Y19" s="369">
        <v>63.108400550855791</v>
      </c>
      <c r="Z19" s="370">
        <v>11851</v>
      </c>
      <c r="AA19" s="371">
        <v>73.888646424340664</v>
      </c>
      <c r="AB19" s="370">
        <v>4188</v>
      </c>
      <c r="AC19" s="372">
        <f t="shared" si="0"/>
        <v>26.111353575659329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49641</v>
      </c>
      <c r="E20" s="365">
        <f t="shared" si="2"/>
        <v>30995</v>
      </c>
      <c r="F20" s="366">
        <f t="shared" si="3"/>
        <v>62.438307044580085</v>
      </c>
      <c r="G20" s="365">
        <f t="shared" si="4"/>
        <v>18646</v>
      </c>
      <c r="H20" s="367">
        <f t="shared" si="3"/>
        <v>37.561692955419915</v>
      </c>
      <c r="I20" s="350"/>
      <c r="J20" s="368">
        <f t="shared" si="5"/>
        <v>14054</v>
      </c>
      <c r="K20" s="369">
        <f t="shared" si="6"/>
        <v>28.311274954170944</v>
      </c>
      <c r="L20" s="370">
        <v>5647</v>
      </c>
      <c r="M20" s="371">
        <v>40.180731464351787</v>
      </c>
      <c r="N20" s="370">
        <v>8407</v>
      </c>
      <c r="O20" s="372">
        <v>59.81926853564822</v>
      </c>
      <c r="P20" s="350"/>
      <c r="Q20" s="368">
        <v>7819</v>
      </c>
      <c r="R20" s="369">
        <v>15.751092846638867</v>
      </c>
      <c r="S20" s="370">
        <v>4368</v>
      </c>
      <c r="T20" s="371">
        <v>55.863921217546995</v>
      </c>
      <c r="U20" s="370">
        <v>3451</v>
      </c>
      <c r="V20" s="372">
        <v>44.136078782452998</v>
      </c>
      <c r="W20" s="350"/>
      <c r="X20" s="368">
        <v>27768</v>
      </c>
      <c r="Y20" s="369">
        <v>55.93763219919019</v>
      </c>
      <c r="Z20" s="370">
        <v>20980</v>
      </c>
      <c r="AA20" s="371">
        <v>75.554595217516564</v>
      </c>
      <c r="AB20" s="370">
        <v>6788</v>
      </c>
      <c r="AC20" s="372">
        <f t="shared" si="0"/>
        <v>24.445404782483436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50463</v>
      </c>
      <c r="E21" s="365">
        <f t="shared" si="2"/>
        <v>32655</v>
      </c>
      <c r="F21" s="366">
        <f t="shared" si="3"/>
        <v>64.710778193924256</v>
      </c>
      <c r="G21" s="365">
        <f t="shared" si="4"/>
        <v>17808</v>
      </c>
      <c r="H21" s="367">
        <f t="shared" si="3"/>
        <v>35.289221806075737</v>
      </c>
      <c r="I21" s="350"/>
      <c r="J21" s="368">
        <f t="shared" si="5"/>
        <v>10523</v>
      </c>
      <c r="K21" s="369">
        <f t="shared" si="6"/>
        <v>20.852902126310365</v>
      </c>
      <c r="L21" s="370">
        <v>4299</v>
      </c>
      <c r="M21" s="371">
        <v>40.853368811175521</v>
      </c>
      <c r="N21" s="370">
        <v>6224</v>
      </c>
      <c r="O21" s="372">
        <v>59.146631188824486</v>
      </c>
      <c r="P21" s="350"/>
      <c r="Q21" s="368">
        <v>8962</v>
      </c>
      <c r="R21" s="369">
        <v>17.759546598497909</v>
      </c>
      <c r="S21" s="370">
        <v>5074</v>
      </c>
      <c r="T21" s="371">
        <v>56.616826601205084</v>
      </c>
      <c r="U21" s="370">
        <v>3888</v>
      </c>
      <c r="V21" s="372">
        <v>43.383173398794909</v>
      </c>
      <c r="W21" s="350"/>
      <c r="X21" s="368">
        <v>30978</v>
      </c>
      <c r="Y21" s="369">
        <v>61.387551275191719</v>
      </c>
      <c r="Z21" s="370">
        <v>23282</v>
      </c>
      <c r="AA21" s="371">
        <v>75.156562721931692</v>
      </c>
      <c r="AB21" s="370">
        <v>7696</v>
      </c>
      <c r="AC21" s="372">
        <f t="shared" si="0"/>
        <v>24.843437278068308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13036</v>
      </c>
      <c r="E22" s="365">
        <f t="shared" si="2"/>
        <v>8473</v>
      </c>
      <c r="F22" s="366">
        <f t="shared" si="3"/>
        <v>64.99693157410249</v>
      </c>
      <c r="G22" s="365">
        <f t="shared" si="4"/>
        <v>4563</v>
      </c>
      <c r="H22" s="367">
        <f t="shared" si="3"/>
        <v>35.003068425897517</v>
      </c>
      <c r="I22" s="350"/>
      <c r="J22" s="368">
        <f t="shared" si="5"/>
        <v>2783</v>
      </c>
      <c r="K22" s="369">
        <f t="shared" si="6"/>
        <v>21.348573181957654</v>
      </c>
      <c r="L22" s="370">
        <v>1124</v>
      </c>
      <c r="M22" s="371">
        <v>40.388070427596119</v>
      </c>
      <c r="N22" s="370">
        <v>1659</v>
      </c>
      <c r="O22" s="372">
        <v>59.611929572403874</v>
      </c>
      <c r="P22" s="350"/>
      <c r="Q22" s="368">
        <v>2046</v>
      </c>
      <c r="R22" s="369">
        <v>15.694998465787052</v>
      </c>
      <c r="S22" s="370">
        <v>1151</v>
      </c>
      <c r="T22" s="371">
        <v>56.256109481915942</v>
      </c>
      <c r="U22" s="370">
        <v>895</v>
      </c>
      <c r="V22" s="372">
        <v>43.743890518084065</v>
      </c>
      <c r="W22" s="350"/>
      <c r="X22" s="368">
        <v>8207</v>
      </c>
      <c r="Y22" s="369">
        <v>62.956428352255287</v>
      </c>
      <c r="Z22" s="370">
        <v>6198</v>
      </c>
      <c r="AA22" s="371">
        <v>75.520896795418551</v>
      </c>
      <c r="AB22" s="370">
        <v>2009</v>
      </c>
      <c r="AC22" s="372">
        <f t="shared" si="0"/>
        <v>24.479103204581453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27877</v>
      </c>
      <c r="E23" s="365">
        <f t="shared" si="2"/>
        <v>18784</v>
      </c>
      <c r="F23" s="366">
        <f t="shared" si="3"/>
        <v>67.381712522868312</v>
      </c>
      <c r="G23" s="365">
        <f t="shared" si="4"/>
        <v>9093</v>
      </c>
      <c r="H23" s="367">
        <f t="shared" si="3"/>
        <v>32.618287477131688</v>
      </c>
      <c r="I23" s="350"/>
      <c r="J23" s="368">
        <f t="shared" si="5"/>
        <v>5281</v>
      </c>
      <c r="K23" s="369">
        <f t="shared" si="6"/>
        <v>18.943932273917564</v>
      </c>
      <c r="L23" s="370">
        <v>2246</v>
      </c>
      <c r="M23" s="371">
        <v>42.529823896989207</v>
      </c>
      <c r="N23" s="370">
        <v>3035</v>
      </c>
      <c r="O23" s="372">
        <v>57.470176103010793</v>
      </c>
      <c r="P23" s="350"/>
      <c r="Q23" s="368">
        <v>4414</v>
      </c>
      <c r="R23" s="369">
        <v>15.833841518097355</v>
      </c>
      <c r="S23" s="370">
        <v>2457</v>
      </c>
      <c r="T23" s="371">
        <v>55.663797009515179</v>
      </c>
      <c r="U23" s="370">
        <v>1957</v>
      </c>
      <c r="V23" s="372">
        <v>44.336202990484821</v>
      </c>
      <c r="W23" s="350"/>
      <c r="X23" s="368">
        <v>18182</v>
      </c>
      <c r="Y23" s="369">
        <v>65.222226207985074</v>
      </c>
      <c r="Z23" s="370">
        <v>14081</v>
      </c>
      <c r="AA23" s="371">
        <v>77.444725552744472</v>
      </c>
      <c r="AB23" s="370">
        <v>4101</v>
      </c>
      <c r="AC23" s="372">
        <f t="shared" si="0"/>
        <v>22.555274447255528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71778</v>
      </c>
      <c r="E24" s="365">
        <f t="shared" si="2"/>
        <v>46968</v>
      </c>
      <c r="F24" s="366">
        <f t="shared" si="3"/>
        <v>65.435091532224348</v>
      </c>
      <c r="G24" s="365">
        <f t="shared" si="4"/>
        <v>24810</v>
      </c>
      <c r="H24" s="367">
        <f t="shared" si="3"/>
        <v>34.564908467775638</v>
      </c>
      <c r="I24" s="350"/>
      <c r="J24" s="368">
        <f t="shared" si="5"/>
        <v>17395</v>
      </c>
      <c r="K24" s="369">
        <f t="shared" si="6"/>
        <v>24.234445094597231</v>
      </c>
      <c r="L24" s="370">
        <v>8073</v>
      </c>
      <c r="M24" s="371">
        <v>46.409887898821502</v>
      </c>
      <c r="N24" s="370">
        <v>9322</v>
      </c>
      <c r="O24" s="372">
        <v>53.590112101178498</v>
      </c>
      <c r="P24" s="350"/>
      <c r="Q24" s="368">
        <v>10861</v>
      </c>
      <c r="R24" s="369">
        <v>15.131377302237453</v>
      </c>
      <c r="S24" s="370">
        <v>6326</v>
      </c>
      <c r="T24" s="371">
        <v>58.245097136543599</v>
      </c>
      <c r="U24" s="370">
        <v>4535</v>
      </c>
      <c r="V24" s="372">
        <v>41.754902863456408</v>
      </c>
      <c r="W24" s="350"/>
      <c r="X24" s="368">
        <v>43522</v>
      </c>
      <c r="Y24" s="369">
        <v>60.63417760316532</v>
      </c>
      <c r="Z24" s="370">
        <v>32569</v>
      </c>
      <c r="AA24" s="371">
        <v>74.833417581912599</v>
      </c>
      <c r="AB24" s="370">
        <v>10953</v>
      </c>
      <c r="AC24" s="372">
        <f t="shared" si="0"/>
        <v>25.166582418087401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16028</v>
      </c>
      <c r="E25" s="365">
        <f t="shared" si="2"/>
        <v>8863</v>
      </c>
      <c r="F25" s="366">
        <f t="shared" si="3"/>
        <v>55.296980284502119</v>
      </c>
      <c r="G25" s="365">
        <f t="shared" si="4"/>
        <v>7165</v>
      </c>
      <c r="H25" s="367">
        <f t="shared" si="3"/>
        <v>44.703019715497874</v>
      </c>
      <c r="I25" s="350"/>
      <c r="J25" s="368">
        <f t="shared" si="5"/>
        <v>5778</v>
      </c>
      <c r="K25" s="369">
        <f t="shared" si="6"/>
        <v>36.049413526328919</v>
      </c>
      <c r="L25" s="370">
        <v>2030</v>
      </c>
      <c r="M25" s="371">
        <v>35.133264105226722</v>
      </c>
      <c r="N25" s="370">
        <v>3748</v>
      </c>
      <c r="O25" s="372">
        <v>64.866735894773271</v>
      </c>
      <c r="P25" s="350"/>
      <c r="Q25" s="368">
        <v>2419</v>
      </c>
      <c r="R25" s="369">
        <v>15.092338407786373</v>
      </c>
      <c r="S25" s="370">
        <v>1281</v>
      </c>
      <c r="T25" s="371">
        <v>52.95576684580405</v>
      </c>
      <c r="U25" s="370">
        <v>1138</v>
      </c>
      <c r="V25" s="372">
        <v>47.04423315419595</v>
      </c>
      <c r="W25" s="350"/>
      <c r="X25" s="368">
        <v>7831</v>
      </c>
      <c r="Y25" s="369">
        <v>48.858248065884702</v>
      </c>
      <c r="Z25" s="370">
        <v>5552</v>
      </c>
      <c r="AA25" s="371">
        <v>70.897714212744219</v>
      </c>
      <c r="AB25" s="370">
        <v>2279</v>
      </c>
      <c r="AC25" s="372">
        <f t="shared" si="0"/>
        <v>29.102285787255777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3193</v>
      </c>
      <c r="E26" s="380">
        <f t="shared" si="2"/>
        <v>2149</v>
      </c>
      <c r="F26" s="381">
        <f t="shared" si="3"/>
        <v>67.303476354525529</v>
      </c>
      <c r="G26" s="380">
        <f t="shared" si="4"/>
        <v>1044</v>
      </c>
      <c r="H26" s="367">
        <f t="shared" si="3"/>
        <v>32.696523645474471</v>
      </c>
      <c r="I26" s="350"/>
      <c r="J26" s="377">
        <f t="shared" si="5"/>
        <v>645</v>
      </c>
      <c r="K26" s="378">
        <f t="shared" si="6"/>
        <v>20.200438459129348</v>
      </c>
      <c r="L26" s="375">
        <v>299</v>
      </c>
      <c r="M26" s="376">
        <v>46.356589147286819</v>
      </c>
      <c r="N26" s="375">
        <v>346</v>
      </c>
      <c r="O26" s="372">
        <v>53.643410852713181</v>
      </c>
      <c r="P26" s="350"/>
      <c r="Q26" s="377">
        <v>481</v>
      </c>
      <c r="R26" s="378">
        <v>15.06420294393987</v>
      </c>
      <c r="S26" s="375">
        <v>272</v>
      </c>
      <c r="T26" s="376">
        <v>56.548856548856548</v>
      </c>
      <c r="U26" s="375">
        <v>209</v>
      </c>
      <c r="V26" s="372">
        <v>43.451143451143452</v>
      </c>
      <c r="W26" s="350"/>
      <c r="X26" s="377">
        <v>2067</v>
      </c>
      <c r="Y26" s="378">
        <v>64.73535859693078</v>
      </c>
      <c r="Z26" s="375">
        <v>1578</v>
      </c>
      <c r="AA26" s="376">
        <v>76.342525399129173</v>
      </c>
      <c r="AB26" s="375">
        <v>489</v>
      </c>
      <c r="AC26" s="372">
        <f t="shared" si="0"/>
        <v>23.657474600870827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19291</v>
      </c>
      <c r="E27" s="380">
        <f t="shared" si="2"/>
        <v>12873</v>
      </c>
      <c r="F27" s="381">
        <f t="shared" si="3"/>
        <v>66.730599761546841</v>
      </c>
      <c r="G27" s="380">
        <f t="shared" si="4"/>
        <v>6418</v>
      </c>
      <c r="H27" s="367">
        <f t="shared" si="3"/>
        <v>33.269400238453166</v>
      </c>
      <c r="I27" s="350"/>
      <c r="J27" s="377">
        <f t="shared" si="5"/>
        <v>3500</v>
      </c>
      <c r="K27" s="378">
        <f t="shared" si="6"/>
        <v>18.143175574101914</v>
      </c>
      <c r="L27" s="375">
        <v>1438</v>
      </c>
      <c r="M27" s="376">
        <v>41.085714285714289</v>
      </c>
      <c r="N27" s="375">
        <v>2062</v>
      </c>
      <c r="O27" s="372">
        <v>58.914285714285718</v>
      </c>
      <c r="P27" s="350"/>
      <c r="Q27" s="377">
        <v>2948</v>
      </c>
      <c r="R27" s="378">
        <v>15.281737597843554</v>
      </c>
      <c r="S27" s="375">
        <v>1665</v>
      </c>
      <c r="T27" s="376">
        <v>56.478968792401631</v>
      </c>
      <c r="U27" s="375">
        <v>1283</v>
      </c>
      <c r="V27" s="372">
        <v>43.521031207598369</v>
      </c>
      <c r="W27" s="350"/>
      <c r="X27" s="377">
        <v>12843</v>
      </c>
      <c r="Y27" s="378">
        <v>66.575086828054538</v>
      </c>
      <c r="Z27" s="375">
        <v>9770</v>
      </c>
      <c r="AA27" s="376">
        <v>76.072568714474812</v>
      </c>
      <c r="AB27" s="375">
        <v>3073</v>
      </c>
      <c r="AC27" s="372">
        <f t="shared" si="0"/>
        <v>23.927431285525188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2261</v>
      </c>
      <c r="E28" s="380">
        <f t="shared" si="2"/>
        <v>1439</v>
      </c>
      <c r="F28" s="381">
        <f t="shared" si="3"/>
        <v>63.644405130473245</v>
      </c>
      <c r="G28" s="380">
        <f t="shared" si="4"/>
        <v>822</v>
      </c>
      <c r="H28" s="382">
        <f t="shared" si="3"/>
        <v>36.355594869526762</v>
      </c>
      <c r="I28" s="350"/>
      <c r="J28" s="377">
        <f t="shared" si="5"/>
        <v>518</v>
      </c>
      <c r="K28" s="378">
        <f t="shared" si="6"/>
        <v>22.910216718266255</v>
      </c>
      <c r="L28" s="375">
        <v>220</v>
      </c>
      <c r="M28" s="376">
        <v>42.471042471042466</v>
      </c>
      <c r="N28" s="375">
        <v>298</v>
      </c>
      <c r="O28" s="383">
        <v>57.528957528957527</v>
      </c>
      <c r="P28" s="350"/>
      <c r="Q28" s="377">
        <v>346</v>
      </c>
      <c r="R28" s="378">
        <v>15.302963290579388</v>
      </c>
      <c r="S28" s="375">
        <v>185</v>
      </c>
      <c r="T28" s="376">
        <v>53.468208092485547</v>
      </c>
      <c r="U28" s="375">
        <v>161</v>
      </c>
      <c r="V28" s="383">
        <v>46.531791907514453</v>
      </c>
      <c r="W28" s="350"/>
      <c r="X28" s="377">
        <v>1397</v>
      </c>
      <c r="Y28" s="378">
        <v>61.786819991154353</v>
      </c>
      <c r="Z28" s="375">
        <v>1034</v>
      </c>
      <c r="AA28" s="376">
        <v>74.015748031496059</v>
      </c>
      <c r="AB28" s="375">
        <v>363</v>
      </c>
      <c r="AC28" s="383">
        <f t="shared" si="0"/>
        <v>25.984251968503933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1328</v>
      </c>
      <c r="E29" s="386">
        <f t="shared" si="2"/>
        <v>710</v>
      </c>
      <c r="F29" s="387">
        <f t="shared" si="3"/>
        <v>53.463855421686745</v>
      </c>
      <c r="G29" s="386">
        <f t="shared" si="4"/>
        <v>618</v>
      </c>
      <c r="H29" s="388">
        <f t="shared" si="3"/>
        <v>46.536144578313255</v>
      </c>
      <c r="I29" s="350"/>
      <c r="J29" s="389">
        <f t="shared" si="5"/>
        <v>698</v>
      </c>
      <c r="K29" s="390">
        <f t="shared" si="6"/>
        <v>52.560240963855421</v>
      </c>
      <c r="L29" s="391">
        <v>263</v>
      </c>
      <c r="M29" s="392">
        <v>37.679083094555878</v>
      </c>
      <c r="N29" s="391">
        <v>435</v>
      </c>
      <c r="O29" s="393">
        <v>62.320916905444122</v>
      </c>
      <c r="P29" s="350"/>
      <c r="Q29" s="389">
        <v>212</v>
      </c>
      <c r="R29" s="390">
        <v>15.963855421686745</v>
      </c>
      <c r="S29" s="391">
        <v>131</v>
      </c>
      <c r="T29" s="392">
        <v>61.79245283018868</v>
      </c>
      <c r="U29" s="391">
        <v>81</v>
      </c>
      <c r="V29" s="393">
        <v>38.20754716981132</v>
      </c>
      <c r="W29" s="350"/>
      <c r="X29" s="389">
        <v>418</v>
      </c>
      <c r="Y29" s="390">
        <v>31.475903614457827</v>
      </c>
      <c r="Z29" s="391">
        <v>316</v>
      </c>
      <c r="AA29" s="392">
        <v>75.598086124401902</v>
      </c>
      <c r="AB29" s="391">
        <v>102</v>
      </c>
      <c r="AC29" s="393">
        <f t="shared" si="0"/>
        <v>24.401913875598087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461639</v>
      </c>
      <c r="E31" s="1230">
        <f>L31+S31+Z31</f>
        <v>291635</v>
      </c>
      <c r="F31" s="1231">
        <f>E31/$D31*100</f>
        <v>63.1738219691144</v>
      </c>
      <c r="G31" s="1230">
        <f>N31+U31+AB31</f>
        <v>170004</v>
      </c>
      <c r="H31" s="1232">
        <f>G31/$D31*100</f>
        <v>36.8261780308856</v>
      </c>
      <c r="I31" s="320"/>
      <c r="J31" s="1233">
        <f>SUM(J12:J29)</f>
        <v>118779</v>
      </c>
      <c r="K31" s="1234">
        <f>J31/$D31*100</f>
        <v>25.729845182057844</v>
      </c>
      <c r="L31" s="1230">
        <f>SUM(L12:L29)</f>
        <v>48233</v>
      </c>
      <c r="M31" s="1231">
        <f>L31/$J31*100</f>
        <v>40.607346416454085</v>
      </c>
      <c r="N31" s="1230">
        <f>SUM(N12:N29)</f>
        <v>70546</v>
      </c>
      <c r="O31" s="1235">
        <f>N31/$J31*100</f>
        <v>59.392653583545915</v>
      </c>
      <c r="P31" s="320"/>
      <c r="Q31" s="1233">
        <f>SUM(Q12:Q29)</f>
        <v>75458</v>
      </c>
      <c r="R31" s="1234">
        <f>Q31/$D31*100</f>
        <v>16.345672700963306</v>
      </c>
      <c r="S31" s="1230">
        <f>SUM(S12:S29)</f>
        <v>42718</v>
      </c>
      <c r="T31" s="1231">
        <f>S31/$Q31*100</f>
        <v>56.611625009939303</v>
      </c>
      <c r="U31" s="1230">
        <f>SUM(U12:U29)</f>
        <v>32740</v>
      </c>
      <c r="V31" s="1235">
        <f>U31/$Q31*100</f>
        <v>43.388374990060697</v>
      </c>
      <c r="W31" s="320"/>
      <c r="X31" s="1233">
        <f>SUM(X12:X29)</f>
        <v>267402</v>
      </c>
      <c r="Y31" s="1234">
        <f>X31/$D31*100</f>
        <v>57.924482116978851</v>
      </c>
      <c r="Z31" s="1230">
        <f>SUM(Z12:Z29)</f>
        <v>200684</v>
      </c>
      <c r="AA31" s="1231">
        <f>Z31/$X31*100</f>
        <v>75.04955086349392</v>
      </c>
      <c r="AB31" s="1230">
        <f>SUM(AB12:AB29)</f>
        <v>66718</v>
      </c>
      <c r="AC31" s="1235">
        <f>AB31/$X31*100</f>
        <v>24.950449136506084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228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229</v>
      </c>
      <c r="K8" s="1457"/>
      <c r="L8" s="1457"/>
      <c r="M8" s="1457"/>
      <c r="N8" s="1457"/>
      <c r="O8" s="1458"/>
      <c r="P8" s="317"/>
      <c r="Q8" s="1456" t="s">
        <v>230</v>
      </c>
      <c r="R8" s="1457"/>
      <c r="S8" s="1457"/>
      <c r="T8" s="1457"/>
      <c r="U8" s="1457"/>
      <c r="V8" s="1458"/>
      <c r="W8" s="317"/>
      <c r="X8" s="1456" t="s">
        <v>231</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152337</v>
      </c>
      <c r="E12" s="352">
        <f>L12+S12+Z12</f>
        <v>94378</v>
      </c>
      <c r="F12" s="353">
        <f>E12/$D12*100</f>
        <v>61.953432193098202</v>
      </c>
      <c r="G12" s="352">
        <f>N12+U12+AB12</f>
        <v>57959</v>
      </c>
      <c r="H12" s="354">
        <f>G12/$D12*100</f>
        <v>38.046567806901805</v>
      </c>
      <c r="I12" s="350"/>
      <c r="J12" s="355">
        <f>L12+N12</f>
        <v>45620</v>
      </c>
      <c r="K12" s="356">
        <f>J12/$D12*100</f>
        <v>29.946762769386293</v>
      </c>
      <c r="L12" s="357">
        <v>18180</v>
      </c>
      <c r="M12" s="353">
        <v>39.850942569048662</v>
      </c>
      <c r="N12" s="357">
        <v>27440</v>
      </c>
      <c r="O12" s="358">
        <v>60.149057430951338</v>
      </c>
      <c r="P12" s="350"/>
      <c r="Q12" s="355">
        <v>31603</v>
      </c>
      <c r="R12" s="356">
        <v>20.745452516460215</v>
      </c>
      <c r="S12" s="357">
        <v>19844</v>
      </c>
      <c r="T12" s="353">
        <v>62.79150713539854</v>
      </c>
      <c r="U12" s="357">
        <v>11759</v>
      </c>
      <c r="V12" s="358">
        <v>37.20849286460146</v>
      </c>
      <c r="W12" s="350"/>
      <c r="X12" s="355">
        <v>75114</v>
      </c>
      <c r="Y12" s="356">
        <v>49.307784714153492</v>
      </c>
      <c r="Z12" s="357">
        <v>56354</v>
      </c>
      <c r="AA12" s="353">
        <v>75.024629230236712</v>
      </c>
      <c r="AB12" s="357">
        <v>18760</v>
      </c>
      <c r="AC12" s="358">
        <f t="shared" ref="AC12:AC29" si="0">AB12/$X12*100</f>
        <v>24.975370769763295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17919</v>
      </c>
      <c r="E13" s="365">
        <f t="shared" ref="E13:E29" si="2">L13+S13+Z13</f>
        <v>11271</v>
      </c>
      <c r="F13" s="366">
        <f t="shared" ref="F13:H29" si="3">E13/$D13*100</f>
        <v>62.899715385903235</v>
      </c>
      <c r="G13" s="365">
        <f t="shared" ref="G13:G29" si="4">N13+U13+AB13</f>
        <v>6648</v>
      </c>
      <c r="H13" s="367">
        <f t="shared" si="3"/>
        <v>37.100284614096765</v>
      </c>
      <c r="I13" s="350"/>
      <c r="J13" s="368">
        <f t="shared" ref="J13:J29" si="5">L13+N13</f>
        <v>3808</v>
      </c>
      <c r="K13" s="369">
        <f t="shared" ref="K13:K29" si="6">J13/$D13*100</f>
        <v>21.25118589206987</v>
      </c>
      <c r="L13" s="370">
        <v>1559</v>
      </c>
      <c r="M13" s="371">
        <v>40.940126050420169</v>
      </c>
      <c r="N13" s="370">
        <v>2249</v>
      </c>
      <c r="O13" s="372">
        <v>59.059873949579831</v>
      </c>
      <c r="P13" s="350"/>
      <c r="Q13" s="368">
        <v>3196</v>
      </c>
      <c r="R13" s="369">
        <v>17.835816730844357</v>
      </c>
      <c r="S13" s="370">
        <v>1833</v>
      </c>
      <c r="T13" s="371">
        <v>57.352941176470587</v>
      </c>
      <c r="U13" s="370">
        <v>1363</v>
      </c>
      <c r="V13" s="372">
        <v>42.647058823529413</v>
      </c>
      <c r="W13" s="350"/>
      <c r="X13" s="368">
        <v>10915</v>
      </c>
      <c r="Y13" s="369">
        <v>60.912997377085773</v>
      </c>
      <c r="Z13" s="370">
        <v>7879</v>
      </c>
      <c r="AA13" s="371">
        <v>72.185066422354566</v>
      </c>
      <c r="AB13" s="370">
        <v>3036</v>
      </c>
      <c r="AC13" s="372">
        <f t="shared" si="0"/>
        <v>27.814933577645441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11205</v>
      </c>
      <c r="E14" s="365">
        <f t="shared" si="2"/>
        <v>7191</v>
      </c>
      <c r="F14" s="366">
        <f t="shared" si="3"/>
        <v>64.176706827309232</v>
      </c>
      <c r="G14" s="365">
        <f t="shared" si="4"/>
        <v>4014</v>
      </c>
      <c r="H14" s="367">
        <f t="shared" si="3"/>
        <v>35.823293172690761</v>
      </c>
      <c r="I14" s="350"/>
      <c r="J14" s="368">
        <f t="shared" si="5"/>
        <v>2777</v>
      </c>
      <c r="K14" s="369">
        <f t="shared" si="6"/>
        <v>24.783578759482374</v>
      </c>
      <c r="L14" s="370">
        <v>1083</v>
      </c>
      <c r="M14" s="371">
        <v>38.998919697515305</v>
      </c>
      <c r="N14" s="370">
        <v>1694</v>
      </c>
      <c r="O14" s="372">
        <v>61.001080302484702</v>
      </c>
      <c r="P14" s="350"/>
      <c r="Q14" s="368">
        <v>2258</v>
      </c>
      <c r="R14" s="369">
        <v>20.151717983043284</v>
      </c>
      <c r="S14" s="370">
        <v>1306</v>
      </c>
      <c r="T14" s="371">
        <v>57.838795394154118</v>
      </c>
      <c r="U14" s="370">
        <v>952</v>
      </c>
      <c r="V14" s="372">
        <v>42.161204605845882</v>
      </c>
      <c r="W14" s="350"/>
      <c r="X14" s="368">
        <v>6170</v>
      </c>
      <c r="Y14" s="369">
        <v>55.064703257474349</v>
      </c>
      <c r="Z14" s="370">
        <v>4802</v>
      </c>
      <c r="AA14" s="371">
        <v>77.82820097244732</v>
      </c>
      <c r="AB14" s="370">
        <v>1368</v>
      </c>
      <c r="AC14" s="372">
        <f t="shared" si="0"/>
        <v>22.171799027552673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11994</v>
      </c>
      <c r="E15" s="365">
        <f t="shared" si="2"/>
        <v>6986</v>
      </c>
      <c r="F15" s="366">
        <f t="shared" si="3"/>
        <v>58.245789561447395</v>
      </c>
      <c r="G15" s="365">
        <f t="shared" si="4"/>
        <v>5008</v>
      </c>
      <c r="H15" s="367">
        <f t="shared" si="3"/>
        <v>41.754210438552605</v>
      </c>
      <c r="I15" s="350"/>
      <c r="J15" s="368">
        <f t="shared" si="5"/>
        <v>3657</v>
      </c>
      <c r="K15" s="369">
        <f t="shared" si="6"/>
        <v>30.490245122561284</v>
      </c>
      <c r="L15" s="370">
        <v>1409</v>
      </c>
      <c r="M15" s="371">
        <v>38.528848783155588</v>
      </c>
      <c r="N15" s="370">
        <v>2248</v>
      </c>
      <c r="O15" s="372">
        <v>61.471151216844412</v>
      </c>
      <c r="P15" s="350"/>
      <c r="Q15" s="368">
        <v>2504</v>
      </c>
      <c r="R15" s="369">
        <v>20.877105219276302</v>
      </c>
      <c r="S15" s="370">
        <v>1386</v>
      </c>
      <c r="T15" s="371">
        <v>55.351437699680503</v>
      </c>
      <c r="U15" s="370">
        <v>1118</v>
      </c>
      <c r="V15" s="372">
        <v>44.64856230031949</v>
      </c>
      <c r="W15" s="350"/>
      <c r="X15" s="368">
        <v>5833</v>
      </c>
      <c r="Y15" s="369">
        <v>48.632649658162414</v>
      </c>
      <c r="Z15" s="370">
        <v>4191</v>
      </c>
      <c r="AA15" s="371">
        <v>71.849819989713694</v>
      </c>
      <c r="AB15" s="370">
        <v>1642</v>
      </c>
      <c r="AC15" s="372">
        <f t="shared" si="0"/>
        <v>28.150180010286302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26428</v>
      </c>
      <c r="E16" s="365">
        <f t="shared" si="2"/>
        <v>15310</v>
      </c>
      <c r="F16" s="366">
        <f t="shared" si="3"/>
        <v>57.930982291509004</v>
      </c>
      <c r="G16" s="365">
        <f t="shared" si="4"/>
        <v>11118</v>
      </c>
      <c r="H16" s="367">
        <f t="shared" si="3"/>
        <v>42.069017708490996</v>
      </c>
      <c r="I16" s="350"/>
      <c r="J16" s="368">
        <f t="shared" si="5"/>
        <v>9771</v>
      </c>
      <c r="K16" s="369">
        <f t="shared" si="6"/>
        <v>36.97215074920539</v>
      </c>
      <c r="L16" s="370">
        <v>4021</v>
      </c>
      <c r="M16" s="371">
        <v>41.152389724695524</v>
      </c>
      <c r="N16" s="370">
        <v>5750</v>
      </c>
      <c r="O16" s="372">
        <v>58.847610275304476</v>
      </c>
      <c r="P16" s="350"/>
      <c r="Q16" s="368">
        <v>6118</v>
      </c>
      <c r="R16" s="369">
        <v>23.149689723021037</v>
      </c>
      <c r="S16" s="370">
        <v>3696</v>
      </c>
      <c r="T16" s="371">
        <v>60.411899313501152</v>
      </c>
      <c r="U16" s="370">
        <v>2422</v>
      </c>
      <c r="V16" s="372">
        <v>39.588100686498855</v>
      </c>
      <c r="W16" s="350"/>
      <c r="X16" s="368">
        <v>10539</v>
      </c>
      <c r="Y16" s="369">
        <v>39.878159527773569</v>
      </c>
      <c r="Z16" s="370">
        <v>7593</v>
      </c>
      <c r="AA16" s="371">
        <v>72.046683746085975</v>
      </c>
      <c r="AB16" s="370">
        <v>2946</v>
      </c>
      <c r="AC16" s="372">
        <f t="shared" si="0"/>
        <v>27.953316253914036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8615</v>
      </c>
      <c r="E17" s="375">
        <f t="shared" si="2"/>
        <v>5437</v>
      </c>
      <c r="F17" s="376">
        <f t="shared" si="3"/>
        <v>63.110853163087633</v>
      </c>
      <c r="G17" s="375">
        <f t="shared" si="4"/>
        <v>3178</v>
      </c>
      <c r="H17" s="367">
        <f t="shared" si="3"/>
        <v>36.88914683691236</v>
      </c>
      <c r="I17" s="350"/>
      <c r="J17" s="377">
        <f t="shared" si="5"/>
        <v>2054</v>
      </c>
      <c r="K17" s="378">
        <f t="shared" si="6"/>
        <v>23.84213580963436</v>
      </c>
      <c r="L17" s="375">
        <v>826</v>
      </c>
      <c r="M17" s="376">
        <v>40.214216163583252</v>
      </c>
      <c r="N17" s="375">
        <v>1228</v>
      </c>
      <c r="O17" s="372">
        <v>59.785783836416748</v>
      </c>
      <c r="P17" s="350"/>
      <c r="Q17" s="377">
        <v>1830</v>
      </c>
      <c r="R17" s="378">
        <v>21.242019733023795</v>
      </c>
      <c r="S17" s="375">
        <v>1026</v>
      </c>
      <c r="T17" s="376">
        <v>56.065573770491802</v>
      </c>
      <c r="U17" s="375">
        <v>804</v>
      </c>
      <c r="V17" s="372">
        <v>43.934426229508198</v>
      </c>
      <c r="W17" s="350"/>
      <c r="X17" s="377">
        <v>4731</v>
      </c>
      <c r="Y17" s="378">
        <v>54.915844457341848</v>
      </c>
      <c r="Z17" s="375">
        <v>3585</v>
      </c>
      <c r="AA17" s="376">
        <v>75.776791376030445</v>
      </c>
      <c r="AB17" s="375">
        <v>1146</v>
      </c>
      <c r="AC17" s="372">
        <f t="shared" si="0"/>
        <v>24.223208623969565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42203</v>
      </c>
      <c r="E18" s="365">
        <f t="shared" si="2"/>
        <v>26395</v>
      </c>
      <c r="F18" s="366">
        <f t="shared" si="3"/>
        <v>62.542947183849485</v>
      </c>
      <c r="G18" s="365">
        <f t="shared" si="4"/>
        <v>15808</v>
      </c>
      <c r="H18" s="367">
        <f t="shared" si="3"/>
        <v>37.457052816150508</v>
      </c>
      <c r="I18" s="350"/>
      <c r="J18" s="368">
        <f t="shared" si="5"/>
        <v>9962</v>
      </c>
      <c r="K18" s="369">
        <f t="shared" si="6"/>
        <v>23.604956993578654</v>
      </c>
      <c r="L18" s="370">
        <v>4117</v>
      </c>
      <c r="M18" s="371">
        <v>41.327042762497491</v>
      </c>
      <c r="N18" s="370">
        <v>5845</v>
      </c>
      <c r="O18" s="372">
        <v>58.672957237502509</v>
      </c>
      <c r="P18" s="350"/>
      <c r="Q18" s="368">
        <v>7258</v>
      </c>
      <c r="R18" s="369">
        <v>17.197829538184489</v>
      </c>
      <c r="S18" s="370">
        <v>4040</v>
      </c>
      <c r="T18" s="371">
        <v>55.662717001928911</v>
      </c>
      <c r="U18" s="370">
        <v>3218</v>
      </c>
      <c r="V18" s="372">
        <v>44.337282998071089</v>
      </c>
      <c r="W18" s="350"/>
      <c r="X18" s="368">
        <v>24983</v>
      </c>
      <c r="Y18" s="369">
        <v>59.197213468236853</v>
      </c>
      <c r="Z18" s="370">
        <v>18238</v>
      </c>
      <c r="AA18" s="371">
        <v>73.001641115958847</v>
      </c>
      <c r="AB18" s="370">
        <v>6745</v>
      </c>
      <c r="AC18" s="372">
        <f t="shared" si="0"/>
        <v>26.998358884041146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27400</v>
      </c>
      <c r="E19" s="365">
        <f t="shared" si="2"/>
        <v>16530</v>
      </c>
      <c r="F19" s="366">
        <f t="shared" si="3"/>
        <v>60.32846715328467</v>
      </c>
      <c r="G19" s="365">
        <f t="shared" si="4"/>
        <v>10870</v>
      </c>
      <c r="H19" s="367">
        <f t="shared" si="3"/>
        <v>39.67153284671533</v>
      </c>
      <c r="I19" s="350"/>
      <c r="J19" s="368">
        <f t="shared" si="5"/>
        <v>7151</v>
      </c>
      <c r="K19" s="369">
        <f t="shared" si="6"/>
        <v>26.0985401459854</v>
      </c>
      <c r="L19" s="370">
        <v>2829</v>
      </c>
      <c r="M19" s="371">
        <v>39.560900573346387</v>
      </c>
      <c r="N19" s="370">
        <v>4322</v>
      </c>
      <c r="O19" s="372">
        <v>60.43909942665362</v>
      </c>
      <c r="P19" s="350"/>
      <c r="Q19" s="368">
        <v>4991</v>
      </c>
      <c r="R19" s="369">
        <v>18.215328467153284</v>
      </c>
      <c r="S19" s="370">
        <v>2869</v>
      </c>
      <c r="T19" s="371">
        <v>57.483470246443602</v>
      </c>
      <c r="U19" s="370">
        <v>2122</v>
      </c>
      <c r="V19" s="372">
        <v>42.516529753556405</v>
      </c>
      <c r="W19" s="350"/>
      <c r="X19" s="368">
        <v>15258</v>
      </c>
      <c r="Y19" s="369">
        <v>55.686131386861312</v>
      </c>
      <c r="Z19" s="370">
        <v>10832</v>
      </c>
      <c r="AA19" s="371">
        <v>70.992266352077593</v>
      </c>
      <c r="AB19" s="370">
        <v>4426</v>
      </c>
      <c r="AC19" s="372">
        <f t="shared" si="0"/>
        <v>29.0077336479224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107583</v>
      </c>
      <c r="E20" s="365">
        <f t="shared" si="2"/>
        <v>67306</v>
      </c>
      <c r="F20" s="366">
        <f t="shared" si="3"/>
        <v>62.561928929291795</v>
      </c>
      <c r="G20" s="365">
        <f t="shared" si="4"/>
        <v>40277</v>
      </c>
      <c r="H20" s="367">
        <f t="shared" si="3"/>
        <v>37.438071070708197</v>
      </c>
      <c r="I20" s="350"/>
      <c r="J20" s="368">
        <f t="shared" si="5"/>
        <v>24562</v>
      </c>
      <c r="K20" s="369">
        <f t="shared" si="6"/>
        <v>22.830744634375318</v>
      </c>
      <c r="L20" s="370">
        <v>9691</v>
      </c>
      <c r="M20" s="371">
        <v>39.455256086637895</v>
      </c>
      <c r="N20" s="370">
        <v>14871</v>
      </c>
      <c r="O20" s="372">
        <v>60.544743913362112</v>
      </c>
      <c r="P20" s="350"/>
      <c r="Q20" s="368">
        <v>20095</v>
      </c>
      <c r="R20" s="369">
        <v>18.67860163780523</v>
      </c>
      <c r="S20" s="370">
        <v>11413</v>
      </c>
      <c r="T20" s="371">
        <v>56.795222692211986</v>
      </c>
      <c r="U20" s="370">
        <v>8682</v>
      </c>
      <c r="V20" s="372">
        <v>43.204777307788007</v>
      </c>
      <c r="W20" s="350"/>
      <c r="X20" s="368">
        <v>62926</v>
      </c>
      <c r="Y20" s="369">
        <v>58.490653727819449</v>
      </c>
      <c r="Z20" s="370">
        <v>46202</v>
      </c>
      <c r="AA20" s="371">
        <v>73.422750532371367</v>
      </c>
      <c r="AB20" s="370">
        <v>16724</v>
      </c>
      <c r="AC20" s="372">
        <f t="shared" si="0"/>
        <v>26.577249467628643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72090</v>
      </c>
      <c r="E21" s="365">
        <f t="shared" si="2"/>
        <v>44700</v>
      </c>
      <c r="F21" s="366">
        <f t="shared" si="3"/>
        <v>62.005826050769876</v>
      </c>
      <c r="G21" s="365">
        <f t="shared" si="4"/>
        <v>27390</v>
      </c>
      <c r="H21" s="367">
        <f t="shared" si="3"/>
        <v>37.994173949230131</v>
      </c>
      <c r="I21" s="350"/>
      <c r="J21" s="368">
        <f t="shared" si="5"/>
        <v>17884</v>
      </c>
      <c r="K21" s="369">
        <f t="shared" si="6"/>
        <v>24.807879040088778</v>
      </c>
      <c r="L21" s="370">
        <v>7376</v>
      </c>
      <c r="M21" s="371">
        <v>41.243569671214495</v>
      </c>
      <c r="N21" s="370">
        <v>10508</v>
      </c>
      <c r="O21" s="372">
        <v>58.756430328785505</v>
      </c>
      <c r="P21" s="350"/>
      <c r="Q21" s="368">
        <v>14949</v>
      </c>
      <c r="R21" s="369">
        <v>20.736579275905118</v>
      </c>
      <c r="S21" s="370">
        <v>8778</v>
      </c>
      <c r="T21" s="371">
        <v>58.719646799117001</v>
      </c>
      <c r="U21" s="370">
        <v>6171</v>
      </c>
      <c r="V21" s="372">
        <v>41.280353200882999</v>
      </c>
      <c r="W21" s="350"/>
      <c r="X21" s="368">
        <v>39257</v>
      </c>
      <c r="Y21" s="369">
        <v>54.455541684006107</v>
      </c>
      <c r="Z21" s="370">
        <v>28546</v>
      </c>
      <c r="AA21" s="371">
        <v>72.715694016353766</v>
      </c>
      <c r="AB21" s="370">
        <v>10711</v>
      </c>
      <c r="AC21" s="372">
        <f t="shared" si="0"/>
        <v>27.284305983646227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14021</v>
      </c>
      <c r="E22" s="365">
        <f t="shared" si="2"/>
        <v>8864</v>
      </c>
      <c r="F22" s="366">
        <f t="shared" si="3"/>
        <v>63.219456529491481</v>
      </c>
      <c r="G22" s="365">
        <f t="shared" si="4"/>
        <v>5157</v>
      </c>
      <c r="H22" s="367">
        <f t="shared" si="3"/>
        <v>36.780543470508526</v>
      </c>
      <c r="I22" s="350"/>
      <c r="J22" s="368">
        <f t="shared" si="5"/>
        <v>3614</v>
      </c>
      <c r="K22" s="369">
        <f t="shared" si="6"/>
        <v>25.775622280864418</v>
      </c>
      <c r="L22" s="370">
        <v>1497</v>
      </c>
      <c r="M22" s="371">
        <v>41.422246817930272</v>
      </c>
      <c r="N22" s="370">
        <v>2117</v>
      </c>
      <c r="O22" s="372">
        <v>58.577753182069728</v>
      </c>
      <c r="P22" s="350"/>
      <c r="Q22" s="368">
        <v>2622</v>
      </c>
      <c r="R22" s="369">
        <v>18.700520647600026</v>
      </c>
      <c r="S22" s="370">
        <v>1532</v>
      </c>
      <c r="T22" s="371">
        <v>58.428680396643784</v>
      </c>
      <c r="U22" s="370">
        <v>1090</v>
      </c>
      <c r="V22" s="372">
        <v>41.571319603356216</v>
      </c>
      <c r="W22" s="350"/>
      <c r="X22" s="368">
        <v>7785</v>
      </c>
      <c r="Y22" s="369">
        <v>55.523857071535552</v>
      </c>
      <c r="Z22" s="370">
        <v>5835</v>
      </c>
      <c r="AA22" s="371">
        <v>74.951830443159935</v>
      </c>
      <c r="AB22" s="370">
        <v>1950</v>
      </c>
      <c r="AC22" s="372">
        <f t="shared" si="0"/>
        <v>25.048169556840076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32177</v>
      </c>
      <c r="E23" s="365">
        <f t="shared" si="2"/>
        <v>19984</v>
      </c>
      <c r="F23" s="366">
        <f t="shared" si="3"/>
        <v>62.106473568076581</v>
      </c>
      <c r="G23" s="365">
        <f t="shared" si="4"/>
        <v>12193</v>
      </c>
      <c r="H23" s="367">
        <f t="shared" si="3"/>
        <v>37.893526431923426</v>
      </c>
      <c r="I23" s="350"/>
      <c r="J23" s="368">
        <f t="shared" si="5"/>
        <v>8570</v>
      </c>
      <c r="K23" s="369">
        <f t="shared" si="6"/>
        <v>26.633931068775833</v>
      </c>
      <c r="L23" s="370">
        <v>3313</v>
      </c>
      <c r="M23" s="371">
        <v>38.65810968494749</v>
      </c>
      <c r="N23" s="370">
        <v>5257</v>
      </c>
      <c r="O23" s="372">
        <v>61.341890315052503</v>
      </c>
      <c r="P23" s="350"/>
      <c r="Q23" s="368">
        <v>5815</v>
      </c>
      <c r="R23" s="369">
        <v>18.07191472169562</v>
      </c>
      <c r="S23" s="370">
        <v>3357</v>
      </c>
      <c r="T23" s="371">
        <v>57.730008598452272</v>
      </c>
      <c r="U23" s="370">
        <v>2458</v>
      </c>
      <c r="V23" s="372">
        <v>42.269991401547728</v>
      </c>
      <c r="W23" s="350"/>
      <c r="X23" s="368">
        <v>17792</v>
      </c>
      <c r="Y23" s="369">
        <v>55.294154209528543</v>
      </c>
      <c r="Z23" s="370">
        <v>13314</v>
      </c>
      <c r="AA23" s="371">
        <v>74.831384892086334</v>
      </c>
      <c r="AB23" s="370">
        <v>4478</v>
      </c>
      <c r="AC23" s="372">
        <f t="shared" si="0"/>
        <v>25.168615107913666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87270</v>
      </c>
      <c r="E24" s="365">
        <f t="shared" si="2"/>
        <v>55235</v>
      </c>
      <c r="F24" s="366">
        <f t="shared" si="3"/>
        <v>63.292082044230547</v>
      </c>
      <c r="G24" s="365">
        <f t="shared" si="4"/>
        <v>32035</v>
      </c>
      <c r="H24" s="367">
        <f t="shared" si="3"/>
        <v>36.707917955769453</v>
      </c>
      <c r="I24" s="350"/>
      <c r="J24" s="368">
        <f t="shared" si="5"/>
        <v>24117</v>
      </c>
      <c r="K24" s="369">
        <f t="shared" si="6"/>
        <v>27.634926091440359</v>
      </c>
      <c r="L24" s="370">
        <v>10611</v>
      </c>
      <c r="M24" s="371">
        <v>43.998009702699342</v>
      </c>
      <c r="N24" s="370">
        <v>13506</v>
      </c>
      <c r="O24" s="372">
        <v>56.001990297300665</v>
      </c>
      <c r="P24" s="350"/>
      <c r="Q24" s="368">
        <v>15712</v>
      </c>
      <c r="R24" s="369">
        <v>18.00389595508193</v>
      </c>
      <c r="S24" s="370">
        <v>9598</v>
      </c>
      <c r="T24" s="371">
        <v>61.087067209775967</v>
      </c>
      <c r="U24" s="370">
        <v>6114</v>
      </c>
      <c r="V24" s="372">
        <v>38.912932790224033</v>
      </c>
      <c r="W24" s="350"/>
      <c r="X24" s="368">
        <v>47441</v>
      </c>
      <c r="Y24" s="369">
        <v>54.361177953477714</v>
      </c>
      <c r="Z24" s="370">
        <v>35026</v>
      </c>
      <c r="AA24" s="371">
        <v>73.830652810859803</v>
      </c>
      <c r="AB24" s="370">
        <v>12415</v>
      </c>
      <c r="AC24" s="372">
        <f t="shared" si="0"/>
        <v>26.169347189140197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21135</v>
      </c>
      <c r="E25" s="365">
        <f t="shared" si="2"/>
        <v>11223</v>
      </c>
      <c r="F25" s="366">
        <f t="shared" si="3"/>
        <v>53.101490418736695</v>
      </c>
      <c r="G25" s="365">
        <f t="shared" si="4"/>
        <v>9912</v>
      </c>
      <c r="H25" s="367">
        <f t="shared" si="3"/>
        <v>46.898509581263312</v>
      </c>
      <c r="I25" s="350"/>
      <c r="J25" s="368">
        <f t="shared" si="5"/>
        <v>8493</v>
      </c>
      <c r="K25" s="369">
        <f t="shared" si="6"/>
        <v>40.184528034066716</v>
      </c>
      <c r="L25" s="370">
        <v>2982</v>
      </c>
      <c r="M25" s="371">
        <v>35.111268103143765</v>
      </c>
      <c r="N25" s="370">
        <v>5511</v>
      </c>
      <c r="O25" s="372">
        <v>64.888731896856228</v>
      </c>
      <c r="P25" s="350"/>
      <c r="Q25" s="368">
        <v>3966</v>
      </c>
      <c r="R25" s="369">
        <v>18.765081618168914</v>
      </c>
      <c r="S25" s="370">
        <v>2126</v>
      </c>
      <c r="T25" s="371">
        <v>53.605648008068584</v>
      </c>
      <c r="U25" s="370">
        <v>1840</v>
      </c>
      <c r="V25" s="372">
        <v>46.394351991931416</v>
      </c>
      <c r="W25" s="350"/>
      <c r="X25" s="368">
        <v>8676</v>
      </c>
      <c r="Y25" s="369">
        <v>41.05039034776437</v>
      </c>
      <c r="Z25" s="370">
        <v>6115</v>
      </c>
      <c r="AA25" s="371">
        <v>70.481788842784695</v>
      </c>
      <c r="AB25" s="370">
        <v>2561</v>
      </c>
      <c r="AC25" s="372">
        <f t="shared" si="0"/>
        <v>29.518211157215308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6640</v>
      </c>
      <c r="E26" s="380">
        <f t="shared" si="2"/>
        <v>4208</v>
      </c>
      <c r="F26" s="381">
        <f t="shared" si="3"/>
        <v>63.373493975903614</v>
      </c>
      <c r="G26" s="380">
        <f t="shared" si="4"/>
        <v>2432</v>
      </c>
      <c r="H26" s="367">
        <f t="shared" si="3"/>
        <v>36.626506024096386</v>
      </c>
      <c r="I26" s="350"/>
      <c r="J26" s="377">
        <f t="shared" si="5"/>
        <v>1199</v>
      </c>
      <c r="K26" s="378">
        <f t="shared" si="6"/>
        <v>18.057228915662652</v>
      </c>
      <c r="L26" s="375">
        <v>455</v>
      </c>
      <c r="M26" s="376">
        <v>37.948290241868222</v>
      </c>
      <c r="N26" s="375">
        <v>744</v>
      </c>
      <c r="O26" s="372">
        <v>62.051709758131778</v>
      </c>
      <c r="P26" s="350"/>
      <c r="Q26" s="377">
        <v>897</v>
      </c>
      <c r="R26" s="378">
        <v>13.509036144578312</v>
      </c>
      <c r="S26" s="375">
        <v>464</v>
      </c>
      <c r="T26" s="376">
        <v>51.727982162764775</v>
      </c>
      <c r="U26" s="375">
        <v>433</v>
      </c>
      <c r="V26" s="372">
        <v>48.272017837235225</v>
      </c>
      <c r="W26" s="350"/>
      <c r="X26" s="377">
        <v>4544</v>
      </c>
      <c r="Y26" s="378">
        <v>68.433734939759034</v>
      </c>
      <c r="Z26" s="375">
        <v>3289</v>
      </c>
      <c r="AA26" s="376">
        <v>72.381161971830991</v>
      </c>
      <c r="AB26" s="375">
        <v>1255</v>
      </c>
      <c r="AC26" s="372">
        <f t="shared" si="0"/>
        <v>27.618838028169012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27378</v>
      </c>
      <c r="E27" s="380">
        <f t="shared" si="2"/>
        <v>16746</v>
      </c>
      <c r="F27" s="381">
        <f t="shared" si="3"/>
        <v>61.165899627438094</v>
      </c>
      <c r="G27" s="380">
        <f t="shared" si="4"/>
        <v>10632</v>
      </c>
      <c r="H27" s="367">
        <f t="shared" si="3"/>
        <v>38.834100372561906</v>
      </c>
      <c r="I27" s="350"/>
      <c r="J27" s="377">
        <f t="shared" si="5"/>
        <v>6574</v>
      </c>
      <c r="K27" s="378">
        <f t="shared" si="6"/>
        <v>24.011980422236835</v>
      </c>
      <c r="L27" s="375">
        <v>2550</v>
      </c>
      <c r="M27" s="376">
        <v>38.789169455430482</v>
      </c>
      <c r="N27" s="375">
        <v>4024</v>
      </c>
      <c r="O27" s="372">
        <v>61.210830544569518</v>
      </c>
      <c r="P27" s="350"/>
      <c r="Q27" s="377">
        <v>4986</v>
      </c>
      <c r="R27" s="378">
        <v>18.211702827087443</v>
      </c>
      <c r="S27" s="375">
        <v>2703</v>
      </c>
      <c r="T27" s="376">
        <v>54.211793020457279</v>
      </c>
      <c r="U27" s="375">
        <v>2283</v>
      </c>
      <c r="V27" s="372">
        <v>45.788206979542714</v>
      </c>
      <c r="W27" s="350"/>
      <c r="X27" s="377">
        <v>15818</v>
      </c>
      <c r="Y27" s="378">
        <v>57.776316750675726</v>
      </c>
      <c r="Z27" s="375">
        <v>11493</v>
      </c>
      <c r="AA27" s="376">
        <v>72.657731698065504</v>
      </c>
      <c r="AB27" s="375">
        <v>4325</v>
      </c>
      <c r="AC27" s="372">
        <f t="shared" si="0"/>
        <v>27.342268301934503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4492</v>
      </c>
      <c r="E28" s="380">
        <f t="shared" si="2"/>
        <v>2867</v>
      </c>
      <c r="F28" s="381">
        <f t="shared" si="3"/>
        <v>63.824577025823679</v>
      </c>
      <c r="G28" s="380">
        <f t="shared" si="4"/>
        <v>1625</v>
      </c>
      <c r="H28" s="382">
        <f t="shared" si="3"/>
        <v>36.175422974176314</v>
      </c>
      <c r="I28" s="350"/>
      <c r="J28" s="377">
        <f t="shared" si="5"/>
        <v>734</v>
      </c>
      <c r="K28" s="378">
        <f t="shared" si="6"/>
        <v>16.340160284951025</v>
      </c>
      <c r="L28" s="375">
        <v>293</v>
      </c>
      <c r="M28" s="376">
        <v>39.918256130790191</v>
      </c>
      <c r="N28" s="375">
        <v>441</v>
      </c>
      <c r="O28" s="383">
        <v>60.081743869209816</v>
      </c>
      <c r="P28" s="350"/>
      <c r="Q28" s="377">
        <v>795</v>
      </c>
      <c r="R28" s="378">
        <v>17.69813000890472</v>
      </c>
      <c r="S28" s="375">
        <v>429</v>
      </c>
      <c r="T28" s="376">
        <v>53.962264150943398</v>
      </c>
      <c r="U28" s="375">
        <v>366</v>
      </c>
      <c r="V28" s="383">
        <v>46.037735849056602</v>
      </c>
      <c r="W28" s="350"/>
      <c r="X28" s="377">
        <v>2963</v>
      </c>
      <c r="Y28" s="378">
        <v>65.961709706144262</v>
      </c>
      <c r="Z28" s="375">
        <v>2145</v>
      </c>
      <c r="AA28" s="376">
        <v>72.392845089436392</v>
      </c>
      <c r="AB28" s="375">
        <v>818</v>
      </c>
      <c r="AC28" s="383">
        <f t="shared" si="0"/>
        <v>27.607154910563619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1598</v>
      </c>
      <c r="E29" s="386">
        <f t="shared" si="2"/>
        <v>834</v>
      </c>
      <c r="F29" s="387">
        <f t="shared" si="3"/>
        <v>52.190237797246567</v>
      </c>
      <c r="G29" s="386">
        <f t="shared" si="4"/>
        <v>764</v>
      </c>
      <c r="H29" s="388">
        <f t="shared" si="3"/>
        <v>47.80976220275344</v>
      </c>
      <c r="I29" s="350"/>
      <c r="J29" s="389">
        <f t="shared" si="5"/>
        <v>908</v>
      </c>
      <c r="K29" s="390">
        <f t="shared" si="6"/>
        <v>56.821026282853573</v>
      </c>
      <c r="L29" s="391">
        <v>325</v>
      </c>
      <c r="M29" s="392">
        <v>35.792951541850222</v>
      </c>
      <c r="N29" s="391">
        <v>583</v>
      </c>
      <c r="O29" s="393">
        <v>64.207048458149785</v>
      </c>
      <c r="P29" s="350"/>
      <c r="Q29" s="389">
        <v>253</v>
      </c>
      <c r="R29" s="390">
        <v>15.832290362953691</v>
      </c>
      <c r="S29" s="391">
        <v>170</v>
      </c>
      <c r="T29" s="392">
        <v>67.193675889328063</v>
      </c>
      <c r="U29" s="391">
        <v>83</v>
      </c>
      <c r="V29" s="393">
        <v>32.806324110671937</v>
      </c>
      <c r="W29" s="350"/>
      <c r="X29" s="389">
        <v>437</v>
      </c>
      <c r="Y29" s="390">
        <v>27.346683354192741</v>
      </c>
      <c r="Z29" s="391">
        <v>339</v>
      </c>
      <c r="AA29" s="392">
        <v>77.574370709382151</v>
      </c>
      <c r="AB29" s="391">
        <v>98</v>
      </c>
      <c r="AC29" s="393">
        <f t="shared" si="0"/>
        <v>22.425629290617849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672485</v>
      </c>
      <c r="E31" s="1230">
        <f>L31+S31+Z31</f>
        <v>415465</v>
      </c>
      <c r="F31" s="1231">
        <f>E31/$D31*100</f>
        <v>61.780560161193186</v>
      </c>
      <c r="G31" s="1230">
        <f>N31+U31+AB31</f>
        <v>257020</v>
      </c>
      <c r="H31" s="1232">
        <f>G31/$D31*100</f>
        <v>38.219439838806814</v>
      </c>
      <c r="I31" s="320"/>
      <c r="J31" s="1233">
        <f>SUM(J12:J29)</f>
        <v>181455</v>
      </c>
      <c r="K31" s="1234">
        <f>J31/$D31*100</f>
        <v>26.982757979731893</v>
      </c>
      <c r="L31" s="1230">
        <f>SUM(L12:L29)</f>
        <v>73117</v>
      </c>
      <c r="M31" s="1231">
        <f>L31/$J31*100</f>
        <v>40.294838940784217</v>
      </c>
      <c r="N31" s="1230">
        <f>SUM(N12:N29)</f>
        <v>108338</v>
      </c>
      <c r="O31" s="1235">
        <f>N31/$J31*100</f>
        <v>59.705161059215783</v>
      </c>
      <c r="P31" s="320"/>
      <c r="Q31" s="1233">
        <f>SUM(Q12:Q29)</f>
        <v>129848</v>
      </c>
      <c r="R31" s="1234">
        <f>Q31/$D31*100</f>
        <v>19.308683465058703</v>
      </c>
      <c r="S31" s="1230">
        <f>SUM(S12:S29)</f>
        <v>76570</v>
      </c>
      <c r="T31" s="1231">
        <f>S31/$Q31*100</f>
        <v>58.968948308791816</v>
      </c>
      <c r="U31" s="1230">
        <f>SUM(U12:U29)</f>
        <v>53278</v>
      </c>
      <c r="V31" s="1235">
        <f>U31/$Q31*100</f>
        <v>41.031051691208184</v>
      </c>
      <c r="W31" s="320"/>
      <c r="X31" s="1233">
        <f>SUM(X12:X29)</f>
        <v>361182</v>
      </c>
      <c r="Y31" s="1234">
        <f>X31/$D31*100</f>
        <v>53.708558555209407</v>
      </c>
      <c r="Z31" s="1230">
        <f>SUM(Z12:Z29)</f>
        <v>265778</v>
      </c>
      <c r="AA31" s="1231">
        <f>Z31/$X31*100</f>
        <v>73.585616115974773</v>
      </c>
      <c r="AB31" s="1230">
        <f>SUM(AB12:AB29)</f>
        <v>95404</v>
      </c>
      <c r="AC31" s="1235">
        <f>AB31/$X31*100</f>
        <v>26.414383884025227</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405</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232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233</v>
      </c>
      <c r="K8" s="1457"/>
      <c r="L8" s="1457"/>
      <c r="M8" s="1457"/>
      <c r="N8" s="1457"/>
      <c r="O8" s="1458"/>
      <c r="P8" s="317"/>
      <c r="Q8" s="1456" t="s">
        <v>234</v>
      </c>
      <c r="R8" s="1457"/>
      <c r="S8" s="1457"/>
      <c r="T8" s="1457"/>
      <c r="U8" s="1457"/>
      <c r="V8" s="1458"/>
      <c r="W8" s="317"/>
      <c r="X8" s="1456" t="s">
        <v>235</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122639</v>
      </c>
      <c r="E12" s="352">
        <f>L12+S12+Z12</f>
        <v>79229</v>
      </c>
      <c r="F12" s="353">
        <f>E12/$D12*100</f>
        <v>64.603429577866748</v>
      </c>
      <c r="G12" s="352">
        <f>N12+U12+AB12</f>
        <v>43410</v>
      </c>
      <c r="H12" s="354">
        <f>G12/$D12*100</f>
        <v>35.396570422133259</v>
      </c>
      <c r="I12" s="350"/>
      <c r="J12" s="355">
        <f>L12+N12</f>
        <v>27128</v>
      </c>
      <c r="K12" s="356">
        <f>J12/$D12*100</f>
        <v>22.120206459609097</v>
      </c>
      <c r="L12" s="357">
        <v>11793</v>
      </c>
      <c r="M12" s="353">
        <v>43.471689767030377</v>
      </c>
      <c r="N12" s="357">
        <v>15335</v>
      </c>
      <c r="O12" s="358">
        <v>56.528310232969623</v>
      </c>
      <c r="P12" s="350"/>
      <c r="Q12" s="355">
        <v>32697</v>
      </c>
      <c r="R12" s="356">
        <v>26.661176297915016</v>
      </c>
      <c r="S12" s="357">
        <v>23207</v>
      </c>
      <c r="T12" s="353">
        <v>70.975930513502774</v>
      </c>
      <c r="U12" s="357">
        <v>9490</v>
      </c>
      <c r="V12" s="358">
        <v>29.024069486497233</v>
      </c>
      <c r="W12" s="350"/>
      <c r="X12" s="355">
        <v>62814</v>
      </c>
      <c r="Y12" s="356">
        <v>51.218617242475887</v>
      </c>
      <c r="Z12" s="357">
        <v>44229</v>
      </c>
      <c r="AA12" s="353">
        <v>70.412646862164479</v>
      </c>
      <c r="AB12" s="357">
        <v>18585</v>
      </c>
      <c r="AC12" s="358">
        <f t="shared" ref="AC12:AC29" si="0">AB12/$X12*100</f>
        <v>29.587353137835514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17882</v>
      </c>
      <c r="E13" s="365">
        <f t="shared" ref="E13:E29" si="2">L13+S13+Z13</f>
        <v>11414</v>
      </c>
      <c r="F13" s="366">
        <f t="shared" ref="F13:H29" si="3">E13/$D13*100</f>
        <v>63.82954926741975</v>
      </c>
      <c r="G13" s="365">
        <f t="shared" ref="G13:G29" si="4">N13+U13+AB13</f>
        <v>6468</v>
      </c>
      <c r="H13" s="367">
        <f t="shared" si="3"/>
        <v>36.17045073258025</v>
      </c>
      <c r="I13" s="350"/>
      <c r="J13" s="368">
        <f t="shared" ref="J13:J29" si="5">L13+N13</f>
        <v>3300</v>
      </c>
      <c r="K13" s="369">
        <f t="shared" ref="K13:K29" si="6">J13/$D13*100</f>
        <v>18.454311598255231</v>
      </c>
      <c r="L13" s="370">
        <v>1443</v>
      </c>
      <c r="M13" s="371">
        <v>43.727272727272727</v>
      </c>
      <c r="N13" s="370">
        <v>1857</v>
      </c>
      <c r="O13" s="372">
        <v>56.272727272727273</v>
      </c>
      <c r="P13" s="350"/>
      <c r="Q13" s="368">
        <v>4108</v>
      </c>
      <c r="R13" s="369">
        <v>22.972821832009842</v>
      </c>
      <c r="S13" s="370">
        <v>2614</v>
      </c>
      <c r="T13" s="371">
        <v>63.631937682570594</v>
      </c>
      <c r="U13" s="370">
        <v>1494</v>
      </c>
      <c r="V13" s="372">
        <v>36.368062317429406</v>
      </c>
      <c r="W13" s="350"/>
      <c r="X13" s="368">
        <v>10474</v>
      </c>
      <c r="Y13" s="369">
        <v>58.572866569734927</v>
      </c>
      <c r="Z13" s="370">
        <v>7357</v>
      </c>
      <c r="AA13" s="371">
        <v>70.240595760931839</v>
      </c>
      <c r="AB13" s="370">
        <v>3117</v>
      </c>
      <c r="AC13" s="372">
        <f t="shared" si="0"/>
        <v>29.759404239068171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15923</v>
      </c>
      <c r="E14" s="365">
        <f t="shared" si="2"/>
        <v>10316</v>
      </c>
      <c r="F14" s="366">
        <f t="shared" si="3"/>
        <v>64.786786409596189</v>
      </c>
      <c r="G14" s="365">
        <f t="shared" si="4"/>
        <v>5607</v>
      </c>
      <c r="H14" s="367">
        <f t="shared" si="3"/>
        <v>35.213213590403818</v>
      </c>
      <c r="I14" s="350"/>
      <c r="J14" s="368">
        <f t="shared" si="5"/>
        <v>3563</v>
      </c>
      <c r="K14" s="369">
        <f t="shared" si="6"/>
        <v>22.376436601143002</v>
      </c>
      <c r="L14" s="370">
        <v>1528</v>
      </c>
      <c r="M14" s="371">
        <v>42.885209093460567</v>
      </c>
      <c r="N14" s="370">
        <v>2035</v>
      </c>
      <c r="O14" s="372">
        <v>57.11479090653944</v>
      </c>
      <c r="P14" s="350"/>
      <c r="Q14" s="368">
        <v>3576</v>
      </c>
      <c r="R14" s="369">
        <v>22.458079507630472</v>
      </c>
      <c r="S14" s="370">
        <v>2134</v>
      </c>
      <c r="T14" s="371">
        <v>59.675615212527966</v>
      </c>
      <c r="U14" s="370">
        <v>1442</v>
      </c>
      <c r="V14" s="372">
        <v>40.324384787472034</v>
      </c>
      <c r="W14" s="350"/>
      <c r="X14" s="368">
        <v>8784</v>
      </c>
      <c r="Y14" s="369">
        <v>55.165483891226529</v>
      </c>
      <c r="Z14" s="370">
        <v>6654</v>
      </c>
      <c r="AA14" s="371">
        <v>75.751366120218577</v>
      </c>
      <c r="AB14" s="370">
        <v>2130</v>
      </c>
      <c r="AC14" s="372">
        <f t="shared" si="0"/>
        <v>24.248633879781419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17528</v>
      </c>
      <c r="E15" s="365">
        <f t="shared" si="2"/>
        <v>10653</v>
      </c>
      <c r="F15" s="366">
        <f t="shared" si="3"/>
        <v>60.777042446371524</v>
      </c>
      <c r="G15" s="365">
        <f t="shared" si="4"/>
        <v>6875</v>
      </c>
      <c r="H15" s="367">
        <f t="shared" si="3"/>
        <v>39.222957553628476</v>
      </c>
      <c r="I15" s="350"/>
      <c r="J15" s="368">
        <f t="shared" si="5"/>
        <v>4989</v>
      </c>
      <c r="K15" s="369">
        <f t="shared" si="6"/>
        <v>28.463030579643998</v>
      </c>
      <c r="L15" s="370">
        <v>2266</v>
      </c>
      <c r="M15" s="371">
        <v>45.419923832431344</v>
      </c>
      <c r="N15" s="370">
        <v>2723</v>
      </c>
      <c r="O15" s="372">
        <v>54.580076167568649</v>
      </c>
      <c r="P15" s="350"/>
      <c r="Q15" s="368">
        <v>4457</v>
      </c>
      <c r="R15" s="369">
        <v>25.427886809675947</v>
      </c>
      <c r="S15" s="370">
        <v>2726</v>
      </c>
      <c r="T15" s="371">
        <v>61.162216737715958</v>
      </c>
      <c r="U15" s="370">
        <v>1731</v>
      </c>
      <c r="V15" s="372">
        <v>38.837783262284049</v>
      </c>
      <c r="W15" s="350"/>
      <c r="X15" s="368">
        <v>8082</v>
      </c>
      <c r="Y15" s="369">
        <v>46.109082610680055</v>
      </c>
      <c r="Z15" s="370">
        <v>5661</v>
      </c>
      <c r="AA15" s="371">
        <v>70.044543429844097</v>
      </c>
      <c r="AB15" s="370">
        <v>2421</v>
      </c>
      <c r="AC15" s="372">
        <f t="shared" si="0"/>
        <v>29.955456570155903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21854</v>
      </c>
      <c r="E16" s="365">
        <f t="shared" si="2"/>
        <v>12670</v>
      </c>
      <c r="F16" s="366">
        <f t="shared" si="3"/>
        <v>57.975656630365144</v>
      </c>
      <c r="G16" s="365">
        <f t="shared" si="4"/>
        <v>9184</v>
      </c>
      <c r="H16" s="367">
        <f t="shared" si="3"/>
        <v>42.024343369634849</v>
      </c>
      <c r="I16" s="350"/>
      <c r="J16" s="368">
        <f t="shared" si="5"/>
        <v>8523</v>
      </c>
      <c r="K16" s="369">
        <f t="shared" si="6"/>
        <v>38.999725450718401</v>
      </c>
      <c r="L16" s="370">
        <v>3670</v>
      </c>
      <c r="M16" s="371">
        <v>43.059955414760061</v>
      </c>
      <c r="N16" s="370">
        <v>4853</v>
      </c>
      <c r="O16" s="372">
        <v>56.940044585239932</v>
      </c>
      <c r="P16" s="350"/>
      <c r="Q16" s="368">
        <v>5778</v>
      </c>
      <c r="R16" s="369">
        <v>26.439095817699275</v>
      </c>
      <c r="S16" s="370">
        <v>3706</v>
      </c>
      <c r="T16" s="371">
        <v>64.139840775354799</v>
      </c>
      <c r="U16" s="370">
        <v>2072</v>
      </c>
      <c r="V16" s="372">
        <v>35.860159224645201</v>
      </c>
      <c r="W16" s="350"/>
      <c r="X16" s="368">
        <v>7553</v>
      </c>
      <c r="Y16" s="369">
        <v>34.561178731582324</v>
      </c>
      <c r="Z16" s="370">
        <v>5294</v>
      </c>
      <c r="AA16" s="371">
        <v>70.091354428703823</v>
      </c>
      <c r="AB16" s="370">
        <v>2259</v>
      </c>
      <c r="AC16" s="372">
        <f t="shared" si="0"/>
        <v>29.908645571296173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6263</v>
      </c>
      <c r="E17" s="375">
        <f t="shared" si="2"/>
        <v>3739</v>
      </c>
      <c r="F17" s="376">
        <f t="shared" si="3"/>
        <v>59.699824365320133</v>
      </c>
      <c r="G17" s="375">
        <f t="shared" si="4"/>
        <v>2524</v>
      </c>
      <c r="H17" s="367">
        <f t="shared" si="3"/>
        <v>40.30017563467986</v>
      </c>
      <c r="I17" s="350"/>
      <c r="J17" s="377">
        <f t="shared" si="5"/>
        <v>1733</v>
      </c>
      <c r="K17" s="378">
        <f t="shared" si="6"/>
        <v>27.670445473415295</v>
      </c>
      <c r="L17" s="375">
        <v>739</v>
      </c>
      <c r="M17" s="376">
        <v>42.64281592613964</v>
      </c>
      <c r="N17" s="375">
        <v>994</v>
      </c>
      <c r="O17" s="372">
        <v>57.35718407386036</v>
      </c>
      <c r="P17" s="350"/>
      <c r="Q17" s="377">
        <v>1470</v>
      </c>
      <c r="R17" s="378">
        <v>23.471179945712915</v>
      </c>
      <c r="S17" s="375">
        <v>829</v>
      </c>
      <c r="T17" s="376">
        <v>56.394557823129254</v>
      </c>
      <c r="U17" s="375">
        <v>641</v>
      </c>
      <c r="V17" s="372">
        <v>43.605442176870746</v>
      </c>
      <c r="W17" s="350"/>
      <c r="X17" s="377">
        <v>3060</v>
      </c>
      <c r="Y17" s="378">
        <v>48.858374580871789</v>
      </c>
      <c r="Z17" s="375">
        <v>2171</v>
      </c>
      <c r="AA17" s="376">
        <v>70.947712418300654</v>
      </c>
      <c r="AB17" s="375">
        <v>889</v>
      </c>
      <c r="AC17" s="372">
        <f t="shared" si="0"/>
        <v>29.05228758169935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51591</v>
      </c>
      <c r="E18" s="365">
        <f t="shared" si="2"/>
        <v>32224</v>
      </c>
      <c r="F18" s="366">
        <f t="shared" si="3"/>
        <v>62.46050667752128</v>
      </c>
      <c r="G18" s="365">
        <f t="shared" si="4"/>
        <v>19367</v>
      </c>
      <c r="H18" s="367">
        <f t="shared" si="3"/>
        <v>37.539493322478727</v>
      </c>
      <c r="I18" s="350"/>
      <c r="J18" s="368">
        <f t="shared" si="5"/>
        <v>10125</v>
      </c>
      <c r="K18" s="369">
        <f t="shared" si="6"/>
        <v>19.625516078385765</v>
      </c>
      <c r="L18" s="370">
        <v>4333</v>
      </c>
      <c r="M18" s="371">
        <v>42.795061728395062</v>
      </c>
      <c r="N18" s="370">
        <v>5792</v>
      </c>
      <c r="O18" s="372">
        <v>57.204938271604945</v>
      </c>
      <c r="P18" s="350"/>
      <c r="Q18" s="368">
        <v>9996</v>
      </c>
      <c r="R18" s="369">
        <v>19.375472466127814</v>
      </c>
      <c r="S18" s="370">
        <v>5714</v>
      </c>
      <c r="T18" s="371">
        <v>57.162865146058429</v>
      </c>
      <c r="U18" s="370">
        <v>4282</v>
      </c>
      <c r="V18" s="372">
        <v>42.837134853941578</v>
      </c>
      <c r="W18" s="350"/>
      <c r="X18" s="368">
        <v>31470</v>
      </c>
      <c r="Y18" s="369">
        <v>60.999011455486418</v>
      </c>
      <c r="Z18" s="370">
        <v>22177</v>
      </c>
      <c r="AA18" s="371">
        <v>70.470289164283443</v>
      </c>
      <c r="AB18" s="370">
        <v>9293</v>
      </c>
      <c r="AC18" s="372">
        <f t="shared" si="0"/>
        <v>29.529710835716553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32266</v>
      </c>
      <c r="E19" s="365">
        <f t="shared" si="2"/>
        <v>20586</v>
      </c>
      <c r="F19" s="366">
        <f t="shared" si="3"/>
        <v>63.800904977375559</v>
      </c>
      <c r="G19" s="365">
        <f t="shared" si="4"/>
        <v>11680</v>
      </c>
      <c r="H19" s="367">
        <f t="shared" si="3"/>
        <v>36.199095022624434</v>
      </c>
      <c r="I19" s="350"/>
      <c r="J19" s="368">
        <f t="shared" si="5"/>
        <v>6643</v>
      </c>
      <c r="K19" s="369">
        <f t="shared" si="6"/>
        <v>20.588235294117645</v>
      </c>
      <c r="L19" s="370">
        <v>2829</v>
      </c>
      <c r="M19" s="371">
        <v>42.586180942345322</v>
      </c>
      <c r="N19" s="370">
        <v>3814</v>
      </c>
      <c r="O19" s="372">
        <v>57.413819057654671</v>
      </c>
      <c r="P19" s="350"/>
      <c r="Q19" s="368">
        <v>7163</v>
      </c>
      <c r="R19" s="369">
        <v>22.199838839645448</v>
      </c>
      <c r="S19" s="370">
        <v>4659</v>
      </c>
      <c r="T19" s="371">
        <v>65.042579924612596</v>
      </c>
      <c r="U19" s="370">
        <v>2504</v>
      </c>
      <c r="V19" s="372">
        <v>34.957420075387411</v>
      </c>
      <c r="W19" s="350"/>
      <c r="X19" s="368">
        <v>18460</v>
      </c>
      <c r="Y19" s="369">
        <v>57.211925866236903</v>
      </c>
      <c r="Z19" s="370">
        <v>13098</v>
      </c>
      <c r="AA19" s="371">
        <v>70.953412784398694</v>
      </c>
      <c r="AB19" s="370">
        <v>5362</v>
      </c>
      <c r="AC19" s="372">
        <f t="shared" si="0"/>
        <v>29.046587215601299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136242</v>
      </c>
      <c r="E20" s="365">
        <f t="shared" si="2"/>
        <v>84852</v>
      </c>
      <c r="F20" s="366">
        <f t="shared" si="3"/>
        <v>62.280354075835639</v>
      </c>
      <c r="G20" s="365">
        <f t="shared" si="4"/>
        <v>51390</v>
      </c>
      <c r="H20" s="367">
        <f t="shared" si="3"/>
        <v>37.719645924164354</v>
      </c>
      <c r="I20" s="350"/>
      <c r="J20" s="368">
        <f t="shared" si="5"/>
        <v>36220</v>
      </c>
      <c r="K20" s="369">
        <f t="shared" si="6"/>
        <v>26.58504719543166</v>
      </c>
      <c r="L20" s="370">
        <v>16096</v>
      </c>
      <c r="M20" s="371">
        <v>44.439536167863061</v>
      </c>
      <c r="N20" s="370">
        <v>20124</v>
      </c>
      <c r="O20" s="372">
        <v>55.560463832136939</v>
      </c>
      <c r="P20" s="350"/>
      <c r="Q20" s="368">
        <v>31814</v>
      </c>
      <c r="R20" s="369">
        <v>23.351095844159659</v>
      </c>
      <c r="S20" s="370">
        <v>20250</v>
      </c>
      <c r="T20" s="371">
        <v>63.651222732130506</v>
      </c>
      <c r="U20" s="370">
        <v>11564</v>
      </c>
      <c r="V20" s="372">
        <v>36.348777267869494</v>
      </c>
      <c r="W20" s="350"/>
      <c r="X20" s="368">
        <v>68208</v>
      </c>
      <c r="Y20" s="369">
        <v>50.063856960408678</v>
      </c>
      <c r="Z20" s="370">
        <v>48506</v>
      </c>
      <c r="AA20" s="371">
        <v>71.114825240441007</v>
      </c>
      <c r="AB20" s="370">
        <v>19702</v>
      </c>
      <c r="AC20" s="372">
        <f t="shared" si="0"/>
        <v>28.885174759558996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69068</v>
      </c>
      <c r="E21" s="365">
        <f t="shared" si="2"/>
        <v>41574</v>
      </c>
      <c r="F21" s="366">
        <f t="shared" si="3"/>
        <v>60.19285341981815</v>
      </c>
      <c r="G21" s="365">
        <f t="shared" si="4"/>
        <v>27494</v>
      </c>
      <c r="H21" s="367">
        <f t="shared" si="3"/>
        <v>39.80714658018185</v>
      </c>
      <c r="I21" s="350"/>
      <c r="J21" s="368">
        <f t="shared" si="5"/>
        <v>21022</v>
      </c>
      <c r="K21" s="369">
        <f t="shared" si="6"/>
        <v>30.436671106735393</v>
      </c>
      <c r="L21" s="370">
        <v>8258</v>
      </c>
      <c r="M21" s="371">
        <v>39.282656264865381</v>
      </c>
      <c r="N21" s="370">
        <v>12764</v>
      </c>
      <c r="O21" s="372">
        <v>60.717343735134619</v>
      </c>
      <c r="P21" s="350"/>
      <c r="Q21" s="368">
        <v>15857</v>
      </c>
      <c r="R21" s="369">
        <v>22.958533619042104</v>
      </c>
      <c r="S21" s="370">
        <v>10228</v>
      </c>
      <c r="T21" s="371">
        <v>64.501481995333293</v>
      </c>
      <c r="U21" s="370">
        <v>5629</v>
      </c>
      <c r="V21" s="372">
        <v>35.498518004666707</v>
      </c>
      <c r="W21" s="350"/>
      <c r="X21" s="368">
        <v>32189</v>
      </c>
      <c r="Y21" s="369">
        <v>46.604795274222504</v>
      </c>
      <c r="Z21" s="370">
        <v>23088</v>
      </c>
      <c r="AA21" s="371">
        <v>71.726366149926989</v>
      </c>
      <c r="AB21" s="370">
        <v>9101</v>
      </c>
      <c r="AC21" s="372">
        <f t="shared" si="0"/>
        <v>28.273633850073004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15251</v>
      </c>
      <c r="E22" s="365">
        <f t="shared" si="2"/>
        <v>9688</v>
      </c>
      <c r="F22" s="366">
        <f t="shared" si="3"/>
        <v>63.523703363713857</v>
      </c>
      <c r="G22" s="365">
        <f t="shared" si="4"/>
        <v>5563</v>
      </c>
      <c r="H22" s="367">
        <f t="shared" si="3"/>
        <v>36.476296636286143</v>
      </c>
      <c r="I22" s="350"/>
      <c r="J22" s="368">
        <f t="shared" si="5"/>
        <v>3923</v>
      </c>
      <c r="K22" s="369">
        <f t="shared" si="6"/>
        <v>25.72290341616943</v>
      </c>
      <c r="L22" s="370">
        <v>1689</v>
      </c>
      <c r="M22" s="371">
        <v>43.053785368340556</v>
      </c>
      <c r="N22" s="370">
        <v>2234</v>
      </c>
      <c r="O22" s="372">
        <v>56.946214631659444</v>
      </c>
      <c r="P22" s="350"/>
      <c r="Q22" s="368">
        <v>3319</v>
      </c>
      <c r="R22" s="369">
        <v>21.76250737656547</v>
      </c>
      <c r="S22" s="370">
        <v>2174</v>
      </c>
      <c r="T22" s="371">
        <v>65.50165712564025</v>
      </c>
      <c r="U22" s="370">
        <v>1145</v>
      </c>
      <c r="V22" s="372">
        <v>34.498342874359743</v>
      </c>
      <c r="W22" s="350"/>
      <c r="X22" s="368">
        <v>8009</v>
      </c>
      <c r="Y22" s="369">
        <v>52.514589207265097</v>
      </c>
      <c r="Z22" s="370">
        <v>5825</v>
      </c>
      <c r="AA22" s="371">
        <v>72.730677987264329</v>
      </c>
      <c r="AB22" s="370">
        <v>2184</v>
      </c>
      <c r="AC22" s="372">
        <f t="shared" si="0"/>
        <v>27.269322012735675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36094</v>
      </c>
      <c r="E23" s="365">
        <f t="shared" si="2"/>
        <v>21010</v>
      </c>
      <c r="F23" s="366">
        <f t="shared" si="3"/>
        <v>58.209120629467506</v>
      </c>
      <c r="G23" s="365">
        <f t="shared" si="4"/>
        <v>15084</v>
      </c>
      <c r="H23" s="367">
        <f t="shared" si="3"/>
        <v>41.790879370532494</v>
      </c>
      <c r="I23" s="350"/>
      <c r="J23" s="368">
        <f t="shared" si="5"/>
        <v>11608</v>
      </c>
      <c r="K23" s="369">
        <f t="shared" si="6"/>
        <v>32.160469884191279</v>
      </c>
      <c r="L23" s="370">
        <v>4364</v>
      </c>
      <c r="M23" s="371">
        <v>37.594762232942799</v>
      </c>
      <c r="N23" s="370">
        <v>7244</v>
      </c>
      <c r="O23" s="372">
        <v>62.405237767057201</v>
      </c>
      <c r="P23" s="350"/>
      <c r="Q23" s="368">
        <v>6892</v>
      </c>
      <c r="R23" s="369">
        <v>19.094586357843411</v>
      </c>
      <c r="S23" s="370">
        <v>4038</v>
      </c>
      <c r="T23" s="371">
        <v>58.5896691816599</v>
      </c>
      <c r="U23" s="370">
        <v>2854</v>
      </c>
      <c r="V23" s="372">
        <v>41.4103308183401</v>
      </c>
      <c r="W23" s="350"/>
      <c r="X23" s="368">
        <v>17594</v>
      </c>
      <c r="Y23" s="369">
        <v>48.744943757965316</v>
      </c>
      <c r="Z23" s="370">
        <v>12608</v>
      </c>
      <c r="AA23" s="371">
        <v>71.660793452313285</v>
      </c>
      <c r="AB23" s="370">
        <v>4986</v>
      </c>
      <c r="AC23" s="372">
        <f t="shared" si="0"/>
        <v>28.339206547686715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72152</v>
      </c>
      <c r="E24" s="365">
        <f t="shared" si="2"/>
        <v>46844</v>
      </c>
      <c r="F24" s="366">
        <f t="shared" si="3"/>
        <v>64.924049229404588</v>
      </c>
      <c r="G24" s="365">
        <f t="shared" si="4"/>
        <v>25308</v>
      </c>
      <c r="H24" s="367">
        <f t="shared" si="3"/>
        <v>35.075950770595412</v>
      </c>
      <c r="I24" s="350"/>
      <c r="J24" s="368">
        <f t="shared" si="5"/>
        <v>17404</v>
      </c>
      <c r="K24" s="369">
        <f t="shared" si="6"/>
        <v>24.121299478877926</v>
      </c>
      <c r="L24" s="370">
        <v>7928</v>
      </c>
      <c r="M24" s="371">
        <v>45.552746495058607</v>
      </c>
      <c r="N24" s="370">
        <v>9476</v>
      </c>
      <c r="O24" s="372">
        <v>54.447253504941393</v>
      </c>
      <c r="P24" s="350"/>
      <c r="Q24" s="368">
        <v>16078</v>
      </c>
      <c r="R24" s="369">
        <v>22.28351258454374</v>
      </c>
      <c r="S24" s="370">
        <v>10912</v>
      </c>
      <c r="T24" s="371">
        <v>67.869137952481651</v>
      </c>
      <c r="U24" s="370">
        <v>5166</v>
      </c>
      <c r="V24" s="372">
        <v>32.130862047518349</v>
      </c>
      <c r="W24" s="350"/>
      <c r="X24" s="368">
        <v>38670</v>
      </c>
      <c r="Y24" s="369">
        <v>53.595187936578334</v>
      </c>
      <c r="Z24" s="370">
        <v>28004</v>
      </c>
      <c r="AA24" s="371">
        <v>72.417895009050952</v>
      </c>
      <c r="AB24" s="370">
        <v>10666</v>
      </c>
      <c r="AC24" s="372">
        <f t="shared" si="0"/>
        <v>27.582104990949059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21163</v>
      </c>
      <c r="E25" s="365">
        <f t="shared" si="2"/>
        <v>12877</v>
      </c>
      <c r="F25" s="366">
        <f t="shared" si="3"/>
        <v>60.846760856211311</v>
      </c>
      <c r="G25" s="365">
        <f t="shared" si="4"/>
        <v>8286</v>
      </c>
      <c r="H25" s="367">
        <f t="shared" si="3"/>
        <v>39.153239143788689</v>
      </c>
      <c r="I25" s="350"/>
      <c r="J25" s="368">
        <f t="shared" si="5"/>
        <v>5760</v>
      </c>
      <c r="K25" s="369">
        <f t="shared" si="6"/>
        <v>27.217313235363605</v>
      </c>
      <c r="L25" s="370">
        <v>2238</v>
      </c>
      <c r="M25" s="371">
        <v>38.854166666666664</v>
      </c>
      <c r="N25" s="370">
        <v>3522</v>
      </c>
      <c r="O25" s="372">
        <v>61.145833333333336</v>
      </c>
      <c r="P25" s="350"/>
      <c r="Q25" s="368">
        <v>5409</v>
      </c>
      <c r="R25" s="369">
        <v>25.558758210083639</v>
      </c>
      <c r="S25" s="370">
        <v>3663</v>
      </c>
      <c r="T25" s="371">
        <v>67.720465890183021</v>
      </c>
      <c r="U25" s="370">
        <v>1746</v>
      </c>
      <c r="V25" s="372">
        <v>32.279534109816971</v>
      </c>
      <c r="W25" s="350"/>
      <c r="X25" s="368">
        <v>9994</v>
      </c>
      <c r="Y25" s="369">
        <v>47.223928554552757</v>
      </c>
      <c r="Z25" s="370">
        <v>6976</v>
      </c>
      <c r="AA25" s="371">
        <v>69.801881128677195</v>
      </c>
      <c r="AB25" s="370">
        <v>3018</v>
      </c>
      <c r="AC25" s="372">
        <f t="shared" si="0"/>
        <v>30.198118871322794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7960</v>
      </c>
      <c r="E26" s="380">
        <f t="shared" si="2"/>
        <v>4871</v>
      </c>
      <c r="F26" s="381">
        <f t="shared" si="3"/>
        <v>61.193467336683419</v>
      </c>
      <c r="G26" s="380">
        <f t="shared" si="4"/>
        <v>3089</v>
      </c>
      <c r="H26" s="367">
        <f t="shared" si="3"/>
        <v>38.806532663316581</v>
      </c>
      <c r="I26" s="350"/>
      <c r="J26" s="377">
        <f t="shared" si="5"/>
        <v>1835</v>
      </c>
      <c r="K26" s="378">
        <f t="shared" si="6"/>
        <v>23.052763819095478</v>
      </c>
      <c r="L26" s="375">
        <v>765</v>
      </c>
      <c r="M26" s="376">
        <v>41.689373297002724</v>
      </c>
      <c r="N26" s="375">
        <v>1070</v>
      </c>
      <c r="O26" s="372">
        <v>58.310626702997268</v>
      </c>
      <c r="P26" s="350"/>
      <c r="Q26" s="377">
        <v>1576</v>
      </c>
      <c r="R26" s="378">
        <v>19.798994974874372</v>
      </c>
      <c r="S26" s="375">
        <v>881</v>
      </c>
      <c r="T26" s="376">
        <v>55.901015228426395</v>
      </c>
      <c r="U26" s="375">
        <v>695</v>
      </c>
      <c r="V26" s="372">
        <v>44.098984771573605</v>
      </c>
      <c r="W26" s="350"/>
      <c r="X26" s="377">
        <v>4549</v>
      </c>
      <c r="Y26" s="378">
        <v>57.14824120603015</v>
      </c>
      <c r="Z26" s="375">
        <v>3225</v>
      </c>
      <c r="AA26" s="376">
        <v>70.894702132336775</v>
      </c>
      <c r="AB26" s="375">
        <v>1324</v>
      </c>
      <c r="AC26" s="372">
        <f t="shared" si="0"/>
        <v>29.105297867663221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40653</v>
      </c>
      <c r="E27" s="380">
        <f t="shared" si="2"/>
        <v>23572</v>
      </c>
      <c r="F27" s="381">
        <f t="shared" si="3"/>
        <v>57.983420657762032</v>
      </c>
      <c r="G27" s="380">
        <f t="shared" si="4"/>
        <v>17081</v>
      </c>
      <c r="H27" s="367">
        <f t="shared" si="3"/>
        <v>42.016579342237961</v>
      </c>
      <c r="I27" s="350"/>
      <c r="J27" s="377">
        <f t="shared" si="5"/>
        <v>12095</v>
      </c>
      <c r="K27" s="378">
        <f t="shared" si="6"/>
        <v>29.751801835042922</v>
      </c>
      <c r="L27" s="375">
        <v>4668</v>
      </c>
      <c r="M27" s="376">
        <v>38.594460520876396</v>
      </c>
      <c r="N27" s="375">
        <v>7427</v>
      </c>
      <c r="O27" s="372">
        <v>61.405539479123604</v>
      </c>
      <c r="P27" s="350"/>
      <c r="Q27" s="377">
        <v>8521</v>
      </c>
      <c r="R27" s="378">
        <v>20.960322731409736</v>
      </c>
      <c r="S27" s="375">
        <v>4693</v>
      </c>
      <c r="T27" s="376">
        <v>55.075695340922422</v>
      </c>
      <c r="U27" s="375">
        <v>3828</v>
      </c>
      <c r="V27" s="372">
        <v>44.924304659077578</v>
      </c>
      <c r="W27" s="350"/>
      <c r="X27" s="377">
        <v>20037</v>
      </c>
      <c r="Y27" s="378">
        <v>49.287875433547342</v>
      </c>
      <c r="Z27" s="375">
        <v>14211</v>
      </c>
      <c r="AA27" s="376">
        <v>70.923790986674646</v>
      </c>
      <c r="AB27" s="375">
        <v>5826</v>
      </c>
      <c r="AC27" s="372">
        <f t="shared" si="0"/>
        <v>29.07620901332535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3924</v>
      </c>
      <c r="E28" s="380">
        <f t="shared" si="2"/>
        <v>2577</v>
      </c>
      <c r="F28" s="381">
        <f t="shared" si="3"/>
        <v>65.672782874617738</v>
      </c>
      <c r="G28" s="380">
        <f t="shared" si="4"/>
        <v>1347</v>
      </c>
      <c r="H28" s="382">
        <f t="shared" si="3"/>
        <v>34.327217125382262</v>
      </c>
      <c r="I28" s="350"/>
      <c r="J28" s="377">
        <f t="shared" si="5"/>
        <v>482</v>
      </c>
      <c r="K28" s="378">
        <f t="shared" si="6"/>
        <v>12.283384301732927</v>
      </c>
      <c r="L28" s="375">
        <v>223</v>
      </c>
      <c r="M28" s="376">
        <v>46.265560165975103</v>
      </c>
      <c r="N28" s="375">
        <v>259</v>
      </c>
      <c r="O28" s="383">
        <v>53.734439834024897</v>
      </c>
      <c r="P28" s="350"/>
      <c r="Q28" s="377">
        <v>861</v>
      </c>
      <c r="R28" s="378">
        <v>21.941896024464832</v>
      </c>
      <c r="S28" s="375">
        <v>541</v>
      </c>
      <c r="T28" s="376">
        <v>62.833914053426241</v>
      </c>
      <c r="U28" s="375">
        <v>320</v>
      </c>
      <c r="V28" s="383">
        <v>37.166085946573752</v>
      </c>
      <c r="W28" s="350"/>
      <c r="X28" s="377">
        <v>2581</v>
      </c>
      <c r="Y28" s="378">
        <v>65.774719673802238</v>
      </c>
      <c r="Z28" s="375">
        <v>1813</v>
      </c>
      <c r="AA28" s="376">
        <v>70.244091437427358</v>
      </c>
      <c r="AB28" s="375">
        <v>768</v>
      </c>
      <c r="AC28" s="383">
        <f t="shared" si="0"/>
        <v>29.755908562572646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1394</v>
      </c>
      <c r="E29" s="386">
        <f t="shared" si="2"/>
        <v>754</v>
      </c>
      <c r="F29" s="387">
        <f t="shared" si="3"/>
        <v>54.088952654232422</v>
      </c>
      <c r="G29" s="386">
        <f t="shared" si="4"/>
        <v>640</v>
      </c>
      <c r="H29" s="388">
        <f t="shared" si="3"/>
        <v>45.911047345767578</v>
      </c>
      <c r="I29" s="350"/>
      <c r="J29" s="389">
        <f t="shared" si="5"/>
        <v>737</v>
      </c>
      <c r="K29" s="390">
        <f t="shared" si="6"/>
        <v>52.869440459110471</v>
      </c>
      <c r="L29" s="391">
        <v>267</v>
      </c>
      <c r="M29" s="392">
        <v>36.227951153324291</v>
      </c>
      <c r="N29" s="391">
        <v>470</v>
      </c>
      <c r="O29" s="393">
        <v>63.772048846675709</v>
      </c>
      <c r="P29" s="350"/>
      <c r="Q29" s="389">
        <v>276</v>
      </c>
      <c r="R29" s="390">
        <v>19.799139167862268</v>
      </c>
      <c r="S29" s="391">
        <v>195</v>
      </c>
      <c r="T29" s="392">
        <v>70.652173913043484</v>
      </c>
      <c r="U29" s="391">
        <v>81</v>
      </c>
      <c r="V29" s="393">
        <v>29.347826086956523</v>
      </c>
      <c r="W29" s="350"/>
      <c r="X29" s="389">
        <v>381</v>
      </c>
      <c r="Y29" s="390">
        <v>27.33142037302726</v>
      </c>
      <c r="Z29" s="391">
        <v>292</v>
      </c>
      <c r="AA29" s="392">
        <v>76.640419947506572</v>
      </c>
      <c r="AB29" s="391">
        <v>89</v>
      </c>
      <c r="AC29" s="393">
        <f t="shared" si="0"/>
        <v>23.359580052493438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689847</v>
      </c>
      <c r="E31" s="1230">
        <f>L31+S31+Z31</f>
        <v>429450</v>
      </c>
      <c r="F31" s="1231">
        <f>E31/$D31*100</f>
        <v>62.252934346311569</v>
      </c>
      <c r="G31" s="1230">
        <f>N31+U31+AB31</f>
        <v>260397</v>
      </c>
      <c r="H31" s="1232">
        <f>G31/$D31*100</f>
        <v>37.747065653688431</v>
      </c>
      <c r="I31" s="320"/>
      <c r="J31" s="1233">
        <f>SUM(J12:J29)</f>
        <v>177090</v>
      </c>
      <c r="K31" s="1234">
        <f>J31/$D31*100</f>
        <v>25.670909636484613</v>
      </c>
      <c r="L31" s="1230">
        <f>SUM(L12:L29)</f>
        <v>75097</v>
      </c>
      <c r="M31" s="1231">
        <f>L31/$J31*100</f>
        <v>42.406121181320231</v>
      </c>
      <c r="N31" s="1230">
        <f>SUM(N12:N29)</f>
        <v>101993</v>
      </c>
      <c r="O31" s="1235">
        <f>N31/$J31*100</f>
        <v>57.593878818679769</v>
      </c>
      <c r="P31" s="320"/>
      <c r="Q31" s="1233">
        <f>SUM(Q12:Q29)</f>
        <v>159848</v>
      </c>
      <c r="R31" s="1234">
        <f>Q31/$D31*100</f>
        <v>23.17151484314638</v>
      </c>
      <c r="S31" s="1230">
        <f>SUM(S12:S29)</f>
        <v>103164</v>
      </c>
      <c r="T31" s="1231">
        <f>S31/$Q31*100</f>
        <v>64.538811871277716</v>
      </c>
      <c r="U31" s="1230">
        <f>SUM(U12:U29)</f>
        <v>56684</v>
      </c>
      <c r="V31" s="1235">
        <f>U31/$Q31*100</f>
        <v>35.461188128722284</v>
      </c>
      <c r="W31" s="320"/>
      <c r="X31" s="1233">
        <f>SUM(X12:X29)</f>
        <v>352909</v>
      </c>
      <c r="Y31" s="1234">
        <f>X31/$D31*100</f>
        <v>51.157575520369015</v>
      </c>
      <c r="Z31" s="1230">
        <f>SUM(Z12:Z29)</f>
        <v>251189</v>
      </c>
      <c r="AA31" s="1231">
        <f>Z31/$X31*100</f>
        <v>71.176705609661411</v>
      </c>
      <c r="AB31" s="1230">
        <f>SUM(AB12:AB29)</f>
        <v>101720</v>
      </c>
      <c r="AC31" s="1235">
        <f>AB31/$X31*100</f>
        <v>28.823294390338589</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406</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236</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237</v>
      </c>
      <c r="K8" s="1457"/>
      <c r="L8" s="1457"/>
      <c r="M8" s="1457"/>
      <c r="N8" s="1457"/>
      <c r="O8" s="1458"/>
      <c r="P8" s="317"/>
      <c r="Q8" s="1456" t="s">
        <v>238</v>
      </c>
      <c r="R8" s="1457"/>
      <c r="S8" s="1457"/>
      <c r="T8" s="1457"/>
      <c r="U8" s="1457"/>
      <c r="V8" s="1458"/>
      <c r="W8" s="317"/>
      <c r="X8" s="1456" t="s">
        <v>239</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219</v>
      </c>
      <c r="L9" s="1469" t="s">
        <v>24</v>
      </c>
      <c r="M9" s="1470"/>
      <c r="N9" s="1465" t="s">
        <v>23</v>
      </c>
      <c r="O9" s="1466"/>
      <c r="P9" s="317"/>
      <c r="Q9" s="1464" t="s">
        <v>9</v>
      </c>
      <c r="R9" s="1467" t="s">
        <v>219</v>
      </c>
      <c r="S9" s="1469" t="s">
        <v>24</v>
      </c>
      <c r="T9" s="1470"/>
      <c r="U9" s="1465" t="s">
        <v>23</v>
      </c>
      <c r="V9" s="1466"/>
      <c r="W9" s="317"/>
      <c r="X9" s="1464" t="s">
        <v>9</v>
      </c>
      <c r="Y9" s="1467" t="s">
        <v>219</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219</v>
      </c>
      <c r="G10" s="406" t="s">
        <v>9</v>
      </c>
      <c r="H10" s="886" t="s">
        <v>219</v>
      </c>
      <c r="I10" s="346"/>
      <c r="J10" s="1460"/>
      <c r="K10" s="1468"/>
      <c r="L10" s="404" t="s">
        <v>9</v>
      </c>
      <c r="M10" s="403" t="s">
        <v>220</v>
      </c>
      <c r="N10" s="407" t="s">
        <v>9</v>
      </c>
      <c r="O10" s="402" t="s">
        <v>220</v>
      </c>
      <c r="P10" s="347"/>
      <c r="Q10" s="1460"/>
      <c r="R10" s="1468"/>
      <c r="S10" s="404" t="s">
        <v>9</v>
      </c>
      <c r="T10" s="403" t="s">
        <v>220</v>
      </c>
      <c r="U10" s="407" t="s">
        <v>9</v>
      </c>
      <c r="V10" s="402" t="s">
        <v>220</v>
      </c>
      <c r="W10" s="347"/>
      <c r="X10" s="1460"/>
      <c r="Y10" s="146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84948</v>
      </c>
      <c r="E12" s="352">
        <f>L12+S12+Z12</f>
        <v>51646</v>
      </c>
      <c r="F12" s="353">
        <f>E12/$D12*100</f>
        <v>60.797193577247256</v>
      </c>
      <c r="G12" s="352">
        <f>N12+U12+AB12</f>
        <v>33302</v>
      </c>
      <c r="H12" s="354">
        <f>G12/$D12*100</f>
        <v>39.202806422752744</v>
      </c>
      <c r="I12" s="350"/>
      <c r="J12" s="355">
        <f>L12+N12</f>
        <v>21112</v>
      </c>
      <c r="K12" s="356">
        <f>J12/$D12*100</f>
        <v>24.852851156001318</v>
      </c>
      <c r="L12" s="357">
        <v>10331</v>
      </c>
      <c r="M12" s="353">
        <v>48.934255399772638</v>
      </c>
      <c r="N12" s="357">
        <v>10781</v>
      </c>
      <c r="O12" s="358">
        <v>51.065744600227362</v>
      </c>
      <c r="P12" s="350"/>
      <c r="Q12" s="355">
        <v>28655</v>
      </c>
      <c r="R12" s="356">
        <v>33.732400998257752</v>
      </c>
      <c r="S12" s="357">
        <v>19361</v>
      </c>
      <c r="T12" s="353">
        <v>67.565869830745072</v>
      </c>
      <c r="U12" s="357">
        <v>9294</v>
      </c>
      <c r="V12" s="358">
        <v>32.434130169254928</v>
      </c>
      <c r="W12" s="350"/>
      <c r="X12" s="355">
        <v>35181</v>
      </c>
      <c r="Y12" s="356">
        <v>41.414747845740926</v>
      </c>
      <c r="Z12" s="357">
        <v>21954</v>
      </c>
      <c r="AA12" s="353">
        <v>62.403001620192725</v>
      </c>
      <c r="AB12" s="357">
        <v>13227</v>
      </c>
      <c r="AC12" s="358">
        <f t="shared" ref="AC12:AC29" si="0">AB12/$X12*100</f>
        <v>37.596998379807282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7833</v>
      </c>
      <c r="E13" s="365">
        <f t="shared" ref="E13:E29" si="2">L13+S13+Z13</f>
        <v>4843</v>
      </c>
      <c r="F13" s="366">
        <f t="shared" ref="F13:H29" si="3">E13/$D13*100</f>
        <v>61.828162900548953</v>
      </c>
      <c r="G13" s="365">
        <f t="shared" ref="G13:G29" si="4">N13+U13+AB13</f>
        <v>2990</v>
      </c>
      <c r="H13" s="367">
        <f t="shared" si="3"/>
        <v>38.171837099451039</v>
      </c>
      <c r="I13" s="350"/>
      <c r="J13" s="368">
        <f t="shared" ref="J13:J29" si="5">L13+N13</f>
        <v>1597</v>
      </c>
      <c r="K13" s="369">
        <f t="shared" ref="K13:K29" si="6">J13/$D13*100</f>
        <v>20.388101621345591</v>
      </c>
      <c r="L13" s="370">
        <v>736</v>
      </c>
      <c r="M13" s="371">
        <v>46.08641202254227</v>
      </c>
      <c r="N13" s="370">
        <v>861</v>
      </c>
      <c r="O13" s="372">
        <v>53.91358797745773</v>
      </c>
      <c r="P13" s="350"/>
      <c r="Q13" s="368">
        <v>1937</v>
      </c>
      <c r="R13" s="369">
        <v>24.728711860079152</v>
      </c>
      <c r="S13" s="370">
        <v>1234</v>
      </c>
      <c r="T13" s="371">
        <v>63.706763035622096</v>
      </c>
      <c r="U13" s="370">
        <v>703</v>
      </c>
      <c r="V13" s="372">
        <v>36.293236964377904</v>
      </c>
      <c r="W13" s="350"/>
      <c r="X13" s="368">
        <v>4299</v>
      </c>
      <c r="Y13" s="369">
        <v>54.883186518575258</v>
      </c>
      <c r="Z13" s="370">
        <v>2873</v>
      </c>
      <c r="AA13" s="371">
        <v>66.829495231449172</v>
      </c>
      <c r="AB13" s="370">
        <v>1426</v>
      </c>
      <c r="AC13" s="372">
        <f t="shared" si="0"/>
        <v>33.170504768550821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9239</v>
      </c>
      <c r="E14" s="365">
        <f t="shared" si="2"/>
        <v>5875</v>
      </c>
      <c r="F14" s="366">
        <f t="shared" si="3"/>
        <v>63.589133023054444</v>
      </c>
      <c r="G14" s="365">
        <f t="shared" si="4"/>
        <v>3364</v>
      </c>
      <c r="H14" s="367">
        <f t="shared" si="3"/>
        <v>36.410866976945556</v>
      </c>
      <c r="I14" s="350"/>
      <c r="J14" s="368">
        <f t="shared" si="5"/>
        <v>1866</v>
      </c>
      <c r="K14" s="369">
        <f t="shared" si="6"/>
        <v>20.196991016343759</v>
      </c>
      <c r="L14" s="370">
        <v>851</v>
      </c>
      <c r="M14" s="371">
        <v>45.60557341907824</v>
      </c>
      <c r="N14" s="370">
        <v>1015</v>
      </c>
      <c r="O14" s="372">
        <v>54.39442658092176</v>
      </c>
      <c r="P14" s="350"/>
      <c r="Q14" s="368">
        <v>2456</v>
      </c>
      <c r="R14" s="369">
        <v>26.582963524190927</v>
      </c>
      <c r="S14" s="370">
        <v>1593</v>
      </c>
      <c r="T14" s="371">
        <v>64.861563517915314</v>
      </c>
      <c r="U14" s="370">
        <v>863</v>
      </c>
      <c r="V14" s="372">
        <v>35.138436482084693</v>
      </c>
      <c r="W14" s="350"/>
      <c r="X14" s="368">
        <v>4917</v>
      </c>
      <c r="Y14" s="369">
        <v>53.220045459465318</v>
      </c>
      <c r="Z14" s="370">
        <v>3431</v>
      </c>
      <c r="AA14" s="371">
        <v>69.778320113890572</v>
      </c>
      <c r="AB14" s="370">
        <v>1486</v>
      </c>
      <c r="AC14" s="372">
        <f t="shared" si="0"/>
        <v>30.221679886109413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9778</v>
      </c>
      <c r="E15" s="365">
        <f t="shared" si="2"/>
        <v>5826</v>
      </c>
      <c r="F15" s="366">
        <f t="shared" si="3"/>
        <v>59.582736755982822</v>
      </c>
      <c r="G15" s="365">
        <f t="shared" si="4"/>
        <v>3952</v>
      </c>
      <c r="H15" s="367">
        <f t="shared" si="3"/>
        <v>40.417263244017185</v>
      </c>
      <c r="I15" s="350"/>
      <c r="J15" s="368">
        <f t="shared" si="5"/>
        <v>3392</v>
      </c>
      <c r="K15" s="369">
        <f t="shared" si="6"/>
        <v>34.690120679075477</v>
      </c>
      <c r="L15" s="370">
        <v>1632</v>
      </c>
      <c r="M15" s="371">
        <v>48.113207547169814</v>
      </c>
      <c r="N15" s="370">
        <v>1760</v>
      </c>
      <c r="O15" s="372">
        <v>51.886792452830186</v>
      </c>
      <c r="P15" s="350"/>
      <c r="Q15" s="368">
        <v>2697</v>
      </c>
      <c r="R15" s="369">
        <v>27.582327674371037</v>
      </c>
      <c r="S15" s="370">
        <v>1708</v>
      </c>
      <c r="T15" s="371">
        <v>63.329625509825739</v>
      </c>
      <c r="U15" s="370">
        <v>989</v>
      </c>
      <c r="V15" s="372">
        <v>36.670374490174268</v>
      </c>
      <c r="W15" s="350"/>
      <c r="X15" s="368">
        <v>3689</v>
      </c>
      <c r="Y15" s="369">
        <v>37.727551646553486</v>
      </c>
      <c r="Z15" s="370">
        <v>2486</v>
      </c>
      <c r="AA15" s="371">
        <v>67.389536459745187</v>
      </c>
      <c r="AB15" s="370">
        <v>1203</v>
      </c>
      <c r="AC15" s="372">
        <f t="shared" si="0"/>
        <v>32.610463540254813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8851</v>
      </c>
      <c r="E16" s="365">
        <f t="shared" si="2"/>
        <v>4891</v>
      </c>
      <c r="F16" s="366">
        <f t="shared" si="3"/>
        <v>55.259292735284149</v>
      </c>
      <c r="G16" s="365">
        <f t="shared" si="4"/>
        <v>3960</v>
      </c>
      <c r="H16" s="367">
        <f t="shared" si="3"/>
        <v>44.740707264715851</v>
      </c>
      <c r="I16" s="350"/>
      <c r="J16" s="368">
        <f t="shared" si="5"/>
        <v>2906</v>
      </c>
      <c r="K16" s="369">
        <f t="shared" si="6"/>
        <v>32.832448310925322</v>
      </c>
      <c r="L16" s="370">
        <v>1312</v>
      </c>
      <c r="M16" s="371">
        <v>45.147969717825184</v>
      </c>
      <c r="N16" s="370">
        <v>1594</v>
      </c>
      <c r="O16" s="372">
        <v>54.852030282174816</v>
      </c>
      <c r="P16" s="350"/>
      <c r="Q16" s="368">
        <v>2830</v>
      </c>
      <c r="R16" s="369">
        <v>31.973788272511584</v>
      </c>
      <c r="S16" s="370">
        <v>1691</v>
      </c>
      <c r="T16" s="371">
        <v>59.752650176678443</v>
      </c>
      <c r="U16" s="370">
        <v>1139</v>
      </c>
      <c r="V16" s="372">
        <v>40.247349823321557</v>
      </c>
      <c r="W16" s="350"/>
      <c r="X16" s="368">
        <v>3115</v>
      </c>
      <c r="Y16" s="369">
        <v>35.193763416563101</v>
      </c>
      <c r="Z16" s="370">
        <v>1888</v>
      </c>
      <c r="AA16" s="371">
        <v>60.609951845906906</v>
      </c>
      <c r="AB16" s="370">
        <v>1227</v>
      </c>
      <c r="AC16" s="372">
        <f t="shared" si="0"/>
        <v>39.390048154093101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4718</v>
      </c>
      <c r="E17" s="375">
        <f t="shared" si="2"/>
        <v>2745</v>
      </c>
      <c r="F17" s="376">
        <f t="shared" si="3"/>
        <v>58.181432810512931</v>
      </c>
      <c r="G17" s="375">
        <f t="shared" si="4"/>
        <v>1973</v>
      </c>
      <c r="H17" s="367">
        <f t="shared" si="3"/>
        <v>41.818567189487069</v>
      </c>
      <c r="I17" s="350"/>
      <c r="J17" s="377">
        <f t="shared" si="5"/>
        <v>1837</v>
      </c>
      <c r="K17" s="378">
        <f t="shared" si="6"/>
        <v>38.935989826197542</v>
      </c>
      <c r="L17" s="375">
        <v>836</v>
      </c>
      <c r="M17" s="376">
        <v>45.508982035928142</v>
      </c>
      <c r="N17" s="375">
        <v>1001</v>
      </c>
      <c r="O17" s="372">
        <v>54.491017964071851</v>
      </c>
      <c r="P17" s="350"/>
      <c r="Q17" s="377">
        <v>938</v>
      </c>
      <c r="R17" s="378">
        <v>19.881305637982198</v>
      </c>
      <c r="S17" s="375">
        <v>561</v>
      </c>
      <c r="T17" s="376">
        <v>59.808102345415783</v>
      </c>
      <c r="U17" s="375">
        <v>377</v>
      </c>
      <c r="V17" s="372">
        <v>40.191897654584224</v>
      </c>
      <c r="W17" s="350"/>
      <c r="X17" s="377">
        <v>1943</v>
      </c>
      <c r="Y17" s="378">
        <v>41.182704535820264</v>
      </c>
      <c r="Z17" s="375">
        <v>1348</v>
      </c>
      <c r="AA17" s="376">
        <v>69.377251672671122</v>
      </c>
      <c r="AB17" s="375">
        <v>595</v>
      </c>
      <c r="AC17" s="372">
        <f t="shared" si="0"/>
        <v>30.622748327328875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30083</v>
      </c>
      <c r="E18" s="365">
        <f t="shared" si="2"/>
        <v>17556</v>
      </c>
      <c r="F18" s="366">
        <f t="shared" si="3"/>
        <v>58.358541368879436</v>
      </c>
      <c r="G18" s="365">
        <f t="shared" si="4"/>
        <v>12527</v>
      </c>
      <c r="H18" s="367">
        <f t="shared" si="3"/>
        <v>41.641458631120564</v>
      </c>
      <c r="I18" s="350"/>
      <c r="J18" s="368">
        <f t="shared" si="5"/>
        <v>6228</v>
      </c>
      <c r="K18" s="369">
        <f t="shared" si="6"/>
        <v>20.702722467838981</v>
      </c>
      <c r="L18" s="370">
        <v>2781</v>
      </c>
      <c r="M18" s="371">
        <v>44.653179190751445</v>
      </c>
      <c r="N18" s="370">
        <v>3447</v>
      </c>
      <c r="O18" s="372">
        <v>55.346820809248555</v>
      </c>
      <c r="P18" s="350"/>
      <c r="Q18" s="368">
        <v>5968</v>
      </c>
      <c r="R18" s="369">
        <v>19.838446963401257</v>
      </c>
      <c r="S18" s="370">
        <v>3527</v>
      </c>
      <c r="T18" s="371">
        <v>59.098525469168905</v>
      </c>
      <c r="U18" s="370">
        <v>2441</v>
      </c>
      <c r="V18" s="372">
        <v>40.901474530831102</v>
      </c>
      <c r="W18" s="350"/>
      <c r="X18" s="368">
        <v>17887</v>
      </c>
      <c r="Y18" s="369">
        <v>59.458830568759765</v>
      </c>
      <c r="Z18" s="370">
        <v>11248</v>
      </c>
      <c r="AA18" s="371">
        <v>62.883658522949624</v>
      </c>
      <c r="AB18" s="370">
        <v>6639</v>
      </c>
      <c r="AC18" s="372">
        <f t="shared" si="0"/>
        <v>37.116341477050376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16557</v>
      </c>
      <c r="E19" s="365">
        <f t="shared" si="2"/>
        <v>9803</v>
      </c>
      <c r="F19" s="366">
        <f t="shared" si="3"/>
        <v>59.207585915322824</v>
      </c>
      <c r="G19" s="365">
        <f t="shared" si="4"/>
        <v>6754</v>
      </c>
      <c r="H19" s="367">
        <f t="shared" si="3"/>
        <v>40.792414084677176</v>
      </c>
      <c r="I19" s="350"/>
      <c r="J19" s="368">
        <f t="shared" si="5"/>
        <v>4720</v>
      </c>
      <c r="K19" s="369">
        <f t="shared" si="6"/>
        <v>28.507579875581325</v>
      </c>
      <c r="L19" s="370">
        <v>2220</v>
      </c>
      <c r="M19" s="371">
        <v>47.033898305084747</v>
      </c>
      <c r="N19" s="370">
        <v>2500</v>
      </c>
      <c r="O19" s="372">
        <v>52.96610169491526</v>
      </c>
      <c r="P19" s="350"/>
      <c r="Q19" s="368">
        <v>4522</v>
      </c>
      <c r="R19" s="369">
        <v>27.311711058766686</v>
      </c>
      <c r="S19" s="370">
        <v>2901</v>
      </c>
      <c r="T19" s="371">
        <v>64.153029632905785</v>
      </c>
      <c r="U19" s="370">
        <v>1621</v>
      </c>
      <c r="V19" s="372">
        <v>35.846970367094208</v>
      </c>
      <c r="W19" s="350"/>
      <c r="X19" s="368">
        <v>7315</v>
      </c>
      <c r="Y19" s="369">
        <v>44.180709065651989</v>
      </c>
      <c r="Z19" s="370">
        <v>4682</v>
      </c>
      <c r="AA19" s="371">
        <v>64.005468215994526</v>
      </c>
      <c r="AB19" s="370">
        <v>2633</v>
      </c>
      <c r="AC19" s="372">
        <f t="shared" si="0"/>
        <v>35.994531784005467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91953</v>
      </c>
      <c r="E20" s="365">
        <f t="shared" si="2"/>
        <v>56840</v>
      </c>
      <c r="F20" s="366">
        <f t="shared" si="3"/>
        <v>61.814187682837975</v>
      </c>
      <c r="G20" s="365">
        <f t="shared" si="4"/>
        <v>35113</v>
      </c>
      <c r="H20" s="367">
        <f t="shared" si="3"/>
        <v>38.185812317162025</v>
      </c>
      <c r="I20" s="350"/>
      <c r="J20" s="368">
        <f t="shared" si="5"/>
        <v>25178</v>
      </c>
      <c r="K20" s="369">
        <f t="shared" si="6"/>
        <v>27.38137961784825</v>
      </c>
      <c r="L20" s="370">
        <v>12223</v>
      </c>
      <c r="M20" s="371">
        <v>48.546349988084835</v>
      </c>
      <c r="N20" s="370">
        <v>12955</v>
      </c>
      <c r="O20" s="372">
        <v>51.453650011915165</v>
      </c>
      <c r="P20" s="350"/>
      <c r="Q20" s="368">
        <v>26490</v>
      </c>
      <c r="R20" s="369">
        <v>28.808195491174835</v>
      </c>
      <c r="S20" s="370">
        <v>17713</v>
      </c>
      <c r="T20" s="371">
        <v>66.866742166855417</v>
      </c>
      <c r="U20" s="370">
        <v>8777</v>
      </c>
      <c r="V20" s="372">
        <v>33.133257833144583</v>
      </c>
      <c r="W20" s="350"/>
      <c r="X20" s="368">
        <v>40285</v>
      </c>
      <c r="Y20" s="369">
        <v>43.810424890976911</v>
      </c>
      <c r="Z20" s="370">
        <v>26904</v>
      </c>
      <c r="AA20" s="371">
        <v>66.784162839766665</v>
      </c>
      <c r="AB20" s="370">
        <v>13381</v>
      </c>
      <c r="AC20" s="372">
        <f t="shared" si="0"/>
        <v>33.215837160233335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31491</v>
      </c>
      <c r="E21" s="365">
        <f t="shared" si="2"/>
        <v>18387</v>
      </c>
      <c r="F21" s="366">
        <f t="shared" si="3"/>
        <v>58.388110888825381</v>
      </c>
      <c r="G21" s="365">
        <f t="shared" si="4"/>
        <v>13104</v>
      </c>
      <c r="H21" s="367">
        <f t="shared" si="3"/>
        <v>41.611889111174619</v>
      </c>
      <c r="I21" s="350"/>
      <c r="J21" s="368">
        <f t="shared" si="5"/>
        <v>9942</v>
      </c>
      <c r="K21" s="369">
        <f t="shared" si="6"/>
        <v>31.570925026197962</v>
      </c>
      <c r="L21" s="370">
        <v>4235</v>
      </c>
      <c r="M21" s="371">
        <v>42.597062965198148</v>
      </c>
      <c r="N21" s="370">
        <v>5707</v>
      </c>
      <c r="O21" s="372">
        <v>57.402937034801852</v>
      </c>
      <c r="P21" s="350"/>
      <c r="Q21" s="368">
        <v>8608</v>
      </c>
      <c r="R21" s="369">
        <v>27.334794068146458</v>
      </c>
      <c r="S21" s="370">
        <v>5617</v>
      </c>
      <c r="T21" s="371">
        <v>65.253252788104092</v>
      </c>
      <c r="U21" s="370">
        <v>2991</v>
      </c>
      <c r="V21" s="372">
        <v>34.746747211895915</v>
      </c>
      <c r="W21" s="350"/>
      <c r="X21" s="368">
        <v>12941</v>
      </c>
      <c r="Y21" s="369">
        <v>41.09428090565558</v>
      </c>
      <c r="Z21" s="370">
        <v>8535</v>
      </c>
      <c r="AA21" s="371">
        <v>65.953172088710303</v>
      </c>
      <c r="AB21" s="370">
        <v>4406</v>
      </c>
      <c r="AC21" s="372">
        <f t="shared" si="0"/>
        <v>34.046827911289704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16044</v>
      </c>
      <c r="E22" s="365">
        <f t="shared" si="2"/>
        <v>9790</v>
      </c>
      <c r="F22" s="366">
        <f t="shared" si="3"/>
        <v>61.019695836449763</v>
      </c>
      <c r="G22" s="365">
        <f t="shared" si="4"/>
        <v>6254</v>
      </c>
      <c r="H22" s="367">
        <f t="shared" si="3"/>
        <v>38.980304163550237</v>
      </c>
      <c r="I22" s="350"/>
      <c r="J22" s="368">
        <f t="shared" si="5"/>
        <v>3798</v>
      </c>
      <c r="K22" s="369">
        <f t="shared" si="6"/>
        <v>23.672400897531787</v>
      </c>
      <c r="L22" s="370">
        <v>1831</v>
      </c>
      <c r="M22" s="371">
        <v>48.209583991574512</v>
      </c>
      <c r="N22" s="370">
        <v>1967</v>
      </c>
      <c r="O22" s="372">
        <v>51.790416008425488</v>
      </c>
      <c r="P22" s="350"/>
      <c r="Q22" s="368">
        <v>4392</v>
      </c>
      <c r="R22" s="369">
        <v>27.374719521316383</v>
      </c>
      <c r="S22" s="370">
        <v>2847</v>
      </c>
      <c r="T22" s="371">
        <v>64.822404371584696</v>
      </c>
      <c r="U22" s="370">
        <v>1545</v>
      </c>
      <c r="V22" s="372">
        <v>35.177595628415297</v>
      </c>
      <c r="W22" s="350"/>
      <c r="X22" s="368">
        <v>7854</v>
      </c>
      <c r="Y22" s="369">
        <v>48.952879581151834</v>
      </c>
      <c r="Z22" s="370">
        <v>5112</v>
      </c>
      <c r="AA22" s="371">
        <v>65.087853323147442</v>
      </c>
      <c r="AB22" s="370">
        <v>2742</v>
      </c>
      <c r="AC22" s="372">
        <f t="shared" si="0"/>
        <v>34.912146676852558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5652</v>
      </c>
      <c r="E23" s="365">
        <f t="shared" si="2"/>
        <v>3184</v>
      </c>
      <c r="F23" s="366">
        <f t="shared" si="3"/>
        <v>56.334041047416839</v>
      </c>
      <c r="G23" s="365">
        <f t="shared" si="4"/>
        <v>2468</v>
      </c>
      <c r="H23" s="367">
        <f t="shared" si="3"/>
        <v>43.665958952583154</v>
      </c>
      <c r="I23" s="350"/>
      <c r="J23" s="368">
        <f t="shared" si="5"/>
        <v>2757</v>
      </c>
      <c r="K23" s="369">
        <f t="shared" si="6"/>
        <v>48.7791932059448</v>
      </c>
      <c r="L23" s="370">
        <v>1190</v>
      </c>
      <c r="M23" s="371">
        <v>43.162858179180269</v>
      </c>
      <c r="N23" s="370">
        <v>1567</v>
      </c>
      <c r="O23" s="372">
        <v>56.837141820819738</v>
      </c>
      <c r="P23" s="350"/>
      <c r="Q23" s="368">
        <v>913</v>
      </c>
      <c r="R23" s="369">
        <v>16.153573956121729</v>
      </c>
      <c r="S23" s="370">
        <v>546</v>
      </c>
      <c r="T23" s="371">
        <v>59.802847754654984</v>
      </c>
      <c r="U23" s="370">
        <v>367</v>
      </c>
      <c r="V23" s="372">
        <v>40.197152245345016</v>
      </c>
      <c r="W23" s="350"/>
      <c r="X23" s="368">
        <v>1982</v>
      </c>
      <c r="Y23" s="369">
        <v>35.067232837933474</v>
      </c>
      <c r="Z23" s="370">
        <v>1448</v>
      </c>
      <c r="AA23" s="371">
        <v>73.057517658930365</v>
      </c>
      <c r="AB23" s="370">
        <v>534</v>
      </c>
      <c r="AC23" s="372">
        <f t="shared" si="0"/>
        <v>26.942482341069628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55136</v>
      </c>
      <c r="E24" s="365">
        <f t="shared" si="2"/>
        <v>36289</v>
      </c>
      <c r="F24" s="366">
        <f t="shared" si="3"/>
        <v>65.817251886244918</v>
      </c>
      <c r="G24" s="365">
        <f t="shared" si="4"/>
        <v>18847</v>
      </c>
      <c r="H24" s="367">
        <f t="shared" si="3"/>
        <v>34.182748113755082</v>
      </c>
      <c r="I24" s="350"/>
      <c r="J24" s="368">
        <f t="shared" si="5"/>
        <v>9085</v>
      </c>
      <c r="K24" s="369">
        <f t="shared" si="6"/>
        <v>16.47743760882182</v>
      </c>
      <c r="L24" s="370">
        <v>4545</v>
      </c>
      <c r="M24" s="371">
        <v>50.027517886626306</v>
      </c>
      <c r="N24" s="370">
        <v>4540</v>
      </c>
      <c r="O24" s="372">
        <v>49.972482113373694</v>
      </c>
      <c r="P24" s="350"/>
      <c r="Q24" s="368">
        <v>14303</v>
      </c>
      <c r="R24" s="369">
        <v>25.9413087637841</v>
      </c>
      <c r="S24" s="370">
        <v>9986</v>
      </c>
      <c r="T24" s="371">
        <v>69.817520799832195</v>
      </c>
      <c r="U24" s="370">
        <v>4317</v>
      </c>
      <c r="V24" s="372">
        <v>30.182479200167794</v>
      </c>
      <c r="W24" s="350"/>
      <c r="X24" s="368">
        <v>31748</v>
      </c>
      <c r="Y24" s="369">
        <v>57.581253627394076</v>
      </c>
      <c r="Z24" s="370">
        <v>21758</v>
      </c>
      <c r="AA24" s="371">
        <v>68.533450926042576</v>
      </c>
      <c r="AB24" s="370">
        <v>9990</v>
      </c>
      <c r="AC24" s="372">
        <f t="shared" si="0"/>
        <v>31.466549073957417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10355</v>
      </c>
      <c r="E25" s="365">
        <f t="shared" si="2"/>
        <v>6156</v>
      </c>
      <c r="F25" s="366">
        <f t="shared" si="3"/>
        <v>59.449541284403672</v>
      </c>
      <c r="G25" s="365">
        <f t="shared" si="4"/>
        <v>4199</v>
      </c>
      <c r="H25" s="367">
        <f t="shared" si="3"/>
        <v>40.550458715596335</v>
      </c>
      <c r="I25" s="350"/>
      <c r="J25" s="368">
        <f t="shared" si="5"/>
        <v>3598</v>
      </c>
      <c r="K25" s="369">
        <f t="shared" si="6"/>
        <v>34.746499275712218</v>
      </c>
      <c r="L25" s="370">
        <v>1648</v>
      </c>
      <c r="M25" s="371">
        <v>45.803224013340746</v>
      </c>
      <c r="N25" s="370">
        <v>1950</v>
      </c>
      <c r="O25" s="372">
        <v>54.196775986659254</v>
      </c>
      <c r="P25" s="350"/>
      <c r="Q25" s="368">
        <v>3785</v>
      </c>
      <c r="R25" s="369">
        <v>36.55239014968614</v>
      </c>
      <c r="S25" s="370">
        <v>2574</v>
      </c>
      <c r="T25" s="371">
        <v>68.005284015852055</v>
      </c>
      <c r="U25" s="370">
        <v>1211</v>
      </c>
      <c r="V25" s="372">
        <v>31.994715984147952</v>
      </c>
      <c r="W25" s="350"/>
      <c r="X25" s="368">
        <v>2972</v>
      </c>
      <c r="Y25" s="369">
        <v>28.701110574601639</v>
      </c>
      <c r="Z25" s="370">
        <v>1934</v>
      </c>
      <c r="AA25" s="371">
        <v>65.074024226110367</v>
      </c>
      <c r="AB25" s="370">
        <v>1038</v>
      </c>
      <c r="AC25" s="372">
        <f t="shared" si="0"/>
        <v>34.92597577388964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6210</v>
      </c>
      <c r="E26" s="380">
        <f t="shared" si="2"/>
        <v>3656</v>
      </c>
      <c r="F26" s="381">
        <f t="shared" si="3"/>
        <v>58.872785829307574</v>
      </c>
      <c r="G26" s="380">
        <f t="shared" si="4"/>
        <v>2554</v>
      </c>
      <c r="H26" s="367">
        <f t="shared" si="3"/>
        <v>41.127214170692433</v>
      </c>
      <c r="I26" s="350"/>
      <c r="J26" s="377">
        <f t="shared" si="5"/>
        <v>1998</v>
      </c>
      <c r="K26" s="378">
        <f t="shared" si="6"/>
        <v>32.173913043478258</v>
      </c>
      <c r="L26" s="375">
        <v>987</v>
      </c>
      <c r="M26" s="376">
        <v>49.3993993993994</v>
      </c>
      <c r="N26" s="375">
        <v>1011</v>
      </c>
      <c r="O26" s="372">
        <v>50.6006006006006</v>
      </c>
      <c r="P26" s="350"/>
      <c r="Q26" s="377">
        <v>1632</v>
      </c>
      <c r="R26" s="378">
        <v>26.280193236714979</v>
      </c>
      <c r="S26" s="375">
        <v>927</v>
      </c>
      <c r="T26" s="376">
        <v>56.80147058823529</v>
      </c>
      <c r="U26" s="375">
        <v>705</v>
      </c>
      <c r="V26" s="372">
        <v>43.19852941176471</v>
      </c>
      <c r="W26" s="350"/>
      <c r="X26" s="377">
        <v>2580</v>
      </c>
      <c r="Y26" s="378">
        <v>41.545893719806763</v>
      </c>
      <c r="Z26" s="375">
        <v>1742</v>
      </c>
      <c r="AA26" s="376">
        <v>67.519379844961236</v>
      </c>
      <c r="AB26" s="375">
        <v>838</v>
      </c>
      <c r="AC26" s="372">
        <f t="shared" si="0"/>
        <v>32.480620155038757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33557</v>
      </c>
      <c r="E27" s="380">
        <f t="shared" si="2"/>
        <v>19696</v>
      </c>
      <c r="F27" s="381">
        <f t="shared" si="3"/>
        <v>58.694162171827038</v>
      </c>
      <c r="G27" s="380">
        <f t="shared" si="4"/>
        <v>13861</v>
      </c>
      <c r="H27" s="367">
        <f t="shared" si="3"/>
        <v>41.305837828172962</v>
      </c>
      <c r="I27" s="350"/>
      <c r="J27" s="377">
        <f t="shared" si="5"/>
        <v>9826</v>
      </c>
      <c r="K27" s="378">
        <f t="shared" si="6"/>
        <v>29.281520994129391</v>
      </c>
      <c r="L27" s="375">
        <v>4412</v>
      </c>
      <c r="M27" s="376">
        <v>44.901282312232851</v>
      </c>
      <c r="N27" s="375">
        <v>5414</v>
      </c>
      <c r="O27" s="372">
        <v>55.098717687767149</v>
      </c>
      <c r="P27" s="350"/>
      <c r="Q27" s="377">
        <v>7707</v>
      </c>
      <c r="R27" s="378">
        <v>22.966892153649017</v>
      </c>
      <c r="S27" s="375">
        <v>4521</v>
      </c>
      <c r="T27" s="376">
        <v>58.660957571039319</v>
      </c>
      <c r="U27" s="375">
        <v>3186</v>
      </c>
      <c r="V27" s="372">
        <v>41.339042428960688</v>
      </c>
      <c r="W27" s="350"/>
      <c r="X27" s="377">
        <v>16024</v>
      </c>
      <c r="Y27" s="378">
        <v>47.751586852221592</v>
      </c>
      <c r="Z27" s="375">
        <v>10763</v>
      </c>
      <c r="AA27" s="376">
        <v>67.167998002995517</v>
      </c>
      <c r="AB27" s="375">
        <v>5261</v>
      </c>
      <c r="AC27" s="372">
        <f t="shared" si="0"/>
        <v>32.832001997004497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4533</v>
      </c>
      <c r="E28" s="380">
        <f t="shared" si="2"/>
        <v>2508</v>
      </c>
      <c r="F28" s="381">
        <f t="shared" si="3"/>
        <v>55.327597617471866</v>
      </c>
      <c r="G28" s="380">
        <f t="shared" si="4"/>
        <v>2025</v>
      </c>
      <c r="H28" s="382">
        <f t="shared" si="3"/>
        <v>44.672402382528126</v>
      </c>
      <c r="I28" s="350"/>
      <c r="J28" s="377">
        <f t="shared" si="5"/>
        <v>1727</v>
      </c>
      <c r="K28" s="378">
        <f t="shared" si="6"/>
        <v>38.098389587469669</v>
      </c>
      <c r="L28" s="375">
        <v>712</v>
      </c>
      <c r="M28" s="376">
        <v>41.22756224667053</v>
      </c>
      <c r="N28" s="375">
        <v>1015</v>
      </c>
      <c r="O28" s="383">
        <v>58.772437753329477</v>
      </c>
      <c r="P28" s="350"/>
      <c r="Q28" s="377">
        <v>894</v>
      </c>
      <c r="R28" s="378">
        <v>19.722038385175381</v>
      </c>
      <c r="S28" s="375">
        <v>548</v>
      </c>
      <c r="T28" s="376">
        <v>61.297539149888145</v>
      </c>
      <c r="U28" s="375">
        <v>346</v>
      </c>
      <c r="V28" s="383">
        <v>38.702460850111855</v>
      </c>
      <c r="W28" s="350"/>
      <c r="X28" s="377">
        <v>1912</v>
      </c>
      <c r="Y28" s="378">
        <v>42.179572027354951</v>
      </c>
      <c r="Z28" s="375">
        <v>1248</v>
      </c>
      <c r="AA28" s="376">
        <v>65.271966527196653</v>
      </c>
      <c r="AB28" s="375">
        <v>664</v>
      </c>
      <c r="AC28" s="383">
        <f t="shared" si="0"/>
        <v>34.728033472803347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1472</v>
      </c>
      <c r="E29" s="386">
        <f t="shared" si="2"/>
        <v>854</v>
      </c>
      <c r="F29" s="387">
        <f t="shared" si="3"/>
        <v>58.016304347826086</v>
      </c>
      <c r="G29" s="386">
        <f t="shared" si="4"/>
        <v>618</v>
      </c>
      <c r="H29" s="388">
        <f t="shared" si="3"/>
        <v>41.983695652173914</v>
      </c>
      <c r="I29" s="350"/>
      <c r="J29" s="389">
        <f t="shared" si="5"/>
        <v>792</v>
      </c>
      <c r="K29" s="390">
        <f t="shared" si="6"/>
        <v>53.804347826086953</v>
      </c>
      <c r="L29" s="391">
        <v>354</v>
      </c>
      <c r="M29" s="392">
        <v>44.696969696969695</v>
      </c>
      <c r="N29" s="391">
        <v>438</v>
      </c>
      <c r="O29" s="393">
        <v>55.303030303030297</v>
      </c>
      <c r="P29" s="350"/>
      <c r="Q29" s="389">
        <v>336</v>
      </c>
      <c r="R29" s="390">
        <v>22.826086956521738</v>
      </c>
      <c r="S29" s="391">
        <v>243</v>
      </c>
      <c r="T29" s="392">
        <v>72.321428571428569</v>
      </c>
      <c r="U29" s="391">
        <v>93</v>
      </c>
      <c r="V29" s="393">
        <v>27.678571428571431</v>
      </c>
      <c r="W29" s="350"/>
      <c r="X29" s="389">
        <v>344</v>
      </c>
      <c r="Y29" s="390">
        <v>23.369565217391305</v>
      </c>
      <c r="Z29" s="391">
        <v>257</v>
      </c>
      <c r="AA29" s="392">
        <v>74.70930232558139</v>
      </c>
      <c r="AB29" s="391">
        <v>87</v>
      </c>
      <c r="AC29" s="393">
        <f t="shared" si="0"/>
        <v>25.290697674418606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428410</v>
      </c>
      <c r="E31" s="1230">
        <f>L31+S31+Z31</f>
        <v>260545</v>
      </c>
      <c r="F31" s="1231">
        <f>E31/$D31*100</f>
        <v>60.816740972432946</v>
      </c>
      <c r="G31" s="1230">
        <f>N31+U31+AB31</f>
        <v>167865</v>
      </c>
      <c r="H31" s="1232">
        <f>G31/$D31*100</f>
        <v>39.183259027567054</v>
      </c>
      <c r="I31" s="320"/>
      <c r="J31" s="1233">
        <f>SUM(J12:J29)</f>
        <v>112359</v>
      </c>
      <c r="K31" s="1234">
        <f>J31/$D31*100</f>
        <v>26.226978828692143</v>
      </c>
      <c r="L31" s="1230">
        <f>SUM(L12:L29)</f>
        <v>52836</v>
      </c>
      <c r="M31" s="1231">
        <f>L31/$J31*100</f>
        <v>47.024270418925049</v>
      </c>
      <c r="N31" s="1230">
        <f>SUM(N12:N29)</f>
        <v>59523</v>
      </c>
      <c r="O31" s="1235">
        <f>N31/$J31*100</f>
        <v>52.975729581074951</v>
      </c>
      <c r="P31" s="320"/>
      <c r="Q31" s="1233">
        <f>SUM(Q12:Q29)</f>
        <v>119063</v>
      </c>
      <c r="R31" s="1234">
        <f>Q31/$D31*100</f>
        <v>27.791834924488224</v>
      </c>
      <c r="S31" s="1230">
        <f>SUM(S12:S29)</f>
        <v>78098</v>
      </c>
      <c r="T31" s="1231">
        <f>S31/$Q31*100</f>
        <v>65.593845275190446</v>
      </c>
      <c r="U31" s="1230">
        <f>SUM(U12:U29)</f>
        <v>40965</v>
      </c>
      <c r="V31" s="1235">
        <f>U31/$Q31*100</f>
        <v>34.406154724809554</v>
      </c>
      <c r="W31" s="320"/>
      <c r="X31" s="1233">
        <f>SUM(X12:X29)</f>
        <v>196988</v>
      </c>
      <c r="Y31" s="1234">
        <f>X31/$D31*100</f>
        <v>45.981186246819632</v>
      </c>
      <c r="Z31" s="1230">
        <f>SUM(Z12:Z29)</f>
        <v>129611</v>
      </c>
      <c r="AA31" s="1231">
        <f>Z31/$X31*100</f>
        <v>65.796393688955675</v>
      </c>
      <c r="AB31" s="1230">
        <f>SUM(AB12:AB29)</f>
        <v>67377</v>
      </c>
      <c r="AC31" s="1235">
        <f>AB31/$X31*100</f>
        <v>34.203606311044325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3"/>
      <c r="C2" s="1443"/>
    </row>
    <row r="3" spans="1:38" s="345" customFormat="1" ht="4.5" customHeight="1" x14ac:dyDescent="0.2">
      <c r="B3" s="1444"/>
      <c r="C3" s="1444"/>
    </row>
    <row r="4" spans="1:38" s="492" customFormat="1" ht="17.25" customHeight="1" x14ac:dyDescent="0.2">
      <c r="A4" s="1481" t="s">
        <v>407</v>
      </c>
      <c r="B4" s="1481"/>
      <c r="C4" s="1481"/>
      <c r="D4" s="1481"/>
      <c r="E4" s="1481"/>
      <c r="F4" s="1481"/>
      <c r="G4" s="1481"/>
      <c r="H4" s="1481"/>
      <c r="I4" s="1481"/>
      <c r="J4" s="1481"/>
      <c r="K4" s="1481"/>
      <c r="L4" s="1481"/>
      <c r="M4" s="1481"/>
      <c r="N4" s="1481"/>
    </row>
    <row r="5" spans="1:38" s="492" customFormat="1" ht="17.25" customHeight="1" x14ac:dyDescent="0.2">
      <c r="B5" s="1482" t="str">
        <f>porsaad!$B$6</f>
        <v>Situación a 30 de abril de 2026</v>
      </c>
      <c r="C5" s="1482"/>
      <c r="D5" s="1482"/>
      <c r="E5" s="1482"/>
      <c r="F5" s="1482"/>
      <c r="G5" s="1482"/>
      <c r="H5" s="1482"/>
      <c r="I5" s="1482"/>
      <c r="J5" s="1482"/>
      <c r="K5" s="1482"/>
      <c r="L5" s="1482"/>
      <c r="M5" s="1482"/>
      <c r="N5" s="1482"/>
    </row>
    <row r="6" spans="1:38" s="492" customFormat="1" ht="6" customHeight="1" x14ac:dyDescent="0.2"/>
    <row r="7" spans="1:38" s="437" customFormat="1" ht="12.75" customHeight="1" x14ac:dyDescent="0.2">
      <c r="A7" s="488"/>
      <c r="B7" s="1447" t="s">
        <v>12</v>
      </c>
      <c r="D7" s="1450" t="s">
        <v>243</v>
      </c>
      <c r="E7" s="1451"/>
      <c r="F7" s="489"/>
      <c r="G7" s="1500"/>
      <c r="H7" s="1500"/>
      <c r="I7" s="489"/>
      <c r="J7" s="1500"/>
      <c r="K7" s="1500"/>
      <c r="L7" s="489"/>
      <c r="M7" s="1500"/>
      <c r="N7" s="1501"/>
      <c r="O7" s="488"/>
      <c r="P7" s="488"/>
      <c r="W7" s="490"/>
    </row>
    <row r="8" spans="1:38" s="437" customFormat="1" ht="33.75" customHeight="1" x14ac:dyDescent="0.2">
      <c r="A8" s="488"/>
      <c r="B8" s="1448"/>
      <c r="D8" s="1498"/>
      <c r="E8" s="1499"/>
      <c r="F8" s="491"/>
      <c r="G8" s="1456" t="s">
        <v>221</v>
      </c>
      <c r="H8" s="1458"/>
      <c r="J8" s="1456" t="s">
        <v>176</v>
      </c>
      <c r="K8" s="1458"/>
      <c r="M8" s="1456" t="s">
        <v>177</v>
      </c>
      <c r="N8" s="1458"/>
      <c r="O8" s="488"/>
      <c r="P8" s="488"/>
      <c r="W8" s="490"/>
    </row>
    <row r="9" spans="1:38" s="437" customFormat="1" ht="6" customHeight="1" x14ac:dyDescent="0.2">
      <c r="A9" s="488"/>
      <c r="B9" s="1448"/>
      <c r="D9" s="1502" t="s">
        <v>9</v>
      </c>
      <c r="E9" s="1491" t="s">
        <v>217</v>
      </c>
      <c r="G9" s="1496" t="s">
        <v>9</v>
      </c>
      <c r="H9" s="1494" t="s">
        <v>217</v>
      </c>
      <c r="J9" s="1496" t="s">
        <v>9</v>
      </c>
      <c r="K9" s="1494" t="s">
        <v>217</v>
      </c>
      <c r="M9" s="1496" t="s">
        <v>9</v>
      </c>
      <c r="N9" s="1494" t="s">
        <v>217</v>
      </c>
      <c r="O9" s="488"/>
      <c r="P9" s="488"/>
      <c r="W9" s="490"/>
    </row>
    <row r="10" spans="1:38" s="437" customFormat="1" ht="27.75" customHeight="1" x14ac:dyDescent="0.2">
      <c r="A10" s="488"/>
      <c r="B10" s="1449"/>
      <c r="D10" s="1503"/>
      <c r="E10" s="1492"/>
      <c r="F10" s="493"/>
      <c r="G10" s="1497"/>
      <c r="H10" s="1495"/>
      <c r="I10" s="494"/>
      <c r="J10" s="1497"/>
      <c r="K10" s="1495"/>
      <c r="L10" s="494"/>
      <c r="M10" s="1497"/>
      <c r="N10" s="1495"/>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446003</v>
      </c>
      <c r="E12" s="498">
        <f>D12/'20pobl'!D12*100</f>
        <v>5.1402299465246806</v>
      </c>
      <c r="F12" s="350"/>
      <c r="G12" s="355">
        <v>124089</v>
      </c>
      <c r="H12" s="498">
        <v>1.7683740518195201</v>
      </c>
      <c r="I12" s="350"/>
      <c r="J12" s="355">
        <v>107983</v>
      </c>
      <c r="K12" s="498">
        <v>8.9270184024735038</v>
      </c>
      <c r="L12" s="350"/>
      <c r="M12" s="355">
        <v>213931</v>
      </c>
      <c r="N12" s="498">
        <f>M12/'20pobl'!X12*100</f>
        <v>47.543497440934814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58315</v>
      </c>
      <c r="E13" s="500">
        <f>D13/'20pobl'!D13*100</f>
        <v>4.2733476914102893</v>
      </c>
      <c r="F13" s="350"/>
      <c r="G13" s="368">
        <v>11355</v>
      </c>
      <c r="H13" s="501">
        <v>1.0750825129379149</v>
      </c>
      <c r="I13" s="350"/>
      <c r="J13" s="368">
        <v>11480</v>
      </c>
      <c r="K13" s="501">
        <v>5.4726083557386112</v>
      </c>
      <c r="L13" s="350"/>
      <c r="M13" s="368">
        <v>35480</v>
      </c>
      <c r="N13" s="501">
        <f>M13/'20pobl'!X13*100</f>
        <v>35.965170145259549</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43721</v>
      </c>
      <c r="E14" s="500">
        <f>D14/'20pobl'!D14*100</f>
        <v>4.3069445429541897</v>
      </c>
      <c r="F14" s="350"/>
      <c r="G14" s="368">
        <v>9999</v>
      </c>
      <c r="H14" s="501">
        <v>1.3749527312729899</v>
      </c>
      <c r="I14" s="350"/>
      <c r="J14" s="368">
        <v>9656</v>
      </c>
      <c r="K14" s="501">
        <v>4.7938438624798314</v>
      </c>
      <c r="L14" s="350"/>
      <c r="M14" s="368">
        <v>24066</v>
      </c>
      <c r="N14" s="501">
        <f>M14/'20pobl'!X14*100</f>
        <v>27.829043224866439</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48087</v>
      </c>
      <c r="E15" s="500">
        <f>D15/'20pobl'!D15*100</f>
        <v>3.8474401605320341</v>
      </c>
      <c r="F15" s="350"/>
      <c r="G15" s="368">
        <v>14128</v>
      </c>
      <c r="H15" s="501">
        <v>1.3593150314572515</v>
      </c>
      <c r="I15" s="350"/>
      <c r="J15" s="368">
        <v>11180</v>
      </c>
      <c r="K15" s="501">
        <v>7.2522055007784125</v>
      </c>
      <c r="L15" s="350"/>
      <c r="M15" s="368">
        <v>22779</v>
      </c>
      <c r="N15" s="501">
        <f>M15/'20pobl'!X15*100</f>
        <v>40.433462910698118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82257</v>
      </c>
      <c r="E16" s="500">
        <f>D16/'20pobl'!D16*100</f>
        <v>3.6415174693850814</v>
      </c>
      <c r="F16" s="350"/>
      <c r="G16" s="368">
        <v>28413</v>
      </c>
      <c r="H16" s="501">
        <v>1.5374725451331226</v>
      </c>
      <c r="I16" s="350"/>
      <c r="J16" s="368">
        <v>19762</v>
      </c>
      <c r="K16" s="501">
        <v>6.4681892866728194</v>
      </c>
      <c r="L16" s="350"/>
      <c r="M16" s="368">
        <v>34082</v>
      </c>
      <c r="N16" s="501">
        <f>M16/'20pobl'!X16*100</f>
        <v>32.364420218978793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24836</v>
      </c>
      <c r="E17" s="502">
        <f>D17/'20pobl'!D17*100</f>
        <v>4.1838001559912605</v>
      </c>
      <c r="F17" s="350"/>
      <c r="G17" s="377">
        <v>6927</v>
      </c>
      <c r="H17" s="502">
        <v>1.5459327484662304</v>
      </c>
      <c r="I17" s="350"/>
      <c r="J17" s="377">
        <v>5185</v>
      </c>
      <c r="K17" s="502">
        <v>5.0154768814083965</v>
      </c>
      <c r="L17" s="350"/>
      <c r="M17" s="377">
        <v>12724</v>
      </c>
      <c r="N17" s="502">
        <f>M17/'20pobl'!X17*100</f>
        <v>30.177402523479746</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157940</v>
      </c>
      <c r="E18" s="500">
        <f>D18/'20pobl'!D18*100</f>
        <v>6.57748703680336</v>
      </c>
      <c r="F18" s="350"/>
      <c r="G18" s="368">
        <v>32963</v>
      </c>
      <c r="H18" s="501">
        <v>1.887080855429329</v>
      </c>
      <c r="I18" s="350"/>
      <c r="J18" s="368">
        <v>28336</v>
      </c>
      <c r="K18" s="501">
        <v>6.5755306533992686</v>
      </c>
      <c r="L18" s="350"/>
      <c r="M18" s="368">
        <v>96641</v>
      </c>
      <c r="N18" s="501">
        <f>M18/'20pobl'!X18*100</f>
        <v>43.236338907828454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101638</v>
      </c>
      <c r="E19" s="500">
        <f>D19/'20pobl'!D19*100</f>
        <v>4.7798651039467117</v>
      </c>
      <c r="F19" s="350"/>
      <c r="G19" s="368">
        <v>24192</v>
      </c>
      <c r="H19" s="501">
        <v>1.423500946176224</v>
      </c>
      <c r="I19" s="350"/>
      <c r="J19" s="368">
        <v>20374</v>
      </c>
      <c r="K19" s="501">
        <v>6.967899917236096</v>
      </c>
      <c r="L19" s="350"/>
      <c r="M19" s="368">
        <v>57072</v>
      </c>
      <c r="N19" s="501">
        <f>M19/'20pobl'!X19*100</f>
        <v>42.430190025872065</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385419</v>
      </c>
      <c r="E20" s="500">
        <f>D20/'20pobl'!D20*100</f>
        <v>4.7441287838224069</v>
      </c>
      <c r="F20" s="350"/>
      <c r="G20" s="368">
        <v>100014</v>
      </c>
      <c r="H20" s="501">
        <v>1.533453978825045</v>
      </c>
      <c r="I20" s="350"/>
      <c r="J20" s="368">
        <v>86218</v>
      </c>
      <c r="K20" s="501">
        <v>7.6768626529153075</v>
      </c>
      <c r="L20" s="350"/>
      <c r="M20" s="368">
        <v>199187</v>
      </c>
      <c r="N20" s="501">
        <f>M20/'20pobl'!X20*100</f>
        <v>41.592781761460685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223112</v>
      </c>
      <c r="E21" s="500">
        <f>D21/'20pobl'!D21*100</f>
        <v>4.112525625868404</v>
      </c>
      <c r="F21" s="350"/>
      <c r="G21" s="368">
        <v>59371</v>
      </c>
      <c r="H21" s="501">
        <v>1.3746895597131283</v>
      </c>
      <c r="I21" s="350"/>
      <c r="J21" s="368">
        <v>48376</v>
      </c>
      <c r="K21" s="501">
        <v>6.0851232974585781</v>
      </c>
      <c r="L21" s="350"/>
      <c r="M21" s="368">
        <v>115365</v>
      </c>
      <c r="N21" s="501">
        <f>M21/'20pobl'!X21*100</f>
        <v>37.055773974714775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58352</v>
      </c>
      <c r="E22" s="500">
        <f>D22/'20pobl'!D22*100</f>
        <v>5.5396854781671721</v>
      </c>
      <c r="F22" s="350"/>
      <c r="G22" s="368">
        <v>14118</v>
      </c>
      <c r="H22" s="501">
        <v>1.7392889833943361</v>
      </c>
      <c r="I22" s="350"/>
      <c r="J22" s="368">
        <v>12379</v>
      </c>
      <c r="K22" s="501">
        <v>7.4764605340242678</v>
      </c>
      <c r="L22" s="350"/>
      <c r="M22" s="368">
        <v>31855</v>
      </c>
      <c r="N22" s="501">
        <f>M22/'20pobl'!X22*100</f>
        <v>41.880858784396736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101800</v>
      </c>
      <c r="E23" s="500">
        <f>D23/'20pobl'!D23*100</f>
        <v>3.7498973198548224</v>
      </c>
      <c r="F23" s="350"/>
      <c r="G23" s="368">
        <v>28216</v>
      </c>
      <c r="H23" s="501">
        <v>1.4215239768815948</v>
      </c>
      <c r="I23" s="350"/>
      <c r="J23" s="368">
        <v>18034</v>
      </c>
      <c r="K23" s="501">
        <v>3.723163760160042</v>
      </c>
      <c r="L23" s="350"/>
      <c r="M23" s="368">
        <v>55550</v>
      </c>
      <c r="N23" s="501">
        <f>M23/'20pobl'!X23*100</f>
        <v>22.631347369793364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286336</v>
      </c>
      <c r="E24" s="500">
        <f>D24/'20pobl'!D24*100</f>
        <v>4.0250293580751784</v>
      </c>
      <c r="F24" s="350"/>
      <c r="G24" s="368">
        <v>68001</v>
      </c>
      <c r="H24" s="501">
        <v>1.1782740548908224</v>
      </c>
      <c r="I24" s="350"/>
      <c r="J24" s="368">
        <v>56954</v>
      </c>
      <c r="K24" s="501">
        <v>6.1004908970358729</v>
      </c>
      <c r="L24" s="350"/>
      <c r="M24" s="368">
        <v>161381</v>
      </c>
      <c r="N24" s="501">
        <f>M24/'20pobl'!X24*100</f>
        <v>39.452537703122594</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68681</v>
      </c>
      <c r="E25" s="500">
        <f>D25/'20pobl'!D25*100</f>
        <v>4.3277552648443063</v>
      </c>
      <c r="F25" s="350"/>
      <c r="G25" s="368">
        <v>23629</v>
      </c>
      <c r="H25" s="501">
        <v>1.7946234966638945</v>
      </c>
      <c r="I25" s="350"/>
      <c r="J25" s="368">
        <v>15579</v>
      </c>
      <c r="K25" s="501">
        <v>7.9473340543187705</v>
      </c>
      <c r="L25" s="350"/>
      <c r="M25" s="368">
        <v>29473</v>
      </c>
      <c r="N25" s="501">
        <f>M25/'20pobl'!X25*100</f>
        <v>39.66436088606573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24003</v>
      </c>
      <c r="E26" s="504">
        <f>D26/'20pobl'!D26*100</f>
        <v>3.5099597282460877</v>
      </c>
      <c r="F26" s="350"/>
      <c r="G26" s="377">
        <v>5677</v>
      </c>
      <c r="H26" s="502">
        <v>1.0506736748593426</v>
      </c>
      <c r="I26" s="350"/>
      <c r="J26" s="377">
        <v>4586</v>
      </c>
      <c r="K26" s="502">
        <v>4.6000300917799288</v>
      </c>
      <c r="L26" s="350"/>
      <c r="M26" s="377">
        <v>13740</v>
      </c>
      <c r="N26" s="502">
        <f>M26/'20pobl'!X26*100</f>
        <v>31.341955792787246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120879</v>
      </c>
      <c r="E27" s="504">
        <f>D27/'20pobl'!D27*100</f>
        <v>5.390745305245451</v>
      </c>
      <c r="F27" s="350"/>
      <c r="G27" s="377">
        <v>31995</v>
      </c>
      <c r="H27" s="502">
        <v>1.8819215539572407</v>
      </c>
      <c r="I27" s="350"/>
      <c r="J27" s="377">
        <v>24162</v>
      </c>
      <c r="K27" s="502">
        <v>6.4420490205749896</v>
      </c>
      <c r="L27" s="350"/>
      <c r="M27" s="377">
        <v>64722</v>
      </c>
      <c r="N27" s="502">
        <f>M27/'20pobl'!X27*100</f>
        <v>38.720446061070163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15210</v>
      </c>
      <c r="E28" s="504">
        <f>D28/'20pobl'!D28*100</f>
        <v>4.6541800411868923</v>
      </c>
      <c r="F28" s="350"/>
      <c r="G28" s="377">
        <v>3461</v>
      </c>
      <c r="H28" s="502">
        <v>1.3663639952625344</v>
      </c>
      <c r="I28" s="350"/>
      <c r="J28" s="377">
        <v>2896</v>
      </c>
      <c r="K28" s="502">
        <v>5.7264889662263698</v>
      </c>
      <c r="L28" s="350"/>
      <c r="M28" s="377">
        <v>8853</v>
      </c>
      <c r="N28" s="502">
        <f>M28/'20pobl'!X28*100</f>
        <v>38.60712572500109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5792</v>
      </c>
      <c r="E29" s="506">
        <f>D29/'20pobl'!D29*100</f>
        <v>3.3943997093193614</v>
      </c>
      <c r="F29" s="350"/>
      <c r="G29" s="389">
        <v>3135</v>
      </c>
      <c r="H29" s="507">
        <v>2.1159985690854972</v>
      </c>
      <c r="I29" s="350"/>
      <c r="J29" s="389">
        <v>1077</v>
      </c>
      <c r="K29" s="507">
        <v>6.1797108101904978</v>
      </c>
      <c r="L29" s="350"/>
      <c r="M29" s="389">
        <v>1580</v>
      </c>
      <c r="N29" s="507">
        <f>M29/'20pobl'!X29*100</f>
        <v>31.293325410972471</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2252381</v>
      </c>
      <c r="E31" s="1243">
        <f>D31/'20pobl'!D31*100</f>
        <v>4.584691791779389</v>
      </c>
      <c r="F31" s="320"/>
      <c r="G31" s="1242">
        <f>SUM(G12:G29)</f>
        <v>589683</v>
      </c>
      <c r="H31" s="1243">
        <f>G31/'20pobl'!J31*100</f>
        <v>1.5139614012667424</v>
      </c>
      <c r="I31" s="320"/>
      <c r="J31" s="1242">
        <f>SUM(J12:J29)</f>
        <v>484217</v>
      </c>
      <c r="K31" s="1243">
        <f>J31/'20pobl'!Q31*100</f>
        <v>6.7745188539628982</v>
      </c>
      <c r="L31" s="320"/>
      <c r="M31" s="1242">
        <f>SUM(M12:M29)</f>
        <v>1178481</v>
      </c>
      <c r="N31" s="1243">
        <f>M31/'20pobl'!X31*100</f>
        <v>38.880891902779375</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86" t="str">
        <f>'24solcasaad_pobl'!B34:N34</f>
        <v xml:space="preserve">(1) Cifras INE de población referidas al 01/01/2025. Publicado Censo de Población Anual el 02/12/2025 </v>
      </c>
      <c r="C34" s="1493"/>
      <c r="D34" s="1493"/>
      <c r="E34" s="1493"/>
      <c r="F34" s="1493"/>
      <c r="G34" s="1493"/>
      <c r="H34" s="1493"/>
      <c r="I34" s="1493"/>
      <c r="J34" s="1493"/>
      <c r="K34" s="1493"/>
      <c r="L34" s="1493"/>
      <c r="M34" s="1493"/>
      <c r="N34" s="1493"/>
    </row>
    <row r="35" spans="2:14" ht="29.25" customHeight="1" x14ac:dyDescent="0.2">
      <c r="B35" s="1490"/>
      <c r="C35" s="1490"/>
      <c r="D35" s="1490"/>
      <c r="E35" s="510"/>
    </row>
    <row r="36" spans="2:14" ht="4.5" customHeight="1" x14ac:dyDescent="0.2">
      <c r="B36" s="1480"/>
      <c r="C36" s="1480"/>
      <c r="D36" s="1480"/>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19"/>
      <c r="C2" s="1419"/>
      <c r="D2" s="1419"/>
      <c r="E2" s="1419"/>
      <c r="F2" s="1419"/>
      <c r="G2" s="1419"/>
      <c r="H2" s="1419"/>
      <c r="I2" s="1419"/>
      <c r="J2" s="1419"/>
      <c r="K2" s="1419"/>
      <c r="L2" s="1419"/>
      <c r="M2" s="1419"/>
      <c r="N2" s="1419"/>
      <c r="O2" s="1419"/>
      <c r="P2" s="1419"/>
      <c r="Q2" s="1419"/>
      <c r="R2" s="1419"/>
      <c r="S2" s="210"/>
      <c r="T2" s="210"/>
    </row>
    <row r="3" spans="1:20" x14ac:dyDescent="0.2">
      <c r="C3" s="1420" t="s">
        <v>314</v>
      </c>
      <c r="D3" s="1420"/>
      <c r="E3" s="1420"/>
    </row>
    <row r="5" spans="1:20" ht="23.25" customHeight="1" x14ac:dyDescent="0.2">
      <c r="B5" s="1421" t="s">
        <v>290</v>
      </c>
      <c r="C5" s="1422"/>
      <c r="D5" s="1422"/>
      <c r="E5" s="1422"/>
      <c r="F5" s="1422"/>
      <c r="G5" s="1422"/>
      <c r="H5" s="1422"/>
      <c r="I5" s="1422"/>
      <c r="J5" s="1422"/>
      <c r="K5" s="1422"/>
      <c r="L5" s="1422"/>
      <c r="M5" s="1422"/>
      <c r="N5" s="1422"/>
      <c r="O5" s="1422"/>
      <c r="P5" s="1422"/>
      <c r="Q5" s="1423">
        <v>46142</v>
      </c>
      <c r="R5" s="1424"/>
      <c r="S5" s="1424"/>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8" t="s">
        <v>315</v>
      </c>
      <c r="C7" s="1418"/>
      <c r="D7" s="1418"/>
      <c r="E7" s="1418"/>
      <c r="F7" s="1418"/>
      <c r="G7" s="1418"/>
      <c r="H7" s="1418"/>
      <c r="I7" s="1418"/>
      <c r="J7" s="1418"/>
      <c r="K7" s="1418"/>
      <c r="L7" s="1418"/>
      <c r="M7" s="1418"/>
      <c r="N7" s="1418"/>
      <c r="O7" s="1418"/>
      <c r="P7" s="1418"/>
      <c r="Q7" s="1418"/>
      <c r="R7" s="1418"/>
      <c r="S7" s="1418"/>
    </row>
    <row r="8" spans="1:20" ht="18.75" customHeight="1" x14ac:dyDescent="0.2">
      <c r="B8" s="1417" t="s">
        <v>316</v>
      </c>
      <c r="C8" s="1417"/>
      <c r="D8" s="1417"/>
      <c r="E8" s="1417"/>
      <c r="F8" s="1417"/>
      <c r="G8" s="1417"/>
      <c r="H8" s="1417"/>
      <c r="I8" s="1417"/>
      <c r="J8" s="1417"/>
      <c r="K8" s="1417"/>
      <c r="L8" s="1417"/>
      <c r="M8" s="1417"/>
      <c r="N8" s="1417"/>
      <c r="O8" s="1417"/>
      <c r="P8" s="1417"/>
      <c r="Q8" s="1417"/>
      <c r="R8" s="1417"/>
      <c r="S8" s="1417"/>
      <c r="T8" s="1417"/>
    </row>
    <row r="9" spans="1:20" ht="18.75" customHeight="1" x14ac:dyDescent="0.2">
      <c r="B9" s="1417" t="s">
        <v>317</v>
      </c>
      <c r="C9" s="1417"/>
      <c r="D9" s="1417"/>
      <c r="E9" s="1417"/>
      <c r="F9" s="1417"/>
      <c r="G9" s="1417"/>
      <c r="H9" s="1417"/>
      <c r="I9" s="1417"/>
      <c r="J9" s="1417"/>
      <c r="K9" s="1417"/>
      <c r="L9" s="1417"/>
      <c r="M9" s="1417"/>
      <c r="N9" s="1417"/>
      <c r="O9" s="1417"/>
      <c r="P9" s="1417"/>
      <c r="Q9" s="1417"/>
      <c r="R9" s="1417"/>
      <c r="S9" s="1417"/>
      <c r="T9" s="1417"/>
    </row>
    <row r="10" spans="1:20" ht="18.75" customHeight="1" x14ac:dyDescent="0.2">
      <c r="B10" s="1417" t="s">
        <v>318</v>
      </c>
      <c r="C10" s="1417"/>
      <c r="D10" s="1417"/>
      <c r="E10" s="1417"/>
      <c r="F10" s="1417"/>
      <c r="G10" s="1417"/>
      <c r="H10" s="1417"/>
      <c r="I10" s="1417"/>
      <c r="J10" s="1417"/>
      <c r="K10" s="1417"/>
      <c r="L10" s="1417"/>
      <c r="M10" s="1417"/>
      <c r="N10" s="1417"/>
      <c r="O10" s="1417"/>
      <c r="P10" s="1417"/>
      <c r="Q10" s="1417"/>
      <c r="R10" s="1417"/>
      <c r="S10" s="1417"/>
      <c r="T10" s="1417"/>
    </row>
    <row r="11" spans="1:20" ht="18.75" customHeight="1" x14ac:dyDescent="0.2">
      <c r="B11" s="1417" t="s">
        <v>319</v>
      </c>
      <c r="C11" s="1417"/>
      <c r="D11" s="1417"/>
      <c r="E11" s="1417"/>
      <c r="F11" s="1417"/>
      <c r="G11" s="1417"/>
      <c r="H11" s="1417"/>
      <c r="I11" s="1417"/>
      <c r="J11" s="1417"/>
      <c r="K11" s="1417"/>
      <c r="L11" s="1417"/>
      <c r="M11" s="1417"/>
      <c r="N11" s="1417"/>
      <c r="O11" s="1417"/>
      <c r="P11" s="1417"/>
      <c r="Q11" s="1417"/>
      <c r="R11" s="1417"/>
      <c r="S11" s="1417"/>
      <c r="T11" s="1417"/>
    </row>
    <row r="12" spans="1:20" ht="18.75" customHeight="1" x14ac:dyDescent="0.2">
      <c r="B12" s="1417" t="s">
        <v>320</v>
      </c>
      <c r="C12" s="1417"/>
      <c r="D12" s="1417"/>
      <c r="E12" s="1417"/>
      <c r="F12" s="1417"/>
      <c r="G12" s="1417"/>
      <c r="H12" s="1417"/>
      <c r="I12" s="1417"/>
      <c r="J12" s="1417"/>
      <c r="K12" s="1417"/>
      <c r="L12" s="1417"/>
      <c r="M12" s="1417"/>
      <c r="N12" s="1417"/>
      <c r="O12" s="1417"/>
      <c r="P12" s="1417"/>
      <c r="Q12" s="1417"/>
      <c r="R12" s="1417"/>
      <c r="S12" s="1417"/>
      <c r="T12" s="1417"/>
    </row>
    <row r="13" spans="1:20" ht="18.75" customHeight="1" x14ac:dyDescent="0.2">
      <c r="B13" s="1417" t="s">
        <v>321</v>
      </c>
      <c r="C13" s="1417"/>
      <c r="D13" s="1417"/>
      <c r="E13" s="1417"/>
      <c r="F13" s="1417"/>
      <c r="G13" s="1417"/>
      <c r="H13" s="1417"/>
      <c r="I13" s="1417"/>
      <c r="J13" s="1417"/>
      <c r="K13" s="1417"/>
      <c r="L13" s="1417"/>
      <c r="M13" s="1417"/>
      <c r="N13" s="1417"/>
      <c r="O13" s="1417"/>
      <c r="P13" s="1417"/>
      <c r="Q13" s="1417"/>
      <c r="R13" s="1417"/>
      <c r="S13" s="1417"/>
      <c r="T13" s="1417"/>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418" t="s">
        <v>322</v>
      </c>
      <c r="C15" s="1418"/>
      <c r="D15" s="1418"/>
      <c r="E15" s="1418"/>
      <c r="F15" s="1418"/>
      <c r="G15" s="1418"/>
      <c r="H15" s="1418"/>
      <c r="I15" s="1418"/>
      <c r="J15" s="1418"/>
      <c r="K15" s="1418"/>
      <c r="L15" s="1418"/>
      <c r="M15" s="1418"/>
      <c r="N15" s="1418"/>
      <c r="O15" s="1418"/>
      <c r="P15" s="1418"/>
      <c r="Q15" s="1418"/>
      <c r="R15" s="1418"/>
      <c r="S15" s="1418"/>
    </row>
    <row r="16" spans="1:20" ht="18.75" customHeight="1" x14ac:dyDescent="0.2">
      <c r="B16" s="1417" t="s">
        <v>323</v>
      </c>
      <c r="C16" s="1417"/>
      <c r="D16" s="1417"/>
      <c r="E16" s="1417"/>
      <c r="F16" s="1417"/>
      <c r="G16" s="1417"/>
      <c r="H16" s="1417"/>
      <c r="I16" s="1417"/>
      <c r="J16" s="1417"/>
      <c r="K16" s="1417"/>
      <c r="L16" s="1417"/>
      <c r="M16" s="1417"/>
      <c r="N16" s="1417"/>
      <c r="O16" s="1417"/>
      <c r="P16" s="1417"/>
      <c r="Q16" s="1417"/>
      <c r="R16" s="1417"/>
      <c r="S16" s="1417"/>
    </row>
    <row r="17" spans="2:20" ht="18.75" customHeight="1" x14ac:dyDescent="0.2">
      <c r="B17" s="1417" t="s">
        <v>324</v>
      </c>
      <c r="C17" s="1417"/>
      <c r="D17" s="1417"/>
      <c r="E17" s="1417"/>
      <c r="F17" s="1417"/>
      <c r="G17" s="1417"/>
      <c r="H17" s="1417"/>
      <c r="I17" s="1417"/>
      <c r="J17" s="1417"/>
      <c r="K17" s="1417"/>
      <c r="L17" s="1417"/>
      <c r="M17" s="1417"/>
      <c r="N17" s="1417"/>
      <c r="O17" s="1417"/>
      <c r="P17" s="1417"/>
      <c r="Q17" s="1417"/>
      <c r="R17" s="1417"/>
      <c r="S17" s="1417"/>
      <c r="T17" s="214"/>
    </row>
    <row r="18" spans="2:20" ht="18.75" customHeight="1" x14ac:dyDescent="0.2">
      <c r="B18" s="1417" t="s">
        <v>325</v>
      </c>
      <c r="C18" s="1417"/>
      <c r="D18" s="1417"/>
      <c r="E18" s="1417"/>
      <c r="F18" s="1417"/>
      <c r="G18" s="1417"/>
      <c r="H18" s="1417"/>
      <c r="I18" s="1417"/>
      <c r="J18" s="1417"/>
      <c r="K18" s="1417"/>
      <c r="L18" s="1417"/>
      <c r="M18" s="1417"/>
      <c r="N18" s="1417"/>
      <c r="O18" s="1417"/>
      <c r="P18" s="1417"/>
      <c r="Q18" s="1417"/>
      <c r="R18" s="1417"/>
      <c r="S18" s="1417"/>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418" t="s">
        <v>326</v>
      </c>
      <c r="C20" s="1418"/>
      <c r="D20" s="1418"/>
      <c r="E20" s="1418"/>
      <c r="F20" s="1418"/>
      <c r="G20" s="1418"/>
      <c r="H20" s="1418"/>
      <c r="I20" s="1418"/>
      <c r="J20" s="1418"/>
      <c r="K20" s="1418"/>
      <c r="L20" s="1418"/>
      <c r="M20" s="1418"/>
      <c r="N20" s="1418"/>
      <c r="O20" s="1418"/>
      <c r="P20" s="1418"/>
      <c r="Q20" s="1418"/>
      <c r="R20" s="1418"/>
      <c r="S20" s="1418"/>
    </row>
    <row r="21" spans="2:20" ht="18.75" customHeight="1" x14ac:dyDescent="0.2">
      <c r="B21" s="1417" t="s">
        <v>327</v>
      </c>
      <c r="C21" s="1417"/>
      <c r="D21" s="1417"/>
      <c r="E21" s="1417"/>
      <c r="F21" s="1417"/>
      <c r="G21" s="1417"/>
      <c r="H21" s="1417"/>
      <c r="I21" s="1417"/>
      <c r="J21" s="1417"/>
      <c r="K21" s="1417"/>
      <c r="L21" s="1417"/>
      <c r="M21" s="1417"/>
      <c r="N21" s="1417"/>
      <c r="O21" s="1417"/>
      <c r="P21" s="1417"/>
      <c r="Q21" s="1417"/>
      <c r="R21" s="1417"/>
      <c r="S21" s="1417"/>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418" t="s">
        <v>328</v>
      </c>
      <c r="C23" s="1418"/>
      <c r="D23" s="1418"/>
      <c r="E23" s="1418"/>
      <c r="F23" s="1418"/>
      <c r="G23" s="1418"/>
      <c r="H23" s="1418"/>
      <c r="I23" s="1418"/>
      <c r="J23" s="1418"/>
      <c r="K23" s="1418"/>
      <c r="L23" s="1418"/>
      <c r="M23" s="1418"/>
      <c r="N23" s="1418"/>
      <c r="O23" s="1418"/>
      <c r="P23" s="1418"/>
      <c r="Q23" s="1418"/>
      <c r="R23" s="1418"/>
      <c r="S23" s="1418"/>
    </row>
    <row r="24" spans="2:20" ht="18.75" customHeight="1" x14ac:dyDescent="0.2">
      <c r="B24" s="1417" t="s">
        <v>328</v>
      </c>
      <c r="C24" s="1417"/>
      <c r="D24" s="1417"/>
      <c r="E24" s="1417"/>
      <c r="F24" s="1417"/>
      <c r="G24" s="1417"/>
      <c r="H24" s="1417"/>
      <c r="I24" s="1417"/>
      <c r="J24" s="1417"/>
      <c r="K24" s="1417"/>
      <c r="L24" s="1417"/>
      <c r="M24" s="1417"/>
      <c r="N24" s="1417"/>
      <c r="O24" s="1417"/>
      <c r="P24" s="1417"/>
      <c r="Q24" s="1417"/>
      <c r="R24" s="1417"/>
      <c r="S24" s="1417"/>
    </row>
    <row r="25" spans="2:20" ht="18.75" customHeight="1" x14ac:dyDescent="0.2">
      <c r="B25" s="1417" t="s">
        <v>329</v>
      </c>
      <c r="C25" s="1417"/>
      <c r="D25" s="1417"/>
      <c r="E25" s="1417"/>
      <c r="F25" s="1417"/>
      <c r="G25" s="1417"/>
      <c r="H25" s="1417"/>
      <c r="I25" s="1417"/>
      <c r="J25" s="1417"/>
      <c r="K25" s="1417"/>
      <c r="L25" s="1417"/>
      <c r="M25" s="1417"/>
      <c r="N25" s="1417"/>
      <c r="O25" s="1417"/>
      <c r="P25" s="1417"/>
      <c r="Q25" s="1417"/>
      <c r="R25" s="1417"/>
      <c r="S25" s="1417"/>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418" t="s">
        <v>330</v>
      </c>
      <c r="C27" s="1418"/>
      <c r="D27" s="1418"/>
      <c r="E27" s="1418"/>
      <c r="F27" s="1418"/>
      <c r="G27" s="1418"/>
      <c r="H27" s="1418"/>
      <c r="I27" s="1418"/>
      <c r="J27" s="1418"/>
      <c r="K27" s="1418"/>
      <c r="L27" s="1418"/>
      <c r="M27" s="1418"/>
      <c r="N27" s="1418"/>
      <c r="O27" s="1418"/>
      <c r="P27" s="1418"/>
      <c r="Q27" s="1418"/>
      <c r="R27" s="1418"/>
      <c r="S27" s="1418"/>
    </row>
    <row r="28" spans="2:20" ht="18.75" customHeight="1" x14ac:dyDescent="0.2">
      <c r="B28" s="1417" t="s">
        <v>330</v>
      </c>
      <c r="C28" s="1417"/>
      <c r="D28" s="1417"/>
      <c r="E28" s="1417"/>
      <c r="F28" s="1417"/>
      <c r="G28" s="1417"/>
      <c r="H28" s="1417"/>
      <c r="I28" s="1417"/>
      <c r="J28" s="1417"/>
      <c r="K28" s="1417"/>
      <c r="L28" s="1417"/>
      <c r="M28" s="1417"/>
      <c r="N28" s="1417"/>
      <c r="O28" s="1417"/>
      <c r="P28" s="1417"/>
      <c r="Q28" s="1417"/>
      <c r="R28" s="1417"/>
      <c r="S28" s="1417"/>
    </row>
    <row r="29" spans="2:20" ht="18.75" customHeight="1" x14ac:dyDescent="0.2">
      <c r="B29" s="1417" t="s">
        <v>331</v>
      </c>
      <c r="C29" s="1417"/>
      <c r="D29" s="1417"/>
      <c r="E29" s="1417"/>
      <c r="F29" s="1417"/>
      <c r="G29" s="1417"/>
      <c r="H29" s="1417"/>
      <c r="I29" s="1417"/>
      <c r="J29" s="1417"/>
      <c r="K29" s="1417"/>
      <c r="L29" s="1417"/>
      <c r="M29" s="1417"/>
      <c r="N29" s="1417"/>
      <c r="O29" s="1417"/>
      <c r="P29" s="1417"/>
      <c r="Q29" s="1417"/>
      <c r="R29" s="1417"/>
      <c r="S29" s="1417"/>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418" t="s">
        <v>332</v>
      </c>
      <c r="C31" s="1418"/>
      <c r="D31" s="1418"/>
      <c r="E31" s="1418"/>
      <c r="F31" s="1418"/>
      <c r="G31" s="1418"/>
      <c r="H31" s="1418"/>
      <c r="I31" s="1418"/>
      <c r="J31" s="1418"/>
      <c r="K31" s="1418"/>
      <c r="L31" s="1418"/>
      <c r="M31" s="1418"/>
      <c r="N31" s="1418"/>
      <c r="O31" s="1418"/>
      <c r="P31" s="1418"/>
      <c r="Q31" s="1418"/>
      <c r="R31" s="1418"/>
      <c r="S31" s="1418"/>
    </row>
    <row r="32" spans="2:20" ht="18.75" customHeight="1" x14ac:dyDescent="0.2">
      <c r="B32" s="1417" t="s">
        <v>333</v>
      </c>
      <c r="C32" s="1417"/>
      <c r="D32" s="1417"/>
      <c r="E32" s="1417"/>
      <c r="F32" s="1417"/>
      <c r="G32" s="1417"/>
      <c r="H32" s="1417"/>
      <c r="I32" s="1417"/>
      <c r="J32" s="1417"/>
      <c r="K32" s="1417"/>
      <c r="L32" s="1417"/>
      <c r="M32" s="1417"/>
      <c r="N32" s="1417"/>
      <c r="O32" s="1417"/>
      <c r="P32" s="1417"/>
      <c r="Q32" s="1417"/>
      <c r="R32" s="1417"/>
      <c r="S32" s="1417"/>
    </row>
    <row r="33" spans="2:20" ht="18.75" customHeight="1" x14ac:dyDescent="0.2">
      <c r="B33" s="1417" t="s">
        <v>334</v>
      </c>
      <c r="C33" s="1417"/>
      <c r="D33" s="1417"/>
      <c r="E33" s="1417"/>
      <c r="F33" s="1417"/>
      <c r="G33" s="1417"/>
      <c r="H33" s="1417"/>
      <c r="I33" s="1417"/>
      <c r="J33" s="1417"/>
      <c r="K33" s="1417"/>
      <c r="L33" s="1417"/>
      <c r="M33" s="1417"/>
      <c r="N33" s="1417"/>
      <c r="O33" s="1417"/>
      <c r="P33" s="1417"/>
      <c r="Q33" s="1417"/>
      <c r="R33" s="1417"/>
      <c r="S33" s="1417"/>
      <c r="T33" s="214"/>
    </row>
    <row r="34" spans="2:20" ht="18.75" customHeight="1" x14ac:dyDescent="0.2">
      <c r="B34" s="1417" t="s">
        <v>335</v>
      </c>
      <c r="C34" s="1417"/>
      <c r="D34" s="1417"/>
      <c r="E34" s="1417"/>
      <c r="F34" s="1417"/>
      <c r="G34" s="1417"/>
      <c r="H34" s="1417"/>
      <c r="I34" s="1417"/>
      <c r="J34" s="1417"/>
      <c r="K34" s="1417"/>
      <c r="L34" s="1417"/>
      <c r="M34" s="1417"/>
      <c r="N34" s="1417"/>
      <c r="O34" s="1417"/>
      <c r="P34" s="1417"/>
      <c r="Q34" s="1417"/>
      <c r="R34" s="1417"/>
      <c r="S34" s="1417"/>
      <c r="T34" s="214"/>
    </row>
    <row r="35" spans="2:20" ht="15" customHeight="1" x14ac:dyDescent="0.2">
      <c r="B35" s="1417" t="s">
        <v>494</v>
      </c>
      <c r="C35" s="1417"/>
      <c r="D35" s="1417"/>
      <c r="E35" s="1417"/>
      <c r="F35" s="1417"/>
      <c r="G35" s="1417"/>
      <c r="H35" s="1417"/>
      <c r="I35" s="1417"/>
      <c r="J35" s="1417"/>
      <c r="K35" s="1417"/>
      <c r="L35" s="1417"/>
      <c r="M35" s="1417"/>
      <c r="N35" s="1417"/>
      <c r="O35" s="1417"/>
      <c r="P35" s="1417"/>
      <c r="Q35" s="1417"/>
      <c r="R35" s="1417"/>
      <c r="S35" s="1417"/>
      <c r="T35" s="214"/>
    </row>
    <row r="36" spans="2:20" ht="15.95" customHeight="1" x14ac:dyDescent="0.2"/>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8" customHeight="1" x14ac:dyDescent="0.2"/>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506"/>
      <c r="C2" s="1506"/>
      <c r="D2" s="1506"/>
      <c r="E2" s="1506"/>
      <c r="F2" s="1506"/>
      <c r="G2" s="1506"/>
      <c r="H2" s="1506"/>
      <c r="I2" s="1506"/>
      <c r="O2" s="37"/>
    </row>
    <row r="3" spans="1:50" s="38" customFormat="1" ht="4.5" customHeight="1" x14ac:dyDescent="0.2">
      <c r="B3" s="1507"/>
      <c r="C3" s="1507"/>
      <c r="D3" s="1507"/>
      <c r="E3" s="1507"/>
      <c r="F3" s="1507"/>
      <c r="G3" s="1507"/>
      <c r="H3" s="1507"/>
      <c r="I3" s="1507"/>
      <c r="O3" s="37"/>
    </row>
    <row r="4" spans="1:50" s="38" customFormat="1" ht="17.25" customHeight="1" x14ac:dyDescent="0.2">
      <c r="A4" s="1507" t="s">
        <v>192</v>
      </c>
      <c r="B4" s="1507"/>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1507"/>
    </row>
    <row r="5" spans="1:50" s="38" customFormat="1" ht="17.25" customHeight="1" x14ac:dyDescent="0.2">
      <c r="B5" s="1518" t="e">
        <f>#REF!</f>
        <v>#REF!</v>
      </c>
      <c r="C5" s="1518"/>
      <c r="D5" s="1518"/>
      <c r="E5" s="1518"/>
      <c r="F5" s="1518"/>
      <c r="G5" s="1518"/>
      <c r="H5" s="1518"/>
      <c r="I5" s="1518"/>
      <c r="J5" s="1518"/>
      <c r="K5" s="1518"/>
      <c r="L5" s="1518"/>
      <c r="M5" s="1518"/>
      <c r="N5" s="1518"/>
      <c r="O5" s="1518"/>
      <c r="P5" s="1518"/>
      <c r="Q5" s="1518"/>
      <c r="R5" s="1518"/>
      <c r="S5" s="1518"/>
      <c r="T5" s="1518"/>
      <c r="U5" s="1518"/>
      <c r="V5" s="1518"/>
      <c r="W5" s="1518"/>
      <c r="X5" s="1518"/>
      <c r="Y5" s="1518"/>
      <c r="Z5" s="1518"/>
    </row>
    <row r="6" spans="1:50" s="38" customFormat="1" ht="6" customHeight="1" x14ac:dyDescent="0.2">
      <c r="O6" s="37"/>
    </row>
    <row r="7" spans="1:50" s="41" customFormat="1" ht="12.75" customHeight="1" x14ac:dyDescent="0.2">
      <c r="A7" s="39"/>
      <c r="B7" s="1508" t="s">
        <v>12</v>
      </c>
      <c r="C7" s="40"/>
      <c r="D7" s="1514" t="s">
        <v>109</v>
      </c>
      <c r="E7" s="1511"/>
      <c r="F7" s="181"/>
      <c r="G7" s="1511"/>
      <c r="H7" s="1511"/>
      <c r="I7" s="181"/>
      <c r="J7" s="1511"/>
      <c r="K7" s="1511"/>
      <c r="L7" s="181"/>
      <c r="M7" s="1511"/>
      <c r="N7" s="1512"/>
      <c r="O7" s="40"/>
      <c r="P7" s="1514" t="s">
        <v>30</v>
      </c>
      <c r="Q7" s="1511"/>
      <c r="R7" s="181"/>
      <c r="S7" s="1511"/>
      <c r="T7" s="1511"/>
      <c r="U7" s="181"/>
      <c r="V7" s="1511"/>
      <c r="W7" s="1511"/>
      <c r="X7" s="181"/>
      <c r="Y7" s="1511"/>
      <c r="Z7" s="1512"/>
      <c r="AA7" s="116"/>
      <c r="AB7" s="116"/>
      <c r="AC7" s="117"/>
      <c r="AD7" s="117"/>
      <c r="AE7" s="117"/>
      <c r="AF7" s="117"/>
      <c r="AG7" s="117"/>
      <c r="AH7" s="117"/>
      <c r="AI7" s="118"/>
    </row>
    <row r="8" spans="1:50" s="41" customFormat="1" ht="33.75" customHeight="1" x14ac:dyDescent="0.2">
      <c r="A8" s="39"/>
      <c r="B8" s="1509"/>
      <c r="C8" s="40"/>
      <c r="D8" s="1515"/>
      <c r="E8" s="1516"/>
      <c r="F8" s="40"/>
      <c r="G8" s="1514" t="s">
        <v>168</v>
      </c>
      <c r="H8" s="1512"/>
      <c r="I8" s="40"/>
      <c r="J8" s="1514" t="s">
        <v>174</v>
      </c>
      <c r="K8" s="1512"/>
      <c r="L8" s="40"/>
      <c r="M8" s="1514" t="s">
        <v>169</v>
      </c>
      <c r="N8" s="1512"/>
      <c r="O8" s="40"/>
      <c r="P8" s="1515"/>
      <c r="Q8" s="1517"/>
      <c r="R8" s="130"/>
      <c r="S8" s="1514" t="s">
        <v>175</v>
      </c>
      <c r="T8" s="1512"/>
      <c r="U8" s="40"/>
      <c r="V8" s="1514" t="s">
        <v>176</v>
      </c>
      <c r="W8" s="1512"/>
      <c r="X8" s="40"/>
      <c r="Y8" s="1514" t="s">
        <v>177</v>
      </c>
      <c r="Z8" s="1512"/>
      <c r="AA8" s="116"/>
      <c r="AB8" s="116"/>
      <c r="AC8" s="117"/>
      <c r="AD8" s="117"/>
      <c r="AE8" s="117"/>
      <c r="AF8" s="117"/>
      <c r="AG8" s="117"/>
      <c r="AH8" s="117"/>
      <c r="AI8" s="118"/>
    </row>
    <row r="9" spans="1:50" s="46" customFormat="1" ht="36.75" customHeight="1" x14ac:dyDescent="0.2">
      <c r="A9" s="42"/>
      <c r="B9" s="1510"/>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13" t="s">
        <v>216</v>
      </c>
      <c r="C33" s="1513"/>
      <c r="D33" s="1513"/>
      <c r="E33" s="1513"/>
      <c r="F33" s="1513"/>
      <c r="G33" s="1513"/>
      <c r="H33" s="1513"/>
      <c r="I33" s="1513"/>
      <c r="J33" s="1513"/>
      <c r="K33" s="1513"/>
      <c r="L33" s="1513"/>
      <c r="M33" s="1513"/>
      <c r="O33" s="86"/>
    </row>
    <row r="34" spans="2:19" ht="29.25" customHeight="1" x14ac:dyDescent="0.2">
      <c r="B34" s="1505"/>
      <c r="C34" s="1505"/>
      <c r="D34" s="1505"/>
      <c r="E34" s="1505"/>
      <c r="F34" s="1505"/>
      <c r="G34" s="1505"/>
      <c r="H34" s="1505"/>
      <c r="I34" s="1505"/>
      <c r="J34" s="1505"/>
      <c r="K34" s="1505"/>
      <c r="L34" s="1505"/>
      <c r="M34" s="1505"/>
      <c r="N34" s="1505"/>
      <c r="O34" s="1505"/>
      <c r="P34" s="1505"/>
      <c r="Q34" s="89"/>
      <c r="R34" s="89"/>
      <c r="S34" s="89"/>
    </row>
    <row r="35" spans="2:19" ht="4.5" customHeight="1" x14ac:dyDescent="0.2">
      <c r="B35" s="1504"/>
      <c r="C35" s="1504"/>
      <c r="D35" s="1504"/>
      <c r="E35" s="1504"/>
      <c r="F35" s="1504"/>
      <c r="G35" s="1504"/>
      <c r="H35" s="1504"/>
      <c r="I35" s="1504"/>
      <c r="J35" s="1504"/>
      <c r="K35" s="1504"/>
      <c r="L35" s="1504"/>
      <c r="M35" s="1504"/>
      <c r="N35" s="1504"/>
      <c r="O35" s="1504"/>
      <c r="P35" s="1504"/>
      <c r="Q35" s="89"/>
      <c r="R35" s="89"/>
      <c r="S35" s="89"/>
    </row>
    <row r="38" spans="2:19" x14ac:dyDescent="0.2">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3"/>
      <c r="C2" s="1443"/>
      <c r="D2" s="1443"/>
      <c r="E2" s="1443"/>
      <c r="F2" s="1443"/>
      <c r="G2" s="1443"/>
      <c r="H2" s="1443"/>
      <c r="I2" s="144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444"/>
      <c r="C3" s="1444"/>
      <c r="D3" s="1444"/>
      <c r="E3" s="1444"/>
      <c r="F3" s="1444"/>
      <c r="G3" s="1444"/>
      <c r="H3" s="1444"/>
      <c r="I3" s="144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81" t="s">
        <v>408</v>
      </c>
      <c r="B4" s="1481"/>
      <c r="C4" s="1481"/>
      <c r="D4" s="1481"/>
      <c r="E4" s="1481"/>
      <c r="F4" s="1481"/>
      <c r="G4" s="1481"/>
      <c r="H4" s="1481"/>
      <c r="I4" s="1481"/>
      <c r="J4" s="1481"/>
      <c r="K4" s="1481"/>
      <c r="L4" s="1481"/>
      <c r="M4" s="1481"/>
      <c r="N4" s="1481"/>
      <c r="O4" s="1481"/>
      <c r="P4" s="1481"/>
      <c r="Q4" s="1481"/>
      <c r="R4" s="1481"/>
      <c r="S4" s="1481"/>
      <c r="T4" s="1481"/>
      <c r="U4" s="1481"/>
      <c r="V4" s="1481"/>
      <c r="W4" s="1481"/>
      <c r="X4" s="1481"/>
      <c r="Y4" s="1481"/>
      <c r="Z4" s="1481"/>
    </row>
    <row r="5" spans="1:50" s="492" customFormat="1" ht="17.2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519" t="s">
        <v>12</v>
      </c>
      <c r="D7" s="1519" t="s">
        <v>208</v>
      </c>
      <c r="E7" s="1519"/>
      <c r="G7" s="1519"/>
      <c r="H7" s="1519"/>
      <c r="J7" s="1519"/>
      <c r="K7" s="1519"/>
      <c r="M7" s="1519"/>
      <c r="N7" s="1519"/>
      <c r="P7" s="1519" t="s">
        <v>30</v>
      </c>
      <c r="Q7" s="1519"/>
      <c r="S7" s="1519"/>
      <c r="T7" s="1519"/>
      <c r="V7" s="1519"/>
      <c r="W7" s="1519"/>
      <c r="Y7" s="1519"/>
      <c r="Z7" s="1519"/>
      <c r="AA7" s="512"/>
      <c r="AB7" s="512"/>
      <c r="AI7" s="514"/>
    </row>
    <row r="8" spans="1:50" s="513" customFormat="1" ht="33.75" customHeight="1" x14ac:dyDescent="0.2">
      <c r="A8" s="512"/>
      <c r="B8" s="1519"/>
      <c r="D8" s="1519"/>
      <c r="E8" s="1519"/>
      <c r="G8" s="1519" t="s">
        <v>168</v>
      </c>
      <c r="H8" s="1519"/>
      <c r="J8" s="1519" t="s">
        <v>174</v>
      </c>
      <c r="K8" s="1519"/>
      <c r="M8" s="1519" t="s">
        <v>169</v>
      </c>
      <c r="N8" s="1519"/>
      <c r="P8" s="1519"/>
      <c r="Q8" s="1519"/>
      <c r="S8" s="1519" t="s">
        <v>175</v>
      </c>
      <c r="T8" s="1519"/>
      <c r="V8" s="1519" t="s">
        <v>176</v>
      </c>
      <c r="W8" s="1519"/>
      <c r="Y8" s="1519" t="s">
        <v>177</v>
      </c>
      <c r="Z8" s="1519"/>
      <c r="AA8" s="512"/>
      <c r="AB8" s="512"/>
      <c r="AI8" s="514"/>
    </row>
    <row r="9" spans="1:50" s="513" customFormat="1" ht="36.75" customHeight="1" x14ac:dyDescent="0.2">
      <c r="A9" s="512"/>
      <c r="B9" s="1519"/>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 t="shared" ref="P11:P28" si="2">S11+V11+Y11</f>
        <v>446003</v>
      </c>
      <c r="Q11" s="564">
        <f>P11*100/D11</f>
        <v>5.1402299465246806</v>
      </c>
      <c r="R11" s="558"/>
      <c r="S11" s="561">
        <f>'34adictcasaad'!G12</f>
        <v>124089</v>
      </c>
      <c r="T11" s="565">
        <f>S11*100/G11</f>
        <v>1.7683740518195203</v>
      </c>
      <c r="U11" s="558"/>
      <c r="V11" s="561">
        <f>'34adictcasaad'!J12</f>
        <v>107983</v>
      </c>
      <c r="W11" s="565">
        <f>V11*100/J11</f>
        <v>8.9270184024735038</v>
      </c>
      <c r="X11" s="558"/>
      <c r="Y11" s="561">
        <f>'34adictcasaad'!M12</f>
        <v>213931</v>
      </c>
      <c r="Z11" s="565">
        <f>Y11*100/M11</f>
        <v>47.543497440934821</v>
      </c>
      <c r="AA11" s="566"/>
      <c r="AB11" s="567">
        <f t="shared" ref="AB11:AB28" si="3">_xlfn.RANK.EQ(Q11,Q$11:Q$30,0)</f>
        <v>4</v>
      </c>
      <c r="AC11" s="567">
        <v>1</v>
      </c>
      <c r="AD11" s="567">
        <f>MATCH(AC11,AB$11:AB$30,0)</f>
        <v>7</v>
      </c>
      <c r="AE11" s="568" t="str">
        <f t="shared" ref="AE11:AE29" si="4">INDEX(B$11:B$30,AD11,1)</f>
        <v>Castilla y León</v>
      </c>
      <c r="AF11" s="569">
        <f t="shared" ref="AF11:AF29" si="5">INDEX(Q$11:Q$30,AD11,1)</f>
        <v>6.57748703680336</v>
      </c>
      <c r="AH11" s="567">
        <f>_xlfn.RANK.EQ(T11,T$11:T$30,0)</f>
        <v>5</v>
      </c>
      <c r="AI11" s="567">
        <v>1</v>
      </c>
      <c r="AJ11" s="567">
        <f>MATCH(AI11,AH$11:AH$30,0)</f>
        <v>18</v>
      </c>
      <c r="AK11" s="568" t="str">
        <f>INDEX(B$11:B$30,AJ11,1)</f>
        <v>Ceuta y Melilla</v>
      </c>
      <c r="AL11" s="569">
        <f>INDEX(T$11:T$30,AJ11,1)</f>
        <v>2.1159985690854972</v>
      </c>
      <c r="AN11" s="567">
        <f>_xlfn.RANK.EQ(W11,W$11:W$30,0)</f>
        <v>1</v>
      </c>
      <c r="AO11" s="567">
        <v>1</v>
      </c>
      <c r="AP11" s="567">
        <f>MATCH(AO11,AN$11:AN$30,0)</f>
        <v>1</v>
      </c>
      <c r="AQ11" s="568" t="str">
        <f>INDEX(B$11:B$30,AP11,1)</f>
        <v>Andalucía</v>
      </c>
      <c r="AR11" s="569">
        <f>INDEX(W$11:W$30,AP11,1)</f>
        <v>8.9270184024735038</v>
      </c>
      <c r="AT11" s="567">
        <f>_xlfn.RANK.EQ(Z11,Z$11:Z$30,0)</f>
        <v>1</v>
      </c>
      <c r="AU11" s="567">
        <v>1</v>
      </c>
      <c r="AV11" s="567">
        <f>MATCH(AU11,AT$11:AT$30,0)</f>
        <v>1</v>
      </c>
      <c r="AW11" s="568" t="str">
        <f>INDEX(B$11:B$30,AV11,1)</f>
        <v>Andalucía</v>
      </c>
      <c r="AX11" s="569">
        <f>INDEX(Z$11:Z$30,AV11,1)</f>
        <v>47.543497440934821</v>
      </c>
    </row>
    <row r="12" spans="1:50" s="396" customFormat="1" ht="18" customHeight="1" x14ac:dyDescent="0.25">
      <c r="A12" s="519"/>
      <c r="B12" s="557" t="s">
        <v>7</v>
      </c>
      <c r="C12" s="558"/>
      <c r="D12" s="559">
        <f t="shared" ref="D12:D28" si="6">G12+J12+M12</f>
        <v>1364621</v>
      </c>
      <c r="E12" s="560">
        <f t="shared" si="0"/>
        <v>2.7776680311145325</v>
      </c>
      <c r="F12" s="558"/>
      <c r="G12" s="561">
        <f>'20pobl'!J13</f>
        <v>1056198</v>
      </c>
      <c r="H12" s="562">
        <f t="shared" ref="H12:H28" si="7">G12*100/$G$30</f>
        <v>2.711699343706925</v>
      </c>
      <c r="I12" s="558"/>
      <c r="J12" s="561">
        <f>'20pobl'!Q13</f>
        <v>209772</v>
      </c>
      <c r="K12" s="562">
        <f t="shared" ref="K12:K28" si="8">J12*100/$J$30</f>
        <v>2.9348502201151656</v>
      </c>
      <c r="L12" s="558"/>
      <c r="M12" s="561">
        <f>'20pobl'!X13</f>
        <v>98651</v>
      </c>
      <c r="N12" s="562">
        <f t="shared" si="1"/>
        <v>3.2547311896425044</v>
      </c>
      <c r="O12" s="558"/>
      <c r="P12" s="563">
        <f t="shared" si="2"/>
        <v>58315</v>
      </c>
      <c r="Q12" s="564">
        <f t="shared" ref="Q12:Q28" si="9">P12*100/D12</f>
        <v>4.2733476914102893</v>
      </c>
      <c r="R12" s="558"/>
      <c r="S12" s="561">
        <f>'34adictcasaad'!G13</f>
        <v>11355</v>
      </c>
      <c r="T12" s="565">
        <f t="shared" ref="T12:T28" si="10">S12*100/G12</f>
        <v>1.0750825129379151</v>
      </c>
      <c r="U12" s="558"/>
      <c r="V12" s="561">
        <f>'34adictcasaad'!J13</f>
        <v>11480</v>
      </c>
      <c r="W12" s="565">
        <f t="shared" ref="W12:W28" si="11">V12*100/J12</f>
        <v>5.4726083557386112</v>
      </c>
      <c r="X12" s="558"/>
      <c r="Y12" s="561">
        <f>'34adictcasaad'!M13</f>
        <v>35480</v>
      </c>
      <c r="Z12" s="565">
        <f t="shared" ref="Z12:Z28" si="12">Y12*100/M12</f>
        <v>35.965170145259549</v>
      </c>
      <c r="AA12" s="566"/>
      <c r="AB12" s="567">
        <f t="shared" si="3"/>
        <v>11</v>
      </c>
      <c r="AC12" s="567">
        <v>2</v>
      </c>
      <c r="AD12" s="567">
        <f t="shared" ref="AD12:AD28" si="13">MATCH(AC12,AB$11:AB$30,0)</f>
        <v>11</v>
      </c>
      <c r="AE12" s="568" t="str">
        <f t="shared" si="4"/>
        <v>Extremadura</v>
      </c>
      <c r="AF12" s="569">
        <f t="shared" si="5"/>
        <v>5.5396854781671721</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1.887080855429329</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7.9473340543187705</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43.236338907828454</v>
      </c>
    </row>
    <row r="13" spans="1:50" s="396" customFormat="1" ht="18" customHeight="1" x14ac:dyDescent="0.25">
      <c r="A13" s="519"/>
      <c r="B13" s="557" t="s">
        <v>37</v>
      </c>
      <c r="C13" s="558"/>
      <c r="D13" s="559">
        <f t="shared" si="6"/>
        <v>1015128</v>
      </c>
      <c r="E13" s="560">
        <f t="shared" si="0"/>
        <v>2.0662796432776815</v>
      </c>
      <c r="F13" s="558"/>
      <c r="G13" s="561">
        <f>'20pobl'!J14</f>
        <v>727225</v>
      </c>
      <c r="H13" s="562">
        <f t="shared" si="7"/>
        <v>1.8670888935855481</v>
      </c>
      <c r="I13" s="558"/>
      <c r="J13" s="561">
        <f>'20pobl'!Q14</f>
        <v>201425</v>
      </c>
      <c r="K13" s="562">
        <f t="shared" si="8"/>
        <v>2.818070121783161</v>
      </c>
      <c r="L13" s="558"/>
      <c r="M13" s="561">
        <f>'20pobl'!X14</f>
        <v>86478</v>
      </c>
      <c r="N13" s="562">
        <f t="shared" si="1"/>
        <v>2.8531149589756262</v>
      </c>
      <c r="O13" s="558"/>
      <c r="P13" s="563">
        <f t="shared" si="2"/>
        <v>43721</v>
      </c>
      <c r="Q13" s="564">
        <f t="shared" si="9"/>
        <v>4.3069445429541888</v>
      </c>
      <c r="R13" s="558"/>
      <c r="S13" s="561">
        <f>'34adictcasaad'!G14</f>
        <v>9999</v>
      </c>
      <c r="T13" s="565">
        <f t="shared" si="10"/>
        <v>1.3749527312729899</v>
      </c>
      <c r="U13" s="558"/>
      <c r="V13" s="561">
        <f>'34adictcasaad'!J14</f>
        <v>9656</v>
      </c>
      <c r="W13" s="565">
        <f t="shared" si="11"/>
        <v>4.7938438624798314</v>
      </c>
      <c r="X13" s="558"/>
      <c r="Y13" s="561">
        <f>'34adictcasaad'!M14</f>
        <v>24066</v>
      </c>
      <c r="Z13" s="565">
        <f t="shared" si="12"/>
        <v>27.829043224866439</v>
      </c>
      <c r="AA13" s="566"/>
      <c r="AB13" s="567">
        <f t="shared" si="3"/>
        <v>10</v>
      </c>
      <c r="AC13" s="567">
        <v>3</v>
      </c>
      <c r="AD13" s="567">
        <f t="shared" si="13"/>
        <v>16</v>
      </c>
      <c r="AE13" s="568" t="str">
        <f t="shared" si="4"/>
        <v>País Vasco</v>
      </c>
      <c r="AF13" s="570">
        <f t="shared" si="5"/>
        <v>5.390745305245451</v>
      </c>
      <c r="AH13" s="567">
        <f t="shared" si="14"/>
        <v>13</v>
      </c>
      <c r="AI13" s="567">
        <v>3</v>
      </c>
      <c r="AJ13" s="567">
        <f t="shared" si="15"/>
        <v>16</v>
      </c>
      <c r="AK13" s="568" t="str">
        <f t="shared" si="16"/>
        <v>País Vasco</v>
      </c>
      <c r="AL13" s="569">
        <f t="shared" si="17"/>
        <v>1.8819215539572407</v>
      </c>
      <c r="AN13" s="567">
        <f t="shared" si="18"/>
        <v>17</v>
      </c>
      <c r="AO13" s="567">
        <v>3</v>
      </c>
      <c r="AP13" s="567">
        <f t="shared" si="19"/>
        <v>9</v>
      </c>
      <c r="AQ13" s="568" t="str">
        <f t="shared" si="20"/>
        <v>Cataluña</v>
      </c>
      <c r="AR13" s="569">
        <f t="shared" si="21"/>
        <v>7.6768626529153075</v>
      </c>
      <c r="AT13" s="567">
        <f t="shared" si="22"/>
        <v>18</v>
      </c>
      <c r="AU13" s="567">
        <v>3</v>
      </c>
      <c r="AV13" s="567">
        <f t="shared" si="23"/>
        <v>8</v>
      </c>
      <c r="AW13" s="568" t="str">
        <f t="shared" si="24"/>
        <v>Castilla - La Mancha</v>
      </c>
      <c r="AX13" s="569">
        <f t="shared" si="25"/>
        <v>42.430190025872065</v>
      </c>
    </row>
    <row r="14" spans="1:50" s="396" customFormat="1" ht="18" customHeight="1" x14ac:dyDescent="0.25">
      <c r="A14" s="519"/>
      <c r="B14" s="557" t="s">
        <v>38</v>
      </c>
      <c r="C14" s="558"/>
      <c r="D14" s="559">
        <f t="shared" si="6"/>
        <v>1249844</v>
      </c>
      <c r="E14" s="560">
        <f t="shared" si="0"/>
        <v>2.5440409627876983</v>
      </c>
      <c r="F14" s="558"/>
      <c r="G14" s="561">
        <f>'20pobl'!J15</f>
        <v>1039347</v>
      </c>
      <c r="H14" s="562">
        <f t="shared" si="7"/>
        <v>2.6684358214877908</v>
      </c>
      <c r="I14" s="558"/>
      <c r="J14" s="561">
        <f>'20pobl'!Q15</f>
        <v>154160</v>
      </c>
      <c r="K14" s="562">
        <f t="shared" si="8"/>
        <v>2.156801241028135</v>
      </c>
      <c r="L14" s="558"/>
      <c r="M14" s="561">
        <f>'20pobl'!X15</f>
        <v>56337</v>
      </c>
      <c r="N14" s="562">
        <f t="shared" si="1"/>
        <v>1.8586916608132686</v>
      </c>
      <c r="O14" s="558"/>
      <c r="P14" s="563">
        <f t="shared" si="2"/>
        <v>48087</v>
      </c>
      <c r="Q14" s="564">
        <f t="shared" si="9"/>
        <v>3.8474401605320345</v>
      </c>
      <c r="R14" s="558"/>
      <c r="S14" s="561">
        <f>'34adictcasaad'!G15</f>
        <v>14128</v>
      </c>
      <c r="T14" s="565">
        <f t="shared" si="10"/>
        <v>1.3593150314572515</v>
      </c>
      <c r="U14" s="558"/>
      <c r="V14" s="561">
        <f>'34adictcasaad'!J15</f>
        <v>11180</v>
      </c>
      <c r="W14" s="565">
        <f t="shared" si="11"/>
        <v>7.2522055007784116</v>
      </c>
      <c r="X14" s="558"/>
      <c r="Y14" s="561">
        <f>'34adictcasaad'!M15</f>
        <v>22779</v>
      </c>
      <c r="Z14" s="565">
        <f t="shared" si="12"/>
        <v>40.433462910698118</v>
      </c>
      <c r="AA14" s="566"/>
      <c r="AB14" s="567">
        <f t="shared" si="3"/>
        <v>15</v>
      </c>
      <c r="AC14" s="567">
        <v>4</v>
      </c>
      <c r="AD14" s="567">
        <f t="shared" si="13"/>
        <v>1</v>
      </c>
      <c r="AE14" s="568" t="str">
        <f t="shared" si="4"/>
        <v>Andalucía</v>
      </c>
      <c r="AF14" s="569">
        <f t="shared" si="5"/>
        <v>5.1402299465246806</v>
      </c>
      <c r="AH14" s="567">
        <f t="shared" si="14"/>
        <v>16</v>
      </c>
      <c r="AI14" s="567">
        <v>4</v>
      </c>
      <c r="AJ14" s="567">
        <f t="shared" si="15"/>
        <v>14</v>
      </c>
      <c r="AK14" s="568" t="str">
        <f t="shared" si="16"/>
        <v>Murcia, Región de</v>
      </c>
      <c r="AL14" s="569">
        <f t="shared" si="17"/>
        <v>1.7946234966638945</v>
      </c>
      <c r="AN14" s="567">
        <f t="shared" si="18"/>
        <v>5</v>
      </c>
      <c r="AO14" s="567">
        <v>4</v>
      </c>
      <c r="AP14" s="567">
        <f t="shared" si="19"/>
        <v>11</v>
      </c>
      <c r="AQ14" s="568" t="str">
        <f t="shared" si="20"/>
        <v>Extremadura</v>
      </c>
      <c r="AR14" s="569">
        <f t="shared" si="21"/>
        <v>7.4764605340242669</v>
      </c>
      <c r="AT14" s="567">
        <f t="shared" si="22"/>
        <v>6</v>
      </c>
      <c r="AU14" s="567">
        <v>4</v>
      </c>
      <c r="AV14" s="567">
        <f t="shared" si="23"/>
        <v>11</v>
      </c>
      <c r="AW14" s="568" t="str">
        <f t="shared" si="24"/>
        <v>Extremadura</v>
      </c>
      <c r="AX14" s="569">
        <f t="shared" si="25"/>
        <v>41.880858784396736</v>
      </c>
    </row>
    <row r="15" spans="1:50" s="396" customFormat="1" ht="18" customHeight="1" x14ac:dyDescent="0.25">
      <c r="A15" s="519"/>
      <c r="B15" s="557" t="s">
        <v>6</v>
      </c>
      <c r="C15" s="558"/>
      <c r="D15" s="559">
        <f t="shared" si="6"/>
        <v>2258866</v>
      </c>
      <c r="E15" s="560">
        <f t="shared" si="0"/>
        <v>4.597891923670792</v>
      </c>
      <c r="F15" s="558"/>
      <c r="G15" s="561">
        <f>'20pobl'!J16</f>
        <v>1848033</v>
      </c>
      <c r="H15" s="562">
        <f t="shared" si="7"/>
        <v>4.7446689666603614</v>
      </c>
      <c r="I15" s="558"/>
      <c r="J15" s="561">
        <f>'20pobl'!Q16</f>
        <v>305526</v>
      </c>
      <c r="K15" s="562">
        <f t="shared" si="8"/>
        <v>4.2745125581627006</v>
      </c>
      <c r="L15" s="558"/>
      <c r="M15" s="561">
        <f>'20pobl'!X16</f>
        <v>105307</v>
      </c>
      <c r="N15" s="562">
        <f t="shared" si="1"/>
        <v>3.4743284648679</v>
      </c>
      <c r="O15" s="558"/>
      <c r="P15" s="563">
        <f t="shared" si="2"/>
        <v>82257</v>
      </c>
      <c r="Q15" s="564">
        <f t="shared" si="9"/>
        <v>3.6415174693850809</v>
      </c>
      <c r="R15" s="558"/>
      <c r="S15" s="561">
        <f>'34adictcasaad'!G16</f>
        <v>28413</v>
      </c>
      <c r="T15" s="565">
        <f t="shared" si="10"/>
        <v>1.5374725451331226</v>
      </c>
      <c r="U15" s="558"/>
      <c r="V15" s="561">
        <f>'34adictcasaad'!J16</f>
        <v>19762</v>
      </c>
      <c r="W15" s="565">
        <f t="shared" si="11"/>
        <v>6.4681892866728203</v>
      </c>
      <c r="X15" s="558"/>
      <c r="Y15" s="561">
        <f>'34adictcasaad'!M16</f>
        <v>34082</v>
      </c>
      <c r="Z15" s="565">
        <f t="shared" si="12"/>
        <v>32.364420218978793</v>
      </c>
      <c r="AA15" s="566"/>
      <c r="AB15" s="567">
        <f t="shared" si="3"/>
        <v>17</v>
      </c>
      <c r="AC15" s="567">
        <v>5</v>
      </c>
      <c r="AD15" s="567">
        <f t="shared" si="13"/>
        <v>8</v>
      </c>
      <c r="AE15" s="568" t="str">
        <f t="shared" si="4"/>
        <v>Castilla - La Mancha</v>
      </c>
      <c r="AF15" s="569">
        <f t="shared" si="5"/>
        <v>4.7798651039467108</v>
      </c>
      <c r="AH15" s="567">
        <f t="shared" si="14"/>
        <v>8</v>
      </c>
      <c r="AI15" s="567">
        <v>5</v>
      </c>
      <c r="AJ15" s="567">
        <f t="shared" si="15"/>
        <v>1</v>
      </c>
      <c r="AK15" s="568" t="str">
        <f t="shared" si="16"/>
        <v>Andalucía</v>
      </c>
      <c r="AL15" s="569">
        <f t="shared" si="17"/>
        <v>1.7683740518195203</v>
      </c>
      <c r="AN15" s="567">
        <f t="shared" si="18"/>
        <v>9</v>
      </c>
      <c r="AO15" s="567">
        <v>5</v>
      </c>
      <c r="AP15" s="567">
        <f t="shared" si="19"/>
        <v>4</v>
      </c>
      <c r="AQ15" s="568" t="str">
        <f t="shared" si="20"/>
        <v>Balears, Illes</v>
      </c>
      <c r="AR15" s="569">
        <f t="shared" si="21"/>
        <v>7.2522055007784116</v>
      </c>
      <c r="AT15" s="567">
        <f t="shared" si="22"/>
        <v>14</v>
      </c>
      <c r="AU15" s="567">
        <v>5</v>
      </c>
      <c r="AV15" s="567">
        <f t="shared" si="23"/>
        <v>9</v>
      </c>
      <c r="AW15" s="568" t="str">
        <f t="shared" si="24"/>
        <v>Cataluña</v>
      </c>
      <c r="AX15" s="569">
        <f t="shared" si="25"/>
        <v>41.592781761460685</v>
      </c>
    </row>
    <row r="16" spans="1:50" s="396" customFormat="1" ht="18" customHeight="1" x14ac:dyDescent="0.25">
      <c r="A16" s="519"/>
      <c r="B16" s="557" t="s">
        <v>5</v>
      </c>
      <c r="C16" s="558"/>
      <c r="D16" s="571">
        <f t="shared" si="6"/>
        <v>593623</v>
      </c>
      <c r="E16" s="560">
        <f t="shared" si="0"/>
        <v>1.2083117800724905</v>
      </c>
      <c r="F16" s="558"/>
      <c r="G16" s="572">
        <f>'20pobl'!J17</f>
        <v>448079</v>
      </c>
      <c r="H16" s="562">
        <f t="shared" si="7"/>
        <v>1.15040506631224</v>
      </c>
      <c r="I16" s="558"/>
      <c r="J16" s="572">
        <f>'20pobl'!Q17</f>
        <v>103380</v>
      </c>
      <c r="K16" s="562">
        <f t="shared" si="8"/>
        <v>1.4463551653962674</v>
      </c>
      <c r="L16" s="558"/>
      <c r="M16" s="572">
        <f>'20pobl'!X17</f>
        <v>42164</v>
      </c>
      <c r="N16" s="562">
        <f t="shared" si="1"/>
        <v>1.3910906719656826</v>
      </c>
      <c r="O16" s="558"/>
      <c r="P16" s="572">
        <f t="shared" si="2"/>
        <v>24836</v>
      </c>
      <c r="Q16" s="564">
        <f t="shared" si="9"/>
        <v>4.1838001559912605</v>
      </c>
      <c r="R16" s="558"/>
      <c r="S16" s="572">
        <f>'34adictcasaad'!G17</f>
        <v>6927</v>
      </c>
      <c r="T16" s="565">
        <f t="shared" si="10"/>
        <v>1.5459327484662302</v>
      </c>
      <c r="U16" s="558"/>
      <c r="V16" s="572">
        <f>'34adictcasaad'!J17</f>
        <v>5185</v>
      </c>
      <c r="W16" s="565">
        <f t="shared" si="11"/>
        <v>5.0154768814083965</v>
      </c>
      <c r="X16" s="558"/>
      <c r="Y16" s="572">
        <f>'34adictcasaad'!M17</f>
        <v>12724</v>
      </c>
      <c r="Z16" s="565">
        <f t="shared" si="12"/>
        <v>30.177402523479746</v>
      </c>
      <c r="AA16" s="566"/>
      <c r="AB16" s="567">
        <f t="shared" si="3"/>
        <v>12</v>
      </c>
      <c r="AC16" s="567">
        <v>6</v>
      </c>
      <c r="AD16" s="567">
        <f t="shared" si="13"/>
        <v>9</v>
      </c>
      <c r="AE16" s="568" t="str">
        <f t="shared" si="4"/>
        <v>Cataluña</v>
      </c>
      <c r="AF16" s="569">
        <f t="shared" si="5"/>
        <v>4.7441287838224078</v>
      </c>
      <c r="AH16" s="567">
        <f t="shared" si="14"/>
        <v>7</v>
      </c>
      <c r="AI16" s="567">
        <v>6</v>
      </c>
      <c r="AJ16" s="567">
        <f t="shared" si="15"/>
        <v>11</v>
      </c>
      <c r="AK16" s="568" t="str">
        <f t="shared" si="16"/>
        <v>Extremadura</v>
      </c>
      <c r="AL16" s="569">
        <f t="shared" si="17"/>
        <v>1.7392889833943361</v>
      </c>
      <c r="AN16" s="567">
        <f t="shared" si="18"/>
        <v>16</v>
      </c>
      <c r="AO16" s="567">
        <v>6</v>
      </c>
      <c r="AP16" s="567">
        <f t="shared" si="19"/>
        <v>8</v>
      </c>
      <c r="AQ16" s="568" t="str">
        <f t="shared" si="20"/>
        <v>Castilla - La Mancha</v>
      </c>
      <c r="AR16" s="569">
        <f t="shared" si="21"/>
        <v>6.967899917236096</v>
      </c>
      <c r="AT16" s="567">
        <f t="shared" si="22"/>
        <v>17</v>
      </c>
      <c r="AU16" s="567">
        <v>6</v>
      </c>
      <c r="AV16" s="567">
        <f t="shared" si="23"/>
        <v>4</v>
      </c>
      <c r="AW16" s="568" t="str">
        <f t="shared" si="24"/>
        <v>Balears, Illes</v>
      </c>
      <c r="AX16" s="569">
        <f t="shared" si="25"/>
        <v>40.433462910698118</v>
      </c>
    </row>
    <row r="17" spans="1:50" s="396" customFormat="1" ht="18" customHeight="1" x14ac:dyDescent="0.25">
      <c r="A17" s="519"/>
      <c r="B17" s="557" t="s">
        <v>4</v>
      </c>
      <c r="C17" s="558"/>
      <c r="D17" s="559">
        <f t="shared" si="6"/>
        <v>2401221</v>
      </c>
      <c r="E17" s="560">
        <f t="shared" si="0"/>
        <v>4.8876536469399703</v>
      </c>
      <c r="F17" s="558"/>
      <c r="G17" s="561">
        <f>'20pobl'!J18</f>
        <v>1746772</v>
      </c>
      <c r="H17" s="562">
        <f t="shared" si="7"/>
        <v>4.4846898839096774</v>
      </c>
      <c r="I17" s="558"/>
      <c r="J17" s="561">
        <f>'20pobl'!Q18</f>
        <v>430931</v>
      </c>
      <c r="K17" s="562">
        <f t="shared" si="8"/>
        <v>6.0290121665639287</v>
      </c>
      <c r="L17" s="558"/>
      <c r="M17" s="561">
        <f>'20pobl'!X18</f>
        <v>223518</v>
      </c>
      <c r="N17" s="562">
        <f t="shared" si="1"/>
        <v>7.3743905895177271</v>
      </c>
      <c r="O17" s="558"/>
      <c r="P17" s="563">
        <f t="shared" si="2"/>
        <v>157940</v>
      </c>
      <c r="Q17" s="564">
        <f>P17*100/D17</f>
        <v>6.57748703680336</v>
      </c>
      <c r="R17" s="558"/>
      <c r="S17" s="561">
        <f>'34adictcasaad'!G18</f>
        <v>32963</v>
      </c>
      <c r="T17" s="565">
        <f>S17*100/G17</f>
        <v>1.887080855429329</v>
      </c>
      <c r="U17" s="558"/>
      <c r="V17" s="561">
        <f>'34adictcasaad'!J18</f>
        <v>28336</v>
      </c>
      <c r="W17" s="565">
        <f>V17*100/J17</f>
        <v>6.5755306533992677</v>
      </c>
      <c r="X17" s="558"/>
      <c r="Y17" s="561">
        <f>'34adictcasaad'!M18</f>
        <v>96641</v>
      </c>
      <c r="Z17" s="565">
        <f>Y17*100/M17</f>
        <v>43.236338907828454</v>
      </c>
      <c r="AA17" s="566"/>
      <c r="AB17" s="567">
        <f t="shared" si="3"/>
        <v>1</v>
      </c>
      <c r="AC17" s="567">
        <v>7</v>
      </c>
      <c r="AD17" s="567">
        <f t="shared" si="13"/>
        <v>17</v>
      </c>
      <c r="AE17" s="568" t="str">
        <f t="shared" si="4"/>
        <v>Rioja, La</v>
      </c>
      <c r="AF17" s="569">
        <f t="shared" si="5"/>
        <v>4.6541800411868923</v>
      </c>
      <c r="AH17" s="567">
        <f t="shared" si="14"/>
        <v>2</v>
      </c>
      <c r="AI17" s="567">
        <v>7</v>
      </c>
      <c r="AJ17" s="567">
        <f t="shared" si="15"/>
        <v>6</v>
      </c>
      <c r="AK17" s="568" t="str">
        <f t="shared" si="16"/>
        <v>Cantabria</v>
      </c>
      <c r="AL17" s="569">
        <f t="shared" si="17"/>
        <v>1.5459327484662302</v>
      </c>
      <c r="AN17" s="567">
        <f t="shared" si="18"/>
        <v>8</v>
      </c>
      <c r="AO17" s="567">
        <v>7</v>
      </c>
      <c r="AP17" s="567">
        <f t="shared" si="19"/>
        <v>20</v>
      </c>
      <c r="AQ17" s="568" t="str">
        <f t="shared" si="20"/>
        <v>TOTAL</v>
      </c>
      <c r="AR17" s="569">
        <f t="shared" si="21"/>
        <v>6.7745188539628982</v>
      </c>
      <c r="AT17" s="567">
        <f t="shared" si="22"/>
        <v>2</v>
      </c>
      <c r="AU17" s="567">
        <v>7</v>
      </c>
      <c r="AV17" s="567">
        <f t="shared" si="23"/>
        <v>14</v>
      </c>
      <c r="AW17" s="568" t="str">
        <f t="shared" si="24"/>
        <v>Murcia, Región de</v>
      </c>
      <c r="AX17" s="569">
        <f t="shared" si="25"/>
        <v>39.66436088606573</v>
      </c>
    </row>
    <row r="18" spans="1:50" s="396" customFormat="1" ht="18" customHeight="1" x14ac:dyDescent="0.25">
      <c r="A18" s="519"/>
      <c r="B18" s="557" t="s">
        <v>40</v>
      </c>
      <c r="C18" s="558"/>
      <c r="D18" s="559">
        <f t="shared" si="6"/>
        <v>2126378</v>
      </c>
      <c r="E18" s="560">
        <f t="shared" si="0"/>
        <v>4.328214348647176</v>
      </c>
      <c r="F18" s="558"/>
      <c r="G18" s="561">
        <f>'20pobl'!J19</f>
        <v>1699472</v>
      </c>
      <c r="H18" s="562">
        <f t="shared" si="7"/>
        <v>4.3632511205742635</v>
      </c>
      <c r="I18" s="558"/>
      <c r="J18" s="561">
        <f>'20pobl'!Q19</f>
        <v>292398</v>
      </c>
      <c r="K18" s="562">
        <f t="shared" si="8"/>
        <v>4.0908430803979279</v>
      </c>
      <c r="L18" s="558"/>
      <c r="M18" s="561">
        <f>'20pobl'!X19</f>
        <v>134508</v>
      </c>
      <c r="N18" s="562">
        <f t="shared" si="1"/>
        <v>4.4377389266853253</v>
      </c>
      <c r="O18" s="558"/>
      <c r="P18" s="563">
        <f t="shared" si="2"/>
        <v>101638</v>
      </c>
      <c r="Q18" s="564">
        <f t="shared" si="9"/>
        <v>4.7798651039467108</v>
      </c>
      <c r="R18" s="558"/>
      <c r="S18" s="561">
        <f>'34adictcasaad'!G19</f>
        <v>24192</v>
      </c>
      <c r="T18" s="565">
        <f t="shared" si="10"/>
        <v>1.4235009461762242</v>
      </c>
      <c r="U18" s="558"/>
      <c r="V18" s="561">
        <f>'34adictcasaad'!J19</f>
        <v>20374</v>
      </c>
      <c r="W18" s="565">
        <f t="shared" si="11"/>
        <v>6.967899917236096</v>
      </c>
      <c r="X18" s="558"/>
      <c r="Y18" s="561">
        <f>'34adictcasaad'!M19</f>
        <v>57072</v>
      </c>
      <c r="Z18" s="565">
        <f t="shared" si="12"/>
        <v>42.430190025872065</v>
      </c>
      <c r="AA18" s="566"/>
      <c r="AB18" s="567">
        <f t="shared" si="3"/>
        <v>5</v>
      </c>
      <c r="AC18" s="567">
        <v>8</v>
      </c>
      <c r="AD18" s="567">
        <f t="shared" si="13"/>
        <v>20</v>
      </c>
      <c r="AE18" s="568" t="str">
        <f t="shared" si="4"/>
        <v>TOTAL</v>
      </c>
      <c r="AF18" s="569">
        <f t="shared" si="5"/>
        <v>4.584691791779389</v>
      </c>
      <c r="AH18" s="567">
        <f t="shared" si="14"/>
        <v>11</v>
      </c>
      <c r="AI18" s="567">
        <v>8</v>
      </c>
      <c r="AJ18" s="567">
        <f t="shared" si="15"/>
        <v>5</v>
      </c>
      <c r="AK18" s="568" t="str">
        <f t="shared" si="16"/>
        <v>Canarias</v>
      </c>
      <c r="AL18" s="569">
        <f t="shared" si="17"/>
        <v>1.5374725451331226</v>
      </c>
      <c r="AN18" s="567">
        <f t="shared" si="18"/>
        <v>6</v>
      </c>
      <c r="AO18" s="567">
        <v>8</v>
      </c>
      <c r="AP18" s="567">
        <f t="shared" si="19"/>
        <v>7</v>
      </c>
      <c r="AQ18" s="568" t="str">
        <f t="shared" si="20"/>
        <v>Castilla y León</v>
      </c>
      <c r="AR18" s="569">
        <f t="shared" si="21"/>
        <v>6.5755306533992677</v>
      </c>
      <c r="AT18" s="567">
        <f t="shared" si="22"/>
        <v>3</v>
      </c>
      <c r="AU18" s="567">
        <v>8</v>
      </c>
      <c r="AV18" s="567">
        <f t="shared" si="23"/>
        <v>13</v>
      </c>
      <c r="AW18" s="568" t="str">
        <f t="shared" si="24"/>
        <v>Madrid, Comunidad de</v>
      </c>
      <c r="AX18" s="569">
        <f t="shared" si="25"/>
        <v>39.452537703122594</v>
      </c>
    </row>
    <row r="19" spans="1:50" s="396" customFormat="1" ht="18" customHeight="1" x14ac:dyDescent="0.25">
      <c r="A19" s="519"/>
      <c r="B19" s="557" t="s">
        <v>41</v>
      </c>
      <c r="C19" s="558"/>
      <c r="D19" s="559">
        <f t="shared" si="6"/>
        <v>8124126</v>
      </c>
      <c r="E19" s="560">
        <f t="shared" si="0"/>
        <v>16.536551226271897</v>
      </c>
      <c r="F19" s="558"/>
      <c r="G19" s="561">
        <f>'20pobl'!J20</f>
        <v>6522139</v>
      </c>
      <c r="H19" s="562">
        <f t="shared" si="7"/>
        <v>16.745042166208741</v>
      </c>
      <c r="I19" s="558"/>
      <c r="J19" s="561">
        <f>'20pobl'!Q20</f>
        <v>1123089</v>
      </c>
      <c r="K19" s="562">
        <f t="shared" si="8"/>
        <v>15.712764329171296</v>
      </c>
      <c r="L19" s="558"/>
      <c r="M19" s="561">
        <f>'20pobl'!X20</f>
        <v>478898</v>
      </c>
      <c r="N19" s="562">
        <f t="shared" si="1"/>
        <v>15.799984361612312</v>
      </c>
      <c r="O19" s="558"/>
      <c r="P19" s="563">
        <f t="shared" si="2"/>
        <v>385419</v>
      </c>
      <c r="Q19" s="564">
        <f t="shared" si="9"/>
        <v>4.7441287838224078</v>
      </c>
      <c r="R19" s="558"/>
      <c r="S19" s="561">
        <f>'34adictcasaad'!G20</f>
        <v>100014</v>
      </c>
      <c r="T19" s="565">
        <f t="shared" si="10"/>
        <v>1.533453978825045</v>
      </c>
      <c r="U19" s="558"/>
      <c r="V19" s="561">
        <f>'34adictcasaad'!J20</f>
        <v>86218</v>
      </c>
      <c r="W19" s="565">
        <f t="shared" si="11"/>
        <v>7.6768626529153075</v>
      </c>
      <c r="X19" s="558"/>
      <c r="Y19" s="561">
        <f>'34adictcasaad'!M20</f>
        <v>199187</v>
      </c>
      <c r="Z19" s="565">
        <f t="shared" si="12"/>
        <v>41.592781761460685</v>
      </c>
      <c r="AA19" s="566"/>
      <c r="AB19" s="567">
        <f t="shared" si="3"/>
        <v>6</v>
      </c>
      <c r="AC19" s="567">
        <v>9</v>
      </c>
      <c r="AD19" s="567">
        <f t="shared" si="13"/>
        <v>14</v>
      </c>
      <c r="AE19" s="568" t="str">
        <f t="shared" si="4"/>
        <v>Murcia, Región de</v>
      </c>
      <c r="AF19" s="569">
        <f t="shared" si="5"/>
        <v>4.3277552648443054</v>
      </c>
      <c r="AH19" s="567">
        <f t="shared" si="14"/>
        <v>9</v>
      </c>
      <c r="AI19" s="567">
        <v>9</v>
      </c>
      <c r="AJ19" s="567">
        <f t="shared" si="15"/>
        <v>9</v>
      </c>
      <c r="AK19" s="568" t="str">
        <f t="shared" si="16"/>
        <v>Cataluña</v>
      </c>
      <c r="AL19" s="569">
        <f t="shared" si="17"/>
        <v>1.533453978825045</v>
      </c>
      <c r="AN19" s="567">
        <f t="shared" si="18"/>
        <v>3</v>
      </c>
      <c r="AO19" s="567">
        <v>9</v>
      </c>
      <c r="AP19" s="567">
        <f t="shared" si="19"/>
        <v>5</v>
      </c>
      <c r="AQ19" s="568" t="str">
        <f t="shared" si="20"/>
        <v>Canarias</v>
      </c>
      <c r="AR19" s="569">
        <f t="shared" si="21"/>
        <v>6.4681892866728203</v>
      </c>
      <c r="AT19" s="567">
        <f t="shared" si="22"/>
        <v>5</v>
      </c>
      <c r="AU19" s="567">
        <v>9</v>
      </c>
      <c r="AV19" s="567">
        <f t="shared" si="23"/>
        <v>20</v>
      </c>
      <c r="AW19" s="568" t="str">
        <f t="shared" si="24"/>
        <v>TOTAL</v>
      </c>
      <c r="AX19" s="569">
        <f t="shared" si="25"/>
        <v>38.880891902779375</v>
      </c>
    </row>
    <row r="20" spans="1:50" s="396" customFormat="1" ht="18" customHeight="1" x14ac:dyDescent="0.25">
      <c r="A20" s="519"/>
      <c r="B20" s="557" t="s">
        <v>3</v>
      </c>
      <c r="C20" s="558"/>
      <c r="D20" s="559">
        <f t="shared" si="6"/>
        <v>5425182</v>
      </c>
      <c r="E20" s="560">
        <f t="shared" si="0"/>
        <v>11.042886343078409</v>
      </c>
      <c r="F20" s="558"/>
      <c r="G20" s="561">
        <f>'20pobl'!J21</f>
        <v>4318866</v>
      </c>
      <c r="H20" s="562">
        <f t="shared" si="7"/>
        <v>11.088324440832261</v>
      </c>
      <c r="I20" s="558"/>
      <c r="J20" s="561">
        <f>'20pobl'!Q21</f>
        <v>794988</v>
      </c>
      <c r="K20" s="562">
        <f t="shared" si="8"/>
        <v>11.122412461095452</v>
      </c>
      <c r="L20" s="558"/>
      <c r="M20" s="561">
        <f>'20pobl'!X21</f>
        <v>311328</v>
      </c>
      <c r="N20" s="562">
        <f t="shared" si="1"/>
        <v>10.271451397441705</v>
      </c>
      <c r="O20" s="558"/>
      <c r="P20" s="563">
        <f t="shared" si="2"/>
        <v>223112</v>
      </c>
      <c r="Q20" s="564">
        <f t="shared" si="9"/>
        <v>4.112525625868404</v>
      </c>
      <c r="R20" s="558"/>
      <c r="S20" s="561">
        <f>'34adictcasaad'!G21</f>
        <v>59371</v>
      </c>
      <c r="T20" s="565">
        <f t="shared" si="10"/>
        <v>1.3746895597131283</v>
      </c>
      <c r="U20" s="558"/>
      <c r="V20" s="561">
        <f>'34adictcasaad'!J21</f>
        <v>48376</v>
      </c>
      <c r="W20" s="565">
        <f t="shared" si="11"/>
        <v>6.0851232974585781</v>
      </c>
      <c r="X20" s="558"/>
      <c r="Y20" s="561">
        <f>'34adictcasaad'!M21</f>
        <v>115365</v>
      </c>
      <c r="Z20" s="565">
        <f t="shared" si="12"/>
        <v>37.055773974714768</v>
      </c>
      <c r="AA20" s="566"/>
      <c r="AB20" s="567">
        <f t="shared" si="3"/>
        <v>13</v>
      </c>
      <c r="AC20" s="567">
        <v>10</v>
      </c>
      <c r="AD20" s="567">
        <f t="shared" si="13"/>
        <v>3</v>
      </c>
      <c r="AE20" s="568" t="str">
        <f t="shared" si="4"/>
        <v>Asturias, Principado de</v>
      </c>
      <c r="AF20" s="570">
        <f t="shared" si="5"/>
        <v>4.3069445429541888</v>
      </c>
      <c r="AH20" s="567">
        <f t="shared" si="14"/>
        <v>14</v>
      </c>
      <c r="AI20" s="567">
        <v>10</v>
      </c>
      <c r="AJ20" s="567">
        <f t="shared" si="15"/>
        <v>20</v>
      </c>
      <c r="AK20" s="568" t="str">
        <f t="shared" si="16"/>
        <v>TOTAL</v>
      </c>
      <c r="AL20" s="569">
        <f t="shared" si="17"/>
        <v>1.5139614012667424</v>
      </c>
      <c r="AN20" s="567">
        <f t="shared" si="18"/>
        <v>13</v>
      </c>
      <c r="AO20" s="567">
        <v>10</v>
      </c>
      <c r="AP20" s="567">
        <f t="shared" si="19"/>
        <v>16</v>
      </c>
      <c r="AQ20" s="568" t="str">
        <f t="shared" si="20"/>
        <v>País Vasco</v>
      </c>
      <c r="AR20" s="569">
        <f t="shared" si="21"/>
        <v>6.4420490205749905</v>
      </c>
      <c r="AT20" s="567">
        <f t="shared" si="22"/>
        <v>12</v>
      </c>
      <c r="AU20" s="567">
        <v>10</v>
      </c>
      <c r="AV20" s="567">
        <f t="shared" si="23"/>
        <v>16</v>
      </c>
      <c r="AW20" s="568" t="str">
        <f t="shared" si="24"/>
        <v>País Vasco</v>
      </c>
      <c r="AX20" s="569">
        <f t="shared" si="25"/>
        <v>38.720446061070163</v>
      </c>
    </row>
    <row r="21" spans="1:50" s="329" customFormat="1" ht="18" customHeight="1" x14ac:dyDescent="0.25">
      <c r="A21" s="348"/>
      <c r="B21" s="548" t="s">
        <v>2</v>
      </c>
      <c r="C21" s="573"/>
      <c r="D21" s="574">
        <f t="shared" si="6"/>
        <v>1053345</v>
      </c>
      <c r="E21" s="575">
        <f t="shared" si="0"/>
        <v>2.1440698422744027</v>
      </c>
      <c r="F21" s="573"/>
      <c r="G21" s="576">
        <f>'20pobl'!J22</f>
        <v>811711</v>
      </c>
      <c r="H21" s="577">
        <f t="shared" si="7"/>
        <v>2.083999577711463</v>
      </c>
      <c r="I21" s="573"/>
      <c r="J21" s="576">
        <f>'20pobl'!Q22</f>
        <v>165573</v>
      </c>
      <c r="K21" s="577">
        <f t="shared" si="8"/>
        <v>2.3164767247064826</v>
      </c>
      <c r="L21" s="573"/>
      <c r="M21" s="576">
        <f>'20pobl'!X22</f>
        <v>76061</v>
      </c>
      <c r="N21" s="577">
        <f t="shared" si="1"/>
        <v>2.5094333459914093</v>
      </c>
      <c r="O21" s="573"/>
      <c r="P21" s="578">
        <f t="shared" si="2"/>
        <v>58352</v>
      </c>
      <c r="Q21" s="579">
        <f t="shared" si="9"/>
        <v>5.5396854781671721</v>
      </c>
      <c r="R21" s="573"/>
      <c r="S21" s="576">
        <f>'34adictcasaad'!G22</f>
        <v>14118</v>
      </c>
      <c r="T21" s="580">
        <f t="shared" si="10"/>
        <v>1.7392889833943361</v>
      </c>
      <c r="U21" s="573"/>
      <c r="V21" s="576">
        <f>'34adictcasaad'!J22</f>
        <v>12379</v>
      </c>
      <c r="W21" s="580">
        <f t="shared" si="11"/>
        <v>7.4764605340242669</v>
      </c>
      <c r="X21" s="573"/>
      <c r="Y21" s="576">
        <f>'34adictcasaad'!M22</f>
        <v>31855</v>
      </c>
      <c r="Z21" s="565">
        <f t="shared" si="12"/>
        <v>41.880858784396736</v>
      </c>
      <c r="AA21" s="566"/>
      <c r="AB21" s="567">
        <f t="shared" si="3"/>
        <v>2</v>
      </c>
      <c r="AC21" s="567">
        <v>11</v>
      </c>
      <c r="AD21" s="567">
        <f t="shared" si="13"/>
        <v>2</v>
      </c>
      <c r="AE21" s="568" t="str">
        <f t="shared" si="4"/>
        <v>Aragón</v>
      </c>
      <c r="AF21" s="569">
        <f t="shared" si="5"/>
        <v>4.2733476914102893</v>
      </c>
      <c r="AG21" s="396"/>
      <c r="AH21" s="567">
        <f t="shared" si="14"/>
        <v>6</v>
      </c>
      <c r="AI21" s="567">
        <v>11</v>
      </c>
      <c r="AJ21" s="567">
        <f t="shared" si="15"/>
        <v>8</v>
      </c>
      <c r="AK21" s="568" t="str">
        <f t="shared" si="16"/>
        <v>Castilla - La Mancha</v>
      </c>
      <c r="AL21" s="569">
        <f t="shared" si="17"/>
        <v>1.4235009461762242</v>
      </c>
      <c r="AM21" s="396"/>
      <c r="AN21" s="567">
        <f t="shared" si="18"/>
        <v>4</v>
      </c>
      <c r="AO21" s="567">
        <v>11</v>
      </c>
      <c r="AP21" s="567">
        <f t="shared" si="19"/>
        <v>18</v>
      </c>
      <c r="AQ21" s="568" t="str">
        <f t="shared" si="20"/>
        <v>Ceuta y Melilla</v>
      </c>
      <c r="AR21" s="569">
        <f t="shared" si="21"/>
        <v>6.1797108101904978</v>
      </c>
      <c r="AS21" s="396"/>
      <c r="AT21" s="567">
        <f t="shared" si="22"/>
        <v>4</v>
      </c>
      <c r="AU21" s="567">
        <v>11</v>
      </c>
      <c r="AV21" s="567">
        <f t="shared" si="23"/>
        <v>17</v>
      </c>
      <c r="AW21" s="568" t="str">
        <f t="shared" si="24"/>
        <v>Rioja, La</v>
      </c>
      <c r="AX21" s="569">
        <f t="shared" si="25"/>
        <v>38.60712572500109</v>
      </c>
    </row>
    <row r="22" spans="1:50" s="329" customFormat="1" ht="18" customHeight="1" x14ac:dyDescent="0.25">
      <c r="A22" s="348"/>
      <c r="B22" s="548" t="s">
        <v>35</v>
      </c>
      <c r="C22" s="573"/>
      <c r="D22" s="574">
        <f t="shared" si="6"/>
        <v>2714741</v>
      </c>
      <c r="E22" s="575">
        <f t="shared" si="0"/>
        <v>5.5258194681570174</v>
      </c>
      <c r="F22" s="573"/>
      <c r="G22" s="576">
        <f>'20pobl'!J23</f>
        <v>1984912</v>
      </c>
      <c r="H22" s="577">
        <f t="shared" si="7"/>
        <v>5.096094262359899</v>
      </c>
      <c r="I22" s="573"/>
      <c r="J22" s="576">
        <f>'20pobl'!Q23</f>
        <v>484373</v>
      </c>
      <c r="K22" s="577">
        <f t="shared" si="8"/>
        <v>6.7767013980314008</v>
      </c>
      <c r="L22" s="573"/>
      <c r="M22" s="576">
        <f>'20pobl'!X23</f>
        <v>245456</v>
      </c>
      <c r="N22" s="577">
        <f t="shared" si="1"/>
        <v>8.0981774020019124</v>
      </c>
      <c r="O22" s="573"/>
      <c r="P22" s="578">
        <f t="shared" si="2"/>
        <v>101800</v>
      </c>
      <c r="Q22" s="579">
        <f t="shared" si="9"/>
        <v>3.7498973198548224</v>
      </c>
      <c r="R22" s="573"/>
      <c r="S22" s="576">
        <f>'34adictcasaad'!G23</f>
        <v>28216</v>
      </c>
      <c r="T22" s="580">
        <f t="shared" si="10"/>
        <v>1.4215239768815948</v>
      </c>
      <c r="U22" s="573"/>
      <c r="V22" s="576">
        <f>'34adictcasaad'!J23</f>
        <v>18034</v>
      </c>
      <c r="W22" s="580">
        <f t="shared" si="11"/>
        <v>3.723163760160042</v>
      </c>
      <c r="X22" s="573"/>
      <c r="Y22" s="576">
        <f>'34adictcasaad'!M23</f>
        <v>55550</v>
      </c>
      <c r="Z22" s="565">
        <f t="shared" si="12"/>
        <v>22.631347369793364</v>
      </c>
      <c r="AA22" s="566"/>
      <c r="AB22" s="567">
        <f t="shared" si="3"/>
        <v>16</v>
      </c>
      <c r="AC22" s="567">
        <v>12</v>
      </c>
      <c r="AD22" s="567">
        <f t="shared" si="13"/>
        <v>6</v>
      </c>
      <c r="AE22" s="568" t="str">
        <f t="shared" si="4"/>
        <v>Cantabria</v>
      </c>
      <c r="AF22" s="569">
        <f t="shared" si="5"/>
        <v>4.1838001559912605</v>
      </c>
      <c r="AG22" s="396"/>
      <c r="AH22" s="567">
        <f t="shared" si="14"/>
        <v>12</v>
      </c>
      <c r="AI22" s="567">
        <v>12</v>
      </c>
      <c r="AJ22" s="567">
        <f t="shared" si="15"/>
        <v>12</v>
      </c>
      <c r="AK22" s="568" t="str">
        <f t="shared" si="16"/>
        <v>Galicia</v>
      </c>
      <c r="AL22" s="569">
        <f t="shared" si="17"/>
        <v>1.4215239768815948</v>
      </c>
      <c r="AM22" s="396"/>
      <c r="AN22" s="567">
        <f t="shared" si="18"/>
        <v>19</v>
      </c>
      <c r="AO22" s="567">
        <v>12</v>
      </c>
      <c r="AP22" s="567">
        <f t="shared" si="19"/>
        <v>13</v>
      </c>
      <c r="AQ22" s="568" t="str">
        <f t="shared" si="20"/>
        <v>Madrid, Comunidad de</v>
      </c>
      <c r="AR22" s="569">
        <f t="shared" si="21"/>
        <v>6.1004908970358729</v>
      </c>
      <c r="AS22" s="396"/>
      <c r="AT22" s="567">
        <f t="shared" si="22"/>
        <v>19</v>
      </c>
      <c r="AU22" s="567">
        <v>12</v>
      </c>
      <c r="AV22" s="567">
        <f t="shared" si="23"/>
        <v>10</v>
      </c>
      <c r="AW22" s="568" t="str">
        <f t="shared" si="24"/>
        <v>Comunitat Valenciana</v>
      </c>
      <c r="AX22" s="569">
        <f t="shared" si="25"/>
        <v>37.055773974714768</v>
      </c>
    </row>
    <row r="23" spans="1:50" s="329" customFormat="1" ht="18" customHeight="1" x14ac:dyDescent="0.25">
      <c r="A23" s="348"/>
      <c r="B23" s="548" t="s">
        <v>42</v>
      </c>
      <c r="C23" s="573"/>
      <c r="D23" s="574">
        <f t="shared" si="6"/>
        <v>7113886</v>
      </c>
      <c r="E23" s="575">
        <f t="shared" si="0"/>
        <v>14.480221042467644</v>
      </c>
      <c r="F23" s="573"/>
      <c r="G23" s="576">
        <f>'20pobl'!J24</f>
        <v>5771238</v>
      </c>
      <c r="H23" s="577">
        <f t="shared" si="7"/>
        <v>14.817167138146889</v>
      </c>
      <c r="I23" s="573"/>
      <c r="J23" s="576">
        <f>'20pobl'!Q24</f>
        <v>933597</v>
      </c>
      <c r="K23" s="577">
        <f t="shared" si="8"/>
        <v>13.061644837961493</v>
      </c>
      <c r="L23" s="573"/>
      <c r="M23" s="576">
        <f>'20pobl'!X24</f>
        <v>409051</v>
      </c>
      <c r="N23" s="577">
        <f t="shared" si="1"/>
        <v>13.495565659288362</v>
      </c>
      <c r="O23" s="573"/>
      <c r="P23" s="578">
        <f t="shared" si="2"/>
        <v>286336</v>
      </c>
      <c r="Q23" s="579">
        <f t="shared" si="9"/>
        <v>4.0250293580751784</v>
      </c>
      <c r="R23" s="573"/>
      <c r="S23" s="576">
        <f>'34adictcasaad'!G24</f>
        <v>68001</v>
      </c>
      <c r="T23" s="580">
        <f t="shared" si="10"/>
        <v>1.1782740548908224</v>
      </c>
      <c r="U23" s="573"/>
      <c r="V23" s="576">
        <f>'34adictcasaad'!J24</f>
        <v>56954</v>
      </c>
      <c r="W23" s="580">
        <f t="shared" si="11"/>
        <v>6.1004908970358729</v>
      </c>
      <c r="X23" s="573"/>
      <c r="Y23" s="576">
        <f>'34adictcasaad'!M24</f>
        <v>161381</v>
      </c>
      <c r="Z23" s="565">
        <f t="shared" si="12"/>
        <v>39.452537703122594</v>
      </c>
      <c r="AA23" s="566"/>
      <c r="AB23" s="567">
        <f t="shared" si="3"/>
        <v>14</v>
      </c>
      <c r="AC23" s="567">
        <v>13</v>
      </c>
      <c r="AD23" s="567">
        <f t="shared" si="13"/>
        <v>10</v>
      </c>
      <c r="AE23" s="568" t="str">
        <f t="shared" si="4"/>
        <v>Comunitat Valenciana</v>
      </c>
      <c r="AF23" s="569">
        <f t="shared" si="5"/>
        <v>4.112525625868404</v>
      </c>
      <c r="AG23" s="396"/>
      <c r="AH23" s="567">
        <f t="shared" si="14"/>
        <v>17</v>
      </c>
      <c r="AI23" s="567">
        <v>13</v>
      </c>
      <c r="AJ23" s="567">
        <f t="shared" si="15"/>
        <v>3</v>
      </c>
      <c r="AK23" s="568" t="str">
        <f t="shared" si="16"/>
        <v>Asturias, Principado de</v>
      </c>
      <c r="AL23" s="569">
        <f t="shared" si="17"/>
        <v>1.3749527312729899</v>
      </c>
      <c r="AM23" s="396"/>
      <c r="AN23" s="567">
        <f t="shared" si="18"/>
        <v>12</v>
      </c>
      <c r="AO23" s="567">
        <v>13</v>
      </c>
      <c r="AP23" s="567">
        <f t="shared" si="19"/>
        <v>10</v>
      </c>
      <c r="AQ23" s="568" t="str">
        <f t="shared" si="20"/>
        <v>Comunitat Valenciana</v>
      </c>
      <c r="AR23" s="569">
        <f t="shared" si="21"/>
        <v>6.0851232974585781</v>
      </c>
      <c r="AS23" s="396"/>
      <c r="AT23" s="567">
        <f t="shared" si="22"/>
        <v>8</v>
      </c>
      <c r="AU23" s="567">
        <v>13</v>
      </c>
      <c r="AV23" s="567">
        <f t="shared" si="23"/>
        <v>2</v>
      </c>
      <c r="AW23" s="568" t="str">
        <f t="shared" si="24"/>
        <v>Aragón</v>
      </c>
      <c r="AX23" s="569">
        <f t="shared" si="25"/>
        <v>35.965170145259549</v>
      </c>
    </row>
    <row r="24" spans="1:50" s="329" customFormat="1" ht="18" customHeight="1" x14ac:dyDescent="0.25">
      <c r="A24" s="348"/>
      <c r="B24" s="548" t="s">
        <v>43</v>
      </c>
      <c r="C24" s="573"/>
      <c r="D24" s="574">
        <f t="shared" si="6"/>
        <v>1586989</v>
      </c>
      <c r="E24" s="575">
        <f t="shared" si="0"/>
        <v>3.2302951596307112</v>
      </c>
      <c r="F24" s="573"/>
      <c r="G24" s="576">
        <f>'20pobl'!J25</f>
        <v>1316655</v>
      </c>
      <c r="H24" s="577">
        <f t="shared" si="7"/>
        <v>3.3804007386763102</v>
      </c>
      <c r="I24" s="573"/>
      <c r="J24" s="576">
        <f>'20pobl'!Q25</f>
        <v>196028</v>
      </c>
      <c r="K24" s="577">
        <f t="shared" si="8"/>
        <v>2.7425624914132283</v>
      </c>
      <c r="L24" s="573"/>
      <c r="M24" s="576">
        <f>'20pobl'!X25</f>
        <v>74306</v>
      </c>
      <c r="N24" s="577">
        <f t="shared" si="1"/>
        <v>2.4515317206878384</v>
      </c>
      <c r="O24" s="573"/>
      <c r="P24" s="578">
        <f t="shared" si="2"/>
        <v>68681</v>
      </c>
      <c r="Q24" s="579">
        <f t="shared" si="9"/>
        <v>4.3277552648443054</v>
      </c>
      <c r="R24" s="573"/>
      <c r="S24" s="576">
        <f>'34adictcasaad'!G25</f>
        <v>23629</v>
      </c>
      <c r="T24" s="580">
        <f t="shared" si="10"/>
        <v>1.7946234966638945</v>
      </c>
      <c r="U24" s="573"/>
      <c r="V24" s="576">
        <f>'34adictcasaad'!J25</f>
        <v>15579</v>
      </c>
      <c r="W24" s="580">
        <f t="shared" si="11"/>
        <v>7.9473340543187705</v>
      </c>
      <c r="X24" s="573"/>
      <c r="Y24" s="576">
        <f>'34adictcasaad'!M25</f>
        <v>29473</v>
      </c>
      <c r="Z24" s="565">
        <f t="shared" si="12"/>
        <v>39.66436088606573</v>
      </c>
      <c r="AA24" s="566"/>
      <c r="AB24" s="567">
        <f t="shared" si="3"/>
        <v>9</v>
      </c>
      <c r="AC24" s="567">
        <v>14</v>
      </c>
      <c r="AD24" s="567">
        <f t="shared" si="13"/>
        <v>13</v>
      </c>
      <c r="AE24" s="568" t="str">
        <f t="shared" si="4"/>
        <v>Madrid, Comunidad de</v>
      </c>
      <c r="AF24" s="569">
        <f t="shared" si="5"/>
        <v>4.0250293580751784</v>
      </c>
      <c r="AG24" s="396"/>
      <c r="AH24" s="567">
        <f t="shared" si="14"/>
        <v>4</v>
      </c>
      <c r="AI24" s="567">
        <v>14</v>
      </c>
      <c r="AJ24" s="567">
        <f t="shared" si="15"/>
        <v>10</v>
      </c>
      <c r="AK24" s="568" t="str">
        <f t="shared" si="16"/>
        <v>Comunitat Valenciana</v>
      </c>
      <c r="AL24" s="569">
        <f t="shared" si="17"/>
        <v>1.3746895597131283</v>
      </c>
      <c r="AM24" s="396"/>
      <c r="AN24" s="567">
        <f t="shared" si="18"/>
        <v>2</v>
      </c>
      <c r="AO24" s="567">
        <v>14</v>
      </c>
      <c r="AP24" s="567">
        <f t="shared" si="19"/>
        <v>17</v>
      </c>
      <c r="AQ24" s="568" t="str">
        <f t="shared" si="20"/>
        <v>Rioja, La</v>
      </c>
      <c r="AR24" s="569">
        <f t="shared" si="21"/>
        <v>5.7264889662263707</v>
      </c>
      <c r="AS24" s="396"/>
      <c r="AT24" s="567">
        <f t="shared" si="22"/>
        <v>7</v>
      </c>
      <c r="AU24" s="567">
        <v>14</v>
      </c>
      <c r="AV24" s="567">
        <f t="shared" si="23"/>
        <v>5</v>
      </c>
      <c r="AW24" s="568" t="str">
        <f t="shared" si="24"/>
        <v>Canarias</v>
      </c>
      <c r="AX24" s="569">
        <f t="shared" si="25"/>
        <v>32.364420218978793</v>
      </c>
    </row>
    <row r="25" spans="1:50" s="329" customFormat="1" ht="18" customHeight="1" x14ac:dyDescent="0.25">
      <c r="B25" s="548" t="s">
        <v>44</v>
      </c>
      <c r="C25" s="573"/>
      <c r="D25" s="581">
        <f t="shared" si="6"/>
        <v>683854</v>
      </c>
      <c r="E25" s="575">
        <f t="shared" si="0"/>
        <v>1.3919757894314961</v>
      </c>
      <c r="F25" s="573"/>
      <c r="G25" s="582">
        <f>'20pobl'!J26</f>
        <v>540320</v>
      </c>
      <c r="H25" s="577">
        <f t="shared" si="7"/>
        <v>1.3872260593105894</v>
      </c>
      <c r="I25" s="573"/>
      <c r="J25" s="582">
        <f>'20pobl'!Q26</f>
        <v>99695</v>
      </c>
      <c r="K25" s="577">
        <f t="shared" si="8"/>
        <v>1.394799557111442</v>
      </c>
      <c r="L25" s="573"/>
      <c r="M25" s="582">
        <f>'20pobl'!X26</f>
        <v>43839</v>
      </c>
      <c r="N25" s="577">
        <f t="shared" si="1"/>
        <v>1.4463529069420256</v>
      </c>
      <c r="O25" s="573"/>
      <c r="P25" s="583">
        <f t="shared" si="2"/>
        <v>24003</v>
      </c>
      <c r="Q25" s="579">
        <f t="shared" si="9"/>
        <v>3.5099597282460877</v>
      </c>
      <c r="R25" s="573"/>
      <c r="S25" s="582">
        <f>'34adictcasaad'!G26</f>
        <v>5677</v>
      </c>
      <c r="T25" s="580">
        <f t="shared" si="10"/>
        <v>1.0506736748593426</v>
      </c>
      <c r="U25" s="573"/>
      <c r="V25" s="582">
        <f>'34adictcasaad'!J26</f>
        <v>4586</v>
      </c>
      <c r="W25" s="580">
        <f t="shared" si="11"/>
        <v>4.6000300917799288</v>
      </c>
      <c r="X25" s="573"/>
      <c r="Y25" s="582">
        <f>'34adictcasaad'!M26</f>
        <v>13740</v>
      </c>
      <c r="Z25" s="565">
        <f t="shared" si="12"/>
        <v>31.341955792787243</v>
      </c>
      <c r="AA25" s="566"/>
      <c r="AB25" s="567">
        <f t="shared" si="3"/>
        <v>18</v>
      </c>
      <c r="AC25" s="567">
        <v>15</v>
      </c>
      <c r="AD25" s="567">
        <f t="shared" si="13"/>
        <v>4</v>
      </c>
      <c r="AE25" s="568" t="str">
        <f t="shared" si="4"/>
        <v>Balears, Illes</v>
      </c>
      <c r="AF25" s="569">
        <f t="shared" si="5"/>
        <v>3.8474401605320345</v>
      </c>
      <c r="AG25" s="396"/>
      <c r="AH25" s="567">
        <f t="shared" si="14"/>
        <v>19</v>
      </c>
      <c r="AI25" s="567">
        <v>15</v>
      </c>
      <c r="AJ25" s="567">
        <f t="shared" si="15"/>
        <v>17</v>
      </c>
      <c r="AK25" s="568" t="str">
        <f t="shared" si="16"/>
        <v>Rioja, La</v>
      </c>
      <c r="AL25" s="569">
        <f t="shared" si="17"/>
        <v>1.3663639952625346</v>
      </c>
      <c r="AM25" s="396"/>
      <c r="AN25" s="567">
        <f t="shared" si="18"/>
        <v>18</v>
      </c>
      <c r="AO25" s="567">
        <v>15</v>
      </c>
      <c r="AP25" s="567">
        <f t="shared" si="19"/>
        <v>2</v>
      </c>
      <c r="AQ25" s="568" t="str">
        <f t="shared" si="20"/>
        <v>Aragón</v>
      </c>
      <c r="AR25" s="569">
        <f t="shared" si="21"/>
        <v>5.4726083557386112</v>
      </c>
      <c r="AS25" s="396"/>
      <c r="AT25" s="567">
        <f t="shared" si="22"/>
        <v>15</v>
      </c>
      <c r="AU25" s="567">
        <v>15</v>
      </c>
      <c r="AV25" s="567">
        <f t="shared" si="23"/>
        <v>15</v>
      </c>
      <c r="AW25" s="568" t="str">
        <f t="shared" si="24"/>
        <v>Navarra, Comunidad Foral de</v>
      </c>
      <c r="AX25" s="569">
        <f t="shared" si="25"/>
        <v>31.341955792787243</v>
      </c>
    </row>
    <row r="26" spans="1:50" s="329" customFormat="1" ht="18" customHeight="1" x14ac:dyDescent="0.25">
      <c r="B26" s="548" t="s">
        <v>45</v>
      </c>
      <c r="C26" s="573"/>
      <c r="D26" s="581">
        <f t="shared" si="6"/>
        <v>2242343</v>
      </c>
      <c r="E26" s="575">
        <f t="shared" si="0"/>
        <v>4.5642595752912012</v>
      </c>
      <c r="F26" s="573"/>
      <c r="G26" s="582">
        <f>'20pobl'!J27</f>
        <v>1700124</v>
      </c>
      <c r="H26" s="577">
        <f t="shared" si="7"/>
        <v>4.3649250756206621</v>
      </c>
      <c r="I26" s="573"/>
      <c r="J26" s="582">
        <f>'20pobl'!Q27</f>
        <v>375067</v>
      </c>
      <c r="K26" s="577">
        <f t="shared" si="8"/>
        <v>5.2474375393662394</v>
      </c>
      <c r="L26" s="573"/>
      <c r="M26" s="582">
        <f>'20pobl'!X27</f>
        <v>167152</v>
      </c>
      <c r="N26" s="577">
        <f t="shared" si="1"/>
        <v>5.5147421497108384</v>
      </c>
      <c r="O26" s="573"/>
      <c r="P26" s="583">
        <f t="shared" si="2"/>
        <v>120879</v>
      </c>
      <c r="Q26" s="579">
        <f t="shared" si="9"/>
        <v>5.390745305245451</v>
      </c>
      <c r="R26" s="573"/>
      <c r="S26" s="582">
        <f>'34adictcasaad'!G27</f>
        <v>31995</v>
      </c>
      <c r="T26" s="580">
        <f t="shared" si="10"/>
        <v>1.8819215539572407</v>
      </c>
      <c r="U26" s="573"/>
      <c r="V26" s="582">
        <f>'34adictcasaad'!J27</f>
        <v>24162</v>
      </c>
      <c r="W26" s="580">
        <f t="shared" si="11"/>
        <v>6.4420490205749905</v>
      </c>
      <c r="X26" s="573"/>
      <c r="Y26" s="582">
        <f>'34adictcasaad'!M27</f>
        <v>64722</v>
      </c>
      <c r="Z26" s="565">
        <f t="shared" si="12"/>
        <v>38.720446061070163</v>
      </c>
      <c r="AA26" s="566"/>
      <c r="AB26" s="567">
        <f t="shared" si="3"/>
        <v>3</v>
      </c>
      <c r="AC26" s="567">
        <v>16</v>
      </c>
      <c r="AD26" s="567">
        <f t="shared" si="13"/>
        <v>12</v>
      </c>
      <c r="AE26" s="568" t="str">
        <f t="shared" si="4"/>
        <v>Galicia</v>
      </c>
      <c r="AF26" s="570">
        <f t="shared" si="5"/>
        <v>3.7498973198548224</v>
      </c>
      <c r="AG26" s="396"/>
      <c r="AH26" s="567">
        <f t="shared" si="14"/>
        <v>3</v>
      </c>
      <c r="AI26" s="567">
        <v>16</v>
      </c>
      <c r="AJ26" s="567">
        <f t="shared" si="15"/>
        <v>4</v>
      </c>
      <c r="AK26" s="568" t="str">
        <f t="shared" si="16"/>
        <v>Balears, Illes</v>
      </c>
      <c r="AL26" s="569">
        <f t="shared" si="17"/>
        <v>1.3593150314572515</v>
      </c>
      <c r="AM26" s="396"/>
      <c r="AN26" s="567">
        <f t="shared" si="18"/>
        <v>10</v>
      </c>
      <c r="AO26" s="567">
        <v>16</v>
      </c>
      <c r="AP26" s="567">
        <f t="shared" si="19"/>
        <v>6</v>
      </c>
      <c r="AQ26" s="568" t="str">
        <f t="shared" si="20"/>
        <v>Cantabria</v>
      </c>
      <c r="AR26" s="569">
        <f t="shared" si="21"/>
        <v>5.0154768814083965</v>
      </c>
      <c r="AS26" s="396"/>
      <c r="AT26" s="567">
        <f t="shared" si="22"/>
        <v>10</v>
      </c>
      <c r="AU26" s="567">
        <v>16</v>
      </c>
      <c r="AV26" s="567">
        <f t="shared" si="23"/>
        <v>18</v>
      </c>
      <c r="AW26" s="568" t="str">
        <f t="shared" si="24"/>
        <v>Ceuta y Melilla</v>
      </c>
      <c r="AX26" s="569">
        <f t="shared" si="25"/>
        <v>31.293325410972471</v>
      </c>
    </row>
    <row r="27" spans="1:50" s="329" customFormat="1" ht="18" customHeight="1" x14ac:dyDescent="0.25">
      <c r="B27" s="548" t="s">
        <v>46</v>
      </c>
      <c r="C27" s="573"/>
      <c r="D27" s="581">
        <f t="shared" si="6"/>
        <v>326803</v>
      </c>
      <c r="E27" s="584">
        <f t="shared" si="0"/>
        <v>0.66520319236793413</v>
      </c>
      <c r="F27" s="573"/>
      <c r="G27" s="582">
        <f>'20pobl'!J28</f>
        <v>253300</v>
      </c>
      <c r="H27" s="585">
        <f t="shared" si="7"/>
        <v>0.65032640069472214</v>
      </c>
      <c r="I27" s="573"/>
      <c r="J27" s="582">
        <f>'20pobl'!Q28</f>
        <v>50572</v>
      </c>
      <c r="K27" s="585">
        <f t="shared" si="8"/>
        <v>0.7075360168738638</v>
      </c>
      <c r="L27" s="573"/>
      <c r="M27" s="582">
        <f>'20pobl'!X28</f>
        <v>22931</v>
      </c>
      <c r="N27" s="585">
        <f t="shared" si="1"/>
        <v>0.75654824492090567</v>
      </c>
      <c r="O27" s="573"/>
      <c r="P27" s="583">
        <f t="shared" si="2"/>
        <v>15210</v>
      </c>
      <c r="Q27" s="586">
        <f t="shared" si="9"/>
        <v>4.6541800411868923</v>
      </c>
      <c r="R27" s="573"/>
      <c r="S27" s="582">
        <f>'34adictcasaad'!G28</f>
        <v>3461</v>
      </c>
      <c r="T27" s="587">
        <f t="shared" si="10"/>
        <v>1.3663639952625346</v>
      </c>
      <c r="U27" s="573"/>
      <c r="V27" s="582">
        <f>'34adictcasaad'!J28</f>
        <v>2896</v>
      </c>
      <c r="W27" s="587">
        <f t="shared" si="11"/>
        <v>5.7264889662263707</v>
      </c>
      <c r="X27" s="573"/>
      <c r="Y27" s="582">
        <f>'34adictcasaad'!M28</f>
        <v>8853</v>
      </c>
      <c r="Z27" s="588">
        <f t="shared" si="12"/>
        <v>38.60712572500109</v>
      </c>
      <c r="AA27" s="566"/>
      <c r="AB27" s="567">
        <f t="shared" si="3"/>
        <v>7</v>
      </c>
      <c r="AC27" s="567">
        <v>17</v>
      </c>
      <c r="AD27" s="567">
        <f t="shared" si="13"/>
        <v>5</v>
      </c>
      <c r="AE27" s="568" t="str">
        <f t="shared" si="4"/>
        <v>Canarias</v>
      </c>
      <c r="AF27" s="569">
        <f t="shared" si="5"/>
        <v>3.6415174693850809</v>
      </c>
      <c r="AG27" s="396"/>
      <c r="AH27" s="567">
        <f t="shared" si="14"/>
        <v>15</v>
      </c>
      <c r="AI27" s="567">
        <v>17</v>
      </c>
      <c r="AJ27" s="567">
        <f t="shared" si="15"/>
        <v>13</v>
      </c>
      <c r="AK27" s="568" t="str">
        <f t="shared" si="16"/>
        <v>Madrid, Comunidad de</v>
      </c>
      <c r="AL27" s="569">
        <f t="shared" si="17"/>
        <v>1.1782740548908224</v>
      </c>
      <c r="AM27" s="396"/>
      <c r="AN27" s="567">
        <f t="shared" si="18"/>
        <v>14</v>
      </c>
      <c r="AO27" s="567">
        <v>17</v>
      </c>
      <c r="AP27" s="567">
        <f t="shared" si="19"/>
        <v>3</v>
      </c>
      <c r="AQ27" s="568" t="str">
        <f t="shared" si="20"/>
        <v>Asturias, Principado de</v>
      </c>
      <c r="AR27" s="569">
        <f t="shared" si="21"/>
        <v>4.7938438624798314</v>
      </c>
      <c r="AS27" s="396"/>
      <c r="AT27" s="567">
        <f t="shared" si="22"/>
        <v>11</v>
      </c>
      <c r="AU27" s="567">
        <v>17</v>
      </c>
      <c r="AV27" s="567">
        <f t="shared" si="23"/>
        <v>6</v>
      </c>
      <c r="AW27" s="568" t="str">
        <f t="shared" si="24"/>
        <v>Cantabria</v>
      </c>
      <c r="AX27" s="569">
        <f t="shared" si="25"/>
        <v>30.177402523479746</v>
      </c>
    </row>
    <row r="28" spans="1:50" s="329" customFormat="1" ht="18" customHeight="1" x14ac:dyDescent="0.25">
      <c r="B28" s="548" t="s">
        <v>1</v>
      </c>
      <c r="C28" s="573"/>
      <c r="D28" s="581">
        <f t="shared" si="6"/>
        <v>170634</v>
      </c>
      <c r="E28" s="584">
        <f t="shared" si="0"/>
        <v>0.34732325445760925</v>
      </c>
      <c r="F28" s="573"/>
      <c r="G28" s="582">
        <f>'20pobl'!J29</f>
        <v>148157</v>
      </c>
      <c r="H28" s="585">
        <f t="shared" si="7"/>
        <v>0.38038061013710206</v>
      </c>
      <c r="I28" s="573"/>
      <c r="J28" s="582">
        <f>'20pobl'!Q29</f>
        <v>17428</v>
      </c>
      <c r="K28" s="585">
        <f t="shared" si="8"/>
        <v>0.24382934631965708</v>
      </c>
      <c r="L28" s="573"/>
      <c r="M28" s="582">
        <f>'20pobl'!X29</f>
        <v>5049</v>
      </c>
      <c r="N28" s="585">
        <f t="shared" si="1"/>
        <v>0.16657852202719695</v>
      </c>
      <c r="O28" s="573"/>
      <c r="P28" s="583">
        <f t="shared" si="2"/>
        <v>5792</v>
      </c>
      <c r="Q28" s="586">
        <f t="shared" si="9"/>
        <v>3.3943997093193619</v>
      </c>
      <c r="R28" s="573"/>
      <c r="S28" s="582">
        <f>'34adictcasaad'!G29</f>
        <v>3135</v>
      </c>
      <c r="T28" s="587">
        <f t="shared" si="10"/>
        <v>2.1159985690854972</v>
      </c>
      <c r="U28" s="573"/>
      <c r="V28" s="582">
        <f>'34adictcasaad'!J29</f>
        <v>1077</v>
      </c>
      <c r="W28" s="587">
        <f t="shared" si="11"/>
        <v>6.1797108101904978</v>
      </c>
      <c r="X28" s="573"/>
      <c r="Y28" s="582">
        <f>'34adictcasaad'!M29</f>
        <v>1580</v>
      </c>
      <c r="Z28" s="588">
        <f t="shared" si="12"/>
        <v>31.293325410972471</v>
      </c>
      <c r="AA28" s="566"/>
      <c r="AB28" s="567">
        <f t="shared" si="3"/>
        <v>19</v>
      </c>
      <c r="AC28" s="567">
        <v>18</v>
      </c>
      <c r="AD28" s="567">
        <f t="shared" si="13"/>
        <v>15</v>
      </c>
      <c r="AE28" s="568" t="str">
        <f t="shared" si="4"/>
        <v>Navarra, Comunidad Foral de</v>
      </c>
      <c r="AF28" s="569">
        <f t="shared" si="5"/>
        <v>3.5099597282460877</v>
      </c>
      <c r="AG28" s="396"/>
      <c r="AH28" s="567">
        <f t="shared" si="14"/>
        <v>1</v>
      </c>
      <c r="AI28" s="567">
        <v>18</v>
      </c>
      <c r="AJ28" s="567">
        <f t="shared" si="15"/>
        <v>2</v>
      </c>
      <c r="AK28" s="568" t="str">
        <f t="shared" si="16"/>
        <v>Aragón</v>
      </c>
      <c r="AL28" s="569">
        <f t="shared" si="17"/>
        <v>1.0750825129379151</v>
      </c>
      <c r="AM28" s="396"/>
      <c r="AN28" s="567">
        <f t="shared" si="18"/>
        <v>11</v>
      </c>
      <c r="AO28" s="567">
        <v>18</v>
      </c>
      <c r="AP28" s="567">
        <f t="shared" si="19"/>
        <v>15</v>
      </c>
      <c r="AQ28" s="568" t="str">
        <f t="shared" si="20"/>
        <v>Navarra, Comunidad Foral de</v>
      </c>
      <c r="AR28" s="569">
        <f t="shared" si="21"/>
        <v>4.6000300917799288</v>
      </c>
      <c r="AS28" s="396"/>
      <c r="AT28" s="567">
        <f t="shared" si="22"/>
        <v>16</v>
      </c>
      <c r="AU28" s="567">
        <v>18</v>
      </c>
      <c r="AV28" s="567">
        <f t="shared" si="23"/>
        <v>3</v>
      </c>
      <c r="AW28" s="568" t="str">
        <f t="shared" si="24"/>
        <v>Asturias, Principado de</v>
      </c>
      <c r="AX28" s="569">
        <f t="shared" si="25"/>
        <v>27.829043224866439</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4"/>
        <v>Ceuta y Melilla</v>
      </c>
      <c r="AF29" s="569">
        <f t="shared" si="5"/>
        <v>3.3943997093193619</v>
      </c>
      <c r="AG29" s="396"/>
      <c r="AH29" s="396"/>
      <c r="AI29" s="396"/>
      <c r="AJ29" s="567">
        <f>MATCH(AI30,AH$11:AH$30,0)</f>
        <v>15</v>
      </c>
      <c r="AK29" s="568" t="str">
        <f t="shared" si="16"/>
        <v>Navarra, Comunidad Foral de</v>
      </c>
      <c r="AL29" s="569">
        <f t="shared" si="17"/>
        <v>1.0506736748593426</v>
      </c>
      <c r="AM29" s="396"/>
      <c r="AN29" s="396"/>
      <c r="AO29" s="396"/>
      <c r="AP29" s="567">
        <f>MATCH(AO30,AN$11:AN$30,0)</f>
        <v>12</v>
      </c>
      <c r="AQ29" s="568" t="str">
        <f t="shared" si="20"/>
        <v>Galicia</v>
      </c>
      <c r="AR29" s="569">
        <f>INDEX(W$11:W$30,AP29,1)</f>
        <v>3.723163760160042</v>
      </c>
      <c r="AS29" s="396"/>
      <c r="AT29" s="396"/>
      <c r="AU29" s="396"/>
      <c r="AV29" s="567">
        <f>MATCH(AU30,AT$11:AT$30,0)</f>
        <v>12</v>
      </c>
      <c r="AW29" s="568" t="str">
        <f t="shared" si="24"/>
        <v>Galicia</v>
      </c>
      <c r="AX29" s="569">
        <f t="shared" si="25"/>
        <v>22.631347369793364</v>
      </c>
    </row>
    <row r="30" spans="1:50" s="329" customFormat="1" ht="18" customHeight="1" x14ac:dyDescent="0.2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2252381</v>
      </c>
      <c r="Q30" s="545">
        <f>P30*100/D30</f>
        <v>4.584691791779389</v>
      </c>
      <c r="R30" s="320"/>
      <c r="S30" s="549">
        <f>SUM(S11:S28)</f>
        <v>589683</v>
      </c>
      <c r="T30" s="546">
        <f>S30*100/G30</f>
        <v>1.5139614012667424</v>
      </c>
      <c r="U30" s="320"/>
      <c r="V30" s="549">
        <f>SUM(V11:V28)</f>
        <v>484217</v>
      </c>
      <c r="W30" s="546">
        <f>V30*100/J30</f>
        <v>6.7745188539628982</v>
      </c>
      <c r="X30" s="320"/>
      <c r="Y30" s="549">
        <f>SUM(Y11:Y28)</f>
        <v>1178481</v>
      </c>
      <c r="Z30" s="551">
        <f>Y30*100/M30</f>
        <v>38.880891902779375</v>
      </c>
      <c r="AA30" s="566"/>
      <c r="AB30" s="567">
        <f>_xlfn.RANK.EQ(Q30,Q$11:Q$30,0)</f>
        <v>8</v>
      </c>
      <c r="AC30" s="567">
        <v>19</v>
      </c>
      <c r="AD30" s="396"/>
      <c r="AE30" s="396"/>
      <c r="AF30" s="589"/>
      <c r="AG30" s="396"/>
      <c r="AH30" s="567">
        <f t="shared" si="14"/>
        <v>10</v>
      </c>
      <c r="AI30" s="567">
        <v>19</v>
      </c>
      <c r="AJ30" s="396"/>
      <c r="AK30" s="396"/>
      <c r="AL30" s="589"/>
      <c r="AM30" s="396"/>
      <c r="AN30" s="567">
        <f t="shared" si="18"/>
        <v>7</v>
      </c>
      <c r="AO30" s="567">
        <v>19</v>
      </c>
      <c r="AP30" s="396"/>
      <c r="AQ30" s="396"/>
      <c r="AR30" s="589"/>
      <c r="AS30" s="396"/>
      <c r="AT30" s="567">
        <f t="shared" si="22"/>
        <v>9</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20" t="s">
        <v>170</v>
      </c>
      <c r="C33" s="1520"/>
      <c r="D33" s="1520"/>
      <c r="E33" s="1520"/>
      <c r="F33" s="1520"/>
      <c r="G33" s="1520"/>
      <c r="H33" s="1520"/>
      <c r="I33" s="1520"/>
      <c r="J33" s="1520"/>
      <c r="K33" s="1520"/>
      <c r="L33" s="1520"/>
      <c r="M33" s="1520"/>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21"/>
      <c r="C34" s="1521"/>
      <c r="D34" s="1521"/>
      <c r="E34" s="1521"/>
      <c r="F34" s="1521"/>
      <c r="G34" s="1521"/>
      <c r="H34" s="1521"/>
      <c r="I34" s="1521"/>
      <c r="J34" s="1521"/>
      <c r="K34" s="1521"/>
      <c r="L34" s="1521"/>
      <c r="M34" s="1521"/>
      <c r="N34" s="1521"/>
      <c r="O34" s="1521"/>
      <c r="P34" s="1521"/>
    </row>
    <row r="35" spans="2:50" s="329" customFormat="1" ht="4.5" customHeight="1" x14ac:dyDescent="0.2">
      <c r="B35" s="1471"/>
      <c r="C35" s="1471"/>
      <c r="D35" s="1471"/>
      <c r="E35" s="1471"/>
      <c r="F35" s="1471"/>
      <c r="G35" s="1471"/>
      <c r="H35" s="1471"/>
      <c r="I35" s="1471"/>
      <c r="J35" s="1471"/>
      <c r="K35" s="1471"/>
      <c r="L35" s="1471"/>
      <c r="M35" s="1471"/>
      <c r="N35" s="1471"/>
      <c r="O35" s="1471"/>
      <c r="P35" s="147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7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443"/>
      <c r="C2" s="1443"/>
      <c r="X2" s="599"/>
      <c r="Y2" s="599"/>
      <c r="Z2" s="599"/>
      <c r="AA2" s="556"/>
      <c r="AB2" s="556"/>
      <c r="AC2" s="556"/>
      <c r="AD2" s="556"/>
    </row>
    <row r="3" spans="1:34" s="345" customFormat="1" ht="32.25" customHeight="1" x14ac:dyDescent="0.2">
      <c r="B3" s="1444"/>
      <c r="C3" s="1444"/>
      <c r="X3" s="599"/>
      <c r="Y3" s="599"/>
      <c r="Z3" s="599"/>
      <c r="AA3" s="556"/>
      <c r="AB3" s="556"/>
      <c r="AC3" s="556"/>
      <c r="AD3" s="556"/>
    </row>
    <row r="4" spans="1:34" s="492" customFormat="1" ht="19.5" customHeight="1" x14ac:dyDescent="0.2">
      <c r="A4" s="1539" t="s">
        <v>470</v>
      </c>
      <c r="B4" s="1539"/>
      <c r="C4" s="1539"/>
      <c r="D4" s="1539"/>
      <c r="E4" s="1539"/>
      <c r="F4" s="1539"/>
      <c r="G4" s="1539"/>
      <c r="H4" s="1539"/>
      <c r="I4" s="1539"/>
      <c r="J4" s="1539"/>
      <c r="K4" s="1539"/>
      <c r="L4" s="1539"/>
      <c r="M4" s="1539"/>
      <c r="N4" s="1539"/>
      <c r="O4" s="1539"/>
      <c r="P4" s="1539"/>
      <c r="Q4" s="1539"/>
      <c r="R4" s="1539"/>
      <c r="S4" s="1539"/>
      <c r="T4" s="1539"/>
      <c r="U4" s="1539"/>
      <c r="V4" s="1539"/>
      <c r="AA4" s="556"/>
      <c r="AB4" s="556"/>
      <c r="AC4" s="556"/>
      <c r="AD4" s="556"/>
    </row>
    <row r="5" spans="1:34" s="492" customFormat="1" ht="15.75"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c r="V5" s="1482"/>
      <c r="AA5" s="556"/>
      <c r="AB5" s="556"/>
      <c r="AC5" s="556"/>
      <c r="AD5" s="556"/>
    </row>
    <row r="6" spans="1:34" s="492" customFormat="1" ht="6" customHeight="1" x14ac:dyDescent="0.2">
      <c r="AA6" s="556"/>
      <c r="AB6" s="556"/>
      <c r="AC6" s="556"/>
      <c r="AD6" s="556"/>
    </row>
    <row r="7" spans="1:34" s="437" customFormat="1" ht="7.5" customHeight="1" x14ac:dyDescent="0.2">
      <c r="A7" s="488"/>
      <c r="B7" s="1447" t="s">
        <v>12</v>
      </c>
      <c r="D7" s="1483" t="s">
        <v>243</v>
      </c>
      <c r="E7" s="593"/>
      <c r="F7" s="1537"/>
      <c r="G7" s="1537"/>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448"/>
      <c r="D8" s="1536"/>
      <c r="F8" s="1483" t="s">
        <v>382</v>
      </c>
      <c r="G8" s="1484"/>
      <c r="I8" s="1483" t="s">
        <v>383</v>
      </c>
      <c r="J8" s="1485"/>
      <c r="K8" s="1527" t="s">
        <v>371</v>
      </c>
      <c r="L8" s="1528"/>
      <c r="M8" s="1528"/>
      <c r="N8" s="1528"/>
      <c r="O8" s="1528"/>
      <c r="P8" s="1528"/>
      <c r="Q8" s="1528"/>
      <c r="R8" s="1528"/>
      <c r="S8" s="1528"/>
      <c r="T8" s="1528"/>
      <c r="U8" s="1528"/>
      <c r="V8" s="1529"/>
      <c r="AA8" s="513"/>
      <c r="AB8" s="513"/>
      <c r="AC8" s="513"/>
      <c r="AD8" s="513"/>
    </row>
    <row r="9" spans="1:34" s="437" customFormat="1" ht="25.5" customHeight="1" x14ac:dyDescent="0.2">
      <c r="A9" s="488"/>
      <c r="B9" s="1448"/>
      <c r="D9" s="1502"/>
      <c r="E9" s="491"/>
      <c r="F9" s="1525"/>
      <c r="G9" s="1538"/>
      <c r="I9" s="1525"/>
      <c r="J9" s="1526"/>
      <c r="K9" s="1522" t="s">
        <v>372</v>
      </c>
      <c r="L9" s="1523"/>
      <c r="M9" s="1522" t="s">
        <v>373</v>
      </c>
      <c r="N9" s="1524"/>
      <c r="O9" s="1522" t="s">
        <v>374</v>
      </c>
      <c r="P9" s="1523"/>
      <c r="Q9" s="1531" t="s">
        <v>375</v>
      </c>
      <c r="R9" s="1531"/>
      <c r="S9" s="1532" t="s">
        <v>376</v>
      </c>
      <c r="T9" s="1533"/>
      <c r="U9" s="1534" t="s">
        <v>377</v>
      </c>
      <c r="V9" s="1535"/>
      <c r="AA9" s="513"/>
      <c r="AB9" s="513"/>
      <c r="AC9" s="513"/>
      <c r="AD9" s="513"/>
    </row>
    <row r="10" spans="1:34" s="437" customFormat="1" ht="38.25" x14ac:dyDescent="0.2">
      <c r="A10" s="488"/>
      <c r="B10" s="1449"/>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25">
      <c r="A12" s="330"/>
      <c r="B12" s="349" t="s">
        <v>8</v>
      </c>
      <c r="C12" s="350"/>
      <c r="D12" s="605">
        <v>446003</v>
      </c>
      <c r="E12" s="350"/>
      <c r="F12" s="355">
        <v>4635</v>
      </c>
      <c r="G12" s="358">
        <v>1.0392306778205529</v>
      </c>
      <c r="H12" s="350"/>
      <c r="I12" s="355">
        <v>3491</v>
      </c>
      <c r="J12" s="358">
        <v>0.78273016100788551</v>
      </c>
      <c r="K12" s="355">
        <v>3226</v>
      </c>
      <c r="L12" s="358">
        <v>92.40905184760814</v>
      </c>
      <c r="M12" s="355">
        <v>56</v>
      </c>
      <c r="N12" s="358">
        <v>1.6041248925809226</v>
      </c>
      <c r="O12" s="355">
        <v>1</v>
      </c>
      <c r="P12" s="358">
        <v>2.8645087367516472E-2</v>
      </c>
      <c r="Q12" s="355">
        <v>152</v>
      </c>
      <c r="R12" s="358">
        <v>4.3540532798625033</v>
      </c>
      <c r="S12" s="355">
        <v>5</v>
      </c>
      <c r="T12" s="358">
        <v>0.14322543683758235</v>
      </c>
      <c r="U12" s="355">
        <v>51</v>
      </c>
      <c r="V12" s="358">
        <v>1.4608994557433399</v>
      </c>
      <c r="X12" s="606"/>
      <c r="Y12" s="606"/>
      <c r="Z12" s="606"/>
      <c r="AA12" s="604">
        <v>44316</v>
      </c>
      <c r="AB12" s="602">
        <v>26707</v>
      </c>
      <c r="AC12" s="602">
        <v>18034</v>
      </c>
      <c r="AD12" s="567"/>
      <c r="AE12" s="360"/>
      <c r="AF12" s="360"/>
      <c r="AG12" s="361"/>
      <c r="AH12" s="607"/>
    </row>
    <row r="13" spans="1:34" s="331" customFormat="1" x14ac:dyDescent="0.25">
      <c r="A13" s="330"/>
      <c r="B13" s="363" t="s">
        <v>7</v>
      </c>
      <c r="C13" s="350"/>
      <c r="D13" s="608">
        <v>58315</v>
      </c>
      <c r="E13" s="350"/>
      <c r="F13" s="368">
        <v>1174</v>
      </c>
      <c r="G13" s="372">
        <v>2.013204149875675</v>
      </c>
      <c r="H13" s="350"/>
      <c r="I13" s="368">
        <v>602</v>
      </c>
      <c r="J13" s="372">
        <v>1.0323244448255167</v>
      </c>
      <c r="K13" s="368">
        <v>555</v>
      </c>
      <c r="L13" s="372">
        <v>92.192691029900331</v>
      </c>
      <c r="M13" s="368">
        <v>11</v>
      </c>
      <c r="N13" s="372">
        <v>1.8272425249169437</v>
      </c>
      <c r="O13" s="368">
        <v>0</v>
      </c>
      <c r="P13" s="372">
        <v>0</v>
      </c>
      <c r="Q13" s="368">
        <v>17</v>
      </c>
      <c r="R13" s="372">
        <v>2.823920265780731</v>
      </c>
      <c r="S13" s="368">
        <v>0</v>
      </c>
      <c r="T13" s="372">
        <v>0</v>
      </c>
      <c r="U13" s="368">
        <v>19</v>
      </c>
      <c r="V13" s="372">
        <v>3.1561461794019934</v>
      </c>
      <c r="X13" s="606"/>
      <c r="Y13" s="606"/>
      <c r="Z13" s="606"/>
      <c r="AA13" s="604">
        <v>44347</v>
      </c>
      <c r="AB13" s="602">
        <v>28175</v>
      </c>
      <c r="AC13" s="602">
        <v>15503</v>
      </c>
      <c r="AD13" s="567"/>
      <c r="AE13" s="360"/>
      <c r="AF13" s="360"/>
      <c r="AG13" s="361"/>
      <c r="AH13" s="607"/>
    </row>
    <row r="14" spans="1:34" s="331" customFormat="1" x14ac:dyDescent="0.25">
      <c r="A14" s="330"/>
      <c r="B14" s="363" t="s">
        <v>37</v>
      </c>
      <c r="C14" s="350"/>
      <c r="D14" s="608">
        <v>43721</v>
      </c>
      <c r="E14" s="350"/>
      <c r="F14" s="368">
        <v>538</v>
      </c>
      <c r="G14" s="372">
        <v>1.2305299512819925</v>
      </c>
      <c r="H14" s="350"/>
      <c r="I14" s="368">
        <v>454</v>
      </c>
      <c r="J14" s="372">
        <v>1.0384025982937262</v>
      </c>
      <c r="K14" s="368">
        <v>392</v>
      </c>
      <c r="L14" s="372">
        <v>86.343612334801762</v>
      </c>
      <c r="M14" s="368">
        <v>5</v>
      </c>
      <c r="N14" s="372">
        <v>1.1013215859030838</v>
      </c>
      <c r="O14" s="368">
        <v>0</v>
      </c>
      <c r="P14" s="372">
        <v>0</v>
      </c>
      <c r="Q14" s="368">
        <v>2</v>
      </c>
      <c r="R14" s="372">
        <v>0.44052863436123352</v>
      </c>
      <c r="S14" s="368">
        <v>1</v>
      </c>
      <c r="T14" s="372">
        <v>0.22026431718061676</v>
      </c>
      <c r="U14" s="368">
        <v>54</v>
      </c>
      <c r="V14" s="372">
        <v>11.894273127753303</v>
      </c>
      <c r="X14" s="606"/>
      <c r="Y14" s="606"/>
      <c r="Z14" s="606"/>
      <c r="AA14" s="604">
        <v>44377</v>
      </c>
      <c r="AB14" s="602">
        <v>28047</v>
      </c>
      <c r="AC14" s="602">
        <v>18622</v>
      </c>
      <c r="AD14" s="567"/>
      <c r="AE14" s="360"/>
      <c r="AF14" s="360"/>
      <c r="AG14" s="361"/>
      <c r="AH14" s="607"/>
    </row>
    <row r="15" spans="1:34" s="331" customFormat="1" x14ac:dyDescent="0.25">
      <c r="A15" s="330"/>
      <c r="B15" s="363" t="s">
        <v>38</v>
      </c>
      <c r="C15" s="350"/>
      <c r="D15" s="608">
        <v>48087</v>
      </c>
      <c r="E15" s="350"/>
      <c r="F15" s="368">
        <v>618</v>
      </c>
      <c r="G15" s="372">
        <v>1.2851706282363218</v>
      </c>
      <c r="H15" s="350"/>
      <c r="I15" s="368">
        <v>422</v>
      </c>
      <c r="J15" s="372">
        <v>0.87757606005781186</v>
      </c>
      <c r="K15" s="368">
        <v>403</v>
      </c>
      <c r="L15" s="372">
        <v>95.497630331753555</v>
      </c>
      <c r="M15" s="368">
        <v>17</v>
      </c>
      <c r="N15" s="372">
        <v>4.028436018957346</v>
      </c>
      <c r="O15" s="368">
        <v>0</v>
      </c>
      <c r="P15" s="372">
        <v>0</v>
      </c>
      <c r="Q15" s="368">
        <v>0</v>
      </c>
      <c r="R15" s="372">
        <v>0</v>
      </c>
      <c r="S15" s="368">
        <v>2</v>
      </c>
      <c r="T15" s="372">
        <v>0.47393364928909953</v>
      </c>
      <c r="U15" s="368">
        <v>0</v>
      </c>
      <c r="V15" s="372">
        <v>0</v>
      </c>
      <c r="X15" s="606"/>
      <c r="Y15" s="606"/>
      <c r="Z15" s="606"/>
      <c r="AA15" s="604">
        <v>44408</v>
      </c>
      <c r="AB15" s="602">
        <v>26363</v>
      </c>
      <c r="AC15" s="602">
        <v>16904</v>
      </c>
      <c r="AD15" s="567"/>
      <c r="AE15" s="360"/>
      <c r="AF15" s="360"/>
      <c r="AG15" s="361"/>
      <c r="AH15" s="607"/>
    </row>
    <row r="16" spans="1:34" s="331" customFormat="1" x14ac:dyDescent="0.25">
      <c r="A16" s="330"/>
      <c r="B16" s="363" t="s">
        <v>6</v>
      </c>
      <c r="C16" s="350"/>
      <c r="D16" s="608">
        <v>82257</v>
      </c>
      <c r="E16" s="350"/>
      <c r="F16" s="368">
        <v>2210</v>
      </c>
      <c r="G16" s="372">
        <v>2.6867014357440704</v>
      </c>
      <c r="H16" s="350"/>
      <c r="I16" s="368">
        <v>692</v>
      </c>
      <c r="J16" s="372">
        <v>0.84126578892981752</v>
      </c>
      <c r="K16" s="368">
        <v>662</v>
      </c>
      <c r="L16" s="372">
        <v>95.664739884393072</v>
      </c>
      <c r="M16" s="368">
        <v>11</v>
      </c>
      <c r="N16" s="372">
        <v>1.5895953757225432</v>
      </c>
      <c r="O16" s="368">
        <v>0</v>
      </c>
      <c r="P16" s="372">
        <v>0</v>
      </c>
      <c r="Q16" s="368">
        <v>14</v>
      </c>
      <c r="R16" s="372">
        <v>2.0231213872832372</v>
      </c>
      <c r="S16" s="368">
        <v>3</v>
      </c>
      <c r="T16" s="372">
        <v>0.43352601156069359</v>
      </c>
      <c r="U16" s="368">
        <v>2</v>
      </c>
      <c r="V16" s="372">
        <v>0.28901734104046239</v>
      </c>
      <c r="X16" s="606"/>
      <c r="Y16" s="606"/>
      <c r="Z16" s="606"/>
      <c r="AA16" s="604">
        <v>44439</v>
      </c>
      <c r="AB16" s="602">
        <v>16420</v>
      </c>
      <c r="AC16" s="602">
        <v>20385</v>
      </c>
      <c r="AD16" s="567"/>
      <c r="AE16" s="360"/>
      <c r="AF16" s="360"/>
      <c r="AG16" s="361"/>
      <c r="AH16" s="607"/>
    </row>
    <row r="17" spans="1:34" s="331" customFormat="1" x14ac:dyDescent="0.25">
      <c r="A17" s="330"/>
      <c r="B17" s="363" t="s">
        <v>5</v>
      </c>
      <c r="C17" s="350"/>
      <c r="D17" s="609">
        <v>24836</v>
      </c>
      <c r="E17" s="350"/>
      <c r="F17" s="377">
        <v>400</v>
      </c>
      <c r="G17" s="372">
        <v>1.6105653084232567</v>
      </c>
      <c r="H17" s="350"/>
      <c r="I17" s="377">
        <v>229</v>
      </c>
      <c r="J17" s="372">
        <v>0.92204863907231427</v>
      </c>
      <c r="K17" s="377">
        <v>210</v>
      </c>
      <c r="L17" s="372">
        <v>91.703056768558952</v>
      </c>
      <c r="M17" s="377">
        <v>9</v>
      </c>
      <c r="N17" s="372">
        <v>3.9301310043668125</v>
      </c>
      <c r="O17" s="377">
        <v>0</v>
      </c>
      <c r="P17" s="372">
        <v>0</v>
      </c>
      <c r="Q17" s="377">
        <v>7</v>
      </c>
      <c r="R17" s="372">
        <v>3.0567685589519651</v>
      </c>
      <c r="S17" s="377">
        <v>0</v>
      </c>
      <c r="T17" s="372">
        <v>0</v>
      </c>
      <c r="U17" s="377">
        <v>3</v>
      </c>
      <c r="V17" s="372">
        <v>1.3100436681222707</v>
      </c>
      <c r="X17" s="606"/>
      <c r="Y17" s="606"/>
      <c r="Z17" s="606"/>
      <c r="AA17" s="604">
        <v>44469</v>
      </c>
      <c r="AB17" s="602">
        <v>22330</v>
      </c>
      <c r="AC17" s="602">
        <v>19468</v>
      </c>
      <c r="AD17" s="567"/>
      <c r="AE17" s="360"/>
      <c r="AF17" s="360"/>
      <c r="AG17" s="361"/>
      <c r="AH17" s="607"/>
    </row>
    <row r="18" spans="1:34" s="331" customFormat="1" x14ac:dyDescent="0.25">
      <c r="A18" s="330"/>
      <c r="B18" s="363" t="s">
        <v>4</v>
      </c>
      <c r="C18" s="350"/>
      <c r="D18" s="608">
        <v>157940</v>
      </c>
      <c r="E18" s="350"/>
      <c r="F18" s="368">
        <v>1656</v>
      </c>
      <c r="G18" s="372">
        <v>1.0484994301633532</v>
      </c>
      <c r="H18" s="350"/>
      <c r="I18" s="368">
        <v>1391</v>
      </c>
      <c r="J18" s="372">
        <v>0.88071419526402439</v>
      </c>
      <c r="K18" s="368">
        <v>1309</v>
      </c>
      <c r="L18" s="372">
        <v>94.104960460100656</v>
      </c>
      <c r="M18" s="368">
        <v>64</v>
      </c>
      <c r="N18" s="372">
        <v>4.6010064701653492</v>
      </c>
      <c r="O18" s="368">
        <v>0</v>
      </c>
      <c r="P18" s="372">
        <v>0</v>
      </c>
      <c r="Q18" s="368">
        <v>1</v>
      </c>
      <c r="R18" s="372">
        <v>7.1890726096333582E-2</v>
      </c>
      <c r="S18" s="368">
        <v>0</v>
      </c>
      <c r="T18" s="372">
        <v>0</v>
      </c>
      <c r="U18" s="368">
        <v>17</v>
      </c>
      <c r="V18" s="372">
        <v>1.2221423436376708</v>
      </c>
      <c r="X18" s="606"/>
      <c r="Y18" s="606"/>
      <c r="Z18" s="606"/>
      <c r="AA18" s="604">
        <v>44500</v>
      </c>
      <c r="AB18" s="602">
        <v>29317</v>
      </c>
      <c r="AC18" s="602">
        <v>17136</v>
      </c>
      <c r="AD18" s="567"/>
      <c r="AE18" s="360"/>
      <c r="AF18" s="360"/>
      <c r="AG18" s="361"/>
      <c r="AH18" s="607"/>
    </row>
    <row r="19" spans="1:34" s="331" customFormat="1" x14ac:dyDescent="0.25">
      <c r="A19" s="330"/>
      <c r="B19" s="363" t="s">
        <v>40</v>
      </c>
      <c r="C19" s="350"/>
      <c r="D19" s="608">
        <v>101638</v>
      </c>
      <c r="E19" s="350"/>
      <c r="F19" s="368">
        <v>1590</v>
      </c>
      <c r="G19" s="372">
        <v>1.5643755288376395</v>
      </c>
      <c r="H19" s="350"/>
      <c r="I19" s="368">
        <v>1163</v>
      </c>
      <c r="J19" s="372">
        <v>1.1442570692063991</v>
      </c>
      <c r="K19" s="368">
        <v>947</v>
      </c>
      <c r="L19" s="372">
        <v>81.427343078245912</v>
      </c>
      <c r="M19" s="368">
        <v>49</v>
      </c>
      <c r="N19" s="372">
        <v>4.2132416165090278</v>
      </c>
      <c r="O19" s="368">
        <v>7</v>
      </c>
      <c r="P19" s="372">
        <v>0.60189165950128976</v>
      </c>
      <c r="Q19" s="368">
        <v>12</v>
      </c>
      <c r="R19" s="372">
        <v>1.0318142734307825</v>
      </c>
      <c r="S19" s="368">
        <v>0</v>
      </c>
      <c r="T19" s="372">
        <v>0</v>
      </c>
      <c r="U19" s="368">
        <v>148</v>
      </c>
      <c r="V19" s="372">
        <v>12.725709372312984</v>
      </c>
      <c r="X19" s="606"/>
      <c r="Y19" s="606"/>
      <c r="Z19" s="606"/>
      <c r="AA19" s="604">
        <v>44530</v>
      </c>
      <c r="AB19" s="602">
        <v>28155</v>
      </c>
      <c r="AC19" s="602">
        <v>19590</v>
      </c>
      <c r="AD19" s="567"/>
      <c r="AE19" s="360"/>
      <c r="AF19" s="360"/>
      <c r="AG19" s="361"/>
      <c r="AH19" s="607"/>
    </row>
    <row r="20" spans="1:34" s="331" customFormat="1" x14ac:dyDescent="0.25">
      <c r="A20" s="330"/>
      <c r="B20" s="363" t="s">
        <v>41</v>
      </c>
      <c r="C20" s="350"/>
      <c r="D20" s="608">
        <v>385419</v>
      </c>
      <c r="E20" s="350"/>
      <c r="F20" s="368">
        <v>7354</v>
      </c>
      <c r="G20" s="372">
        <v>1.9080533134069675</v>
      </c>
      <c r="H20" s="350"/>
      <c r="I20" s="368">
        <v>3866</v>
      </c>
      <c r="J20" s="372">
        <v>1.003064197665398</v>
      </c>
      <c r="K20" s="368">
        <v>2851</v>
      </c>
      <c r="L20" s="372">
        <v>73.745473357475419</v>
      </c>
      <c r="M20" s="368">
        <v>69</v>
      </c>
      <c r="N20" s="372">
        <v>1.784790481117434</v>
      </c>
      <c r="O20" s="368">
        <v>628</v>
      </c>
      <c r="P20" s="372">
        <v>16.244180031039836</v>
      </c>
      <c r="Q20" s="368">
        <v>1</v>
      </c>
      <c r="R20" s="372">
        <v>2.5866528711846869E-2</v>
      </c>
      <c r="S20" s="368">
        <v>66</v>
      </c>
      <c r="T20" s="372">
        <v>1.7071908949818935</v>
      </c>
      <c r="U20" s="368">
        <v>251</v>
      </c>
      <c r="V20" s="372">
        <v>6.4924987066735644</v>
      </c>
      <c r="X20" s="606"/>
      <c r="Y20" s="606"/>
      <c r="Z20" s="606"/>
      <c r="AA20" s="604">
        <v>44561</v>
      </c>
      <c r="AB20" s="602">
        <v>24865</v>
      </c>
      <c r="AC20" s="602">
        <v>26807</v>
      </c>
      <c r="AD20" s="567"/>
      <c r="AE20" s="360"/>
      <c r="AF20" s="360"/>
      <c r="AG20" s="361"/>
      <c r="AH20" s="607"/>
    </row>
    <row r="21" spans="1:34" s="331" customFormat="1" x14ac:dyDescent="0.25">
      <c r="A21" s="330"/>
      <c r="B21" s="363" t="s">
        <v>3</v>
      </c>
      <c r="C21" s="350"/>
      <c r="D21" s="608">
        <v>223112</v>
      </c>
      <c r="E21" s="350"/>
      <c r="F21" s="368">
        <v>3470</v>
      </c>
      <c r="G21" s="372">
        <v>1.5552726881566208</v>
      </c>
      <c r="H21" s="350"/>
      <c r="I21" s="368">
        <v>1929</v>
      </c>
      <c r="J21" s="372">
        <v>0.86458818889167777</v>
      </c>
      <c r="K21" s="368">
        <v>1850</v>
      </c>
      <c r="L21" s="372">
        <v>95.904613789528241</v>
      </c>
      <c r="M21" s="368">
        <v>45</v>
      </c>
      <c r="N21" s="372">
        <v>2.3328149300155521</v>
      </c>
      <c r="O21" s="368">
        <v>0</v>
      </c>
      <c r="P21" s="372">
        <v>0</v>
      </c>
      <c r="Q21" s="368">
        <v>9</v>
      </c>
      <c r="R21" s="372">
        <v>0.46656298600311047</v>
      </c>
      <c r="S21" s="368">
        <v>2</v>
      </c>
      <c r="T21" s="372">
        <v>0.10368066355624676</v>
      </c>
      <c r="U21" s="368">
        <v>23</v>
      </c>
      <c r="V21" s="372">
        <v>1.1923276308968378</v>
      </c>
      <c r="X21" s="606"/>
      <c r="Y21" s="606"/>
      <c r="Z21" s="606"/>
      <c r="AA21" s="604">
        <v>44592</v>
      </c>
      <c r="AB21" s="602">
        <v>20377</v>
      </c>
      <c r="AC21" s="602">
        <v>22366</v>
      </c>
      <c r="AD21" s="567"/>
      <c r="AE21" s="360"/>
      <c r="AF21" s="360"/>
      <c r="AG21" s="361"/>
      <c r="AH21" s="607"/>
    </row>
    <row r="22" spans="1:34" s="331" customFormat="1" x14ac:dyDescent="0.25">
      <c r="A22" s="330"/>
      <c r="B22" s="363" t="s">
        <v>2</v>
      </c>
      <c r="C22" s="350"/>
      <c r="D22" s="608">
        <v>58352</v>
      </c>
      <c r="E22" s="350"/>
      <c r="F22" s="368">
        <v>976</v>
      </c>
      <c r="G22" s="372">
        <v>1.672607622703592</v>
      </c>
      <c r="H22" s="350"/>
      <c r="I22" s="368">
        <v>862</v>
      </c>
      <c r="J22" s="372">
        <v>1.4772415684123936</v>
      </c>
      <c r="K22" s="368">
        <v>494</v>
      </c>
      <c r="L22" s="372">
        <v>57.308584686774942</v>
      </c>
      <c r="M22" s="368">
        <v>20</v>
      </c>
      <c r="N22" s="372">
        <v>2.3201856148491879</v>
      </c>
      <c r="O22" s="368">
        <v>0</v>
      </c>
      <c r="P22" s="372">
        <v>0</v>
      </c>
      <c r="Q22" s="368">
        <v>15</v>
      </c>
      <c r="R22" s="372">
        <v>1.740139211136891</v>
      </c>
      <c r="S22" s="368">
        <v>0</v>
      </c>
      <c r="T22" s="372">
        <v>0</v>
      </c>
      <c r="U22" s="368">
        <v>333</v>
      </c>
      <c r="V22" s="372">
        <v>38.631090487238978</v>
      </c>
      <c r="X22" s="606"/>
      <c r="Y22" s="606"/>
      <c r="Z22" s="606"/>
      <c r="AA22" s="604">
        <v>44620</v>
      </c>
      <c r="AB22" s="602">
        <v>25448</v>
      </c>
      <c r="AC22" s="602">
        <v>23602</v>
      </c>
      <c r="AD22" s="567"/>
      <c r="AE22" s="360"/>
      <c r="AF22" s="360"/>
      <c r="AG22" s="361"/>
      <c r="AH22" s="607"/>
    </row>
    <row r="23" spans="1:34" s="331" customFormat="1" x14ac:dyDescent="0.25">
      <c r="A23" s="330"/>
      <c r="B23" s="363" t="s">
        <v>35</v>
      </c>
      <c r="C23" s="350"/>
      <c r="D23" s="608">
        <v>101800</v>
      </c>
      <c r="E23" s="350"/>
      <c r="F23" s="368">
        <v>2725</v>
      </c>
      <c r="G23" s="372">
        <v>2.6768172888015718</v>
      </c>
      <c r="H23" s="350"/>
      <c r="I23" s="368">
        <v>1081</v>
      </c>
      <c r="J23" s="372">
        <v>1.0618860510805501</v>
      </c>
      <c r="K23" s="368">
        <v>1051</v>
      </c>
      <c r="L23" s="372">
        <v>97.224791859389455</v>
      </c>
      <c r="M23" s="368">
        <v>23</v>
      </c>
      <c r="N23" s="372">
        <v>2.1276595744680851</v>
      </c>
      <c r="O23" s="368">
        <v>0</v>
      </c>
      <c r="P23" s="372">
        <v>0</v>
      </c>
      <c r="Q23" s="368">
        <v>1</v>
      </c>
      <c r="R23" s="372">
        <v>9.2506938020351537E-2</v>
      </c>
      <c r="S23" s="368">
        <v>2</v>
      </c>
      <c r="T23" s="372">
        <v>0.18501387604070307</v>
      </c>
      <c r="U23" s="368">
        <v>4</v>
      </c>
      <c r="V23" s="372">
        <v>0.37002775208140615</v>
      </c>
      <c r="X23" s="606"/>
      <c r="Y23" s="606"/>
      <c r="Z23" s="606"/>
      <c r="AA23" s="604">
        <v>44651</v>
      </c>
      <c r="AB23" s="602">
        <v>31825</v>
      </c>
      <c r="AC23" s="602">
        <v>22165</v>
      </c>
      <c r="AD23" s="567"/>
      <c r="AE23" s="360"/>
      <c r="AF23" s="360"/>
      <c r="AG23" s="361"/>
      <c r="AH23" s="607"/>
    </row>
    <row r="24" spans="1:34" s="331" customFormat="1" x14ac:dyDescent="0.25">
      <c r="A24" s="330"/>
      <c r="B24" s="363" t="s">
        <v>42</v>
      </c>
      <c r="C24" s="350"/>
      <c r="D24" s="608">
        <v>286336</v>
      </c>
      <c r="E24" s="350"/>
      <c r="F24" s="368">
        <v>6676</v>
      </c>
      <c r="G24" s="372">
        <v>2.3315265981224851</v>
      </c>
      <c r="H24" s="350"/>
      <c r="I24" s="368">
        <v>3047</v>
      </c>
      <c r="J24" s="372">
        <v>1.0641344434510505</v>
      </c>
      <c r="K24" s="368">
        <v>2180</v>
      </c>
      <c r="L24" s="372">
        <v>71.545782737118486</v>
      </c>
      <c r="M24" s="368">
        <v>142</v>
      </c>
      <c r="N24" s="372">
        <v>4.660321627830653</v>
      </c>
      <c r="O24" s="368">
        <v>0</v>
      </c>
      <c r="P24" s="372">
        <v>0</v>
      </c>
      <c r="Q24" s="368">
        <v>28</v>
      </c>
      <c r="R24" s="372">
        <v>0.91893665900886123</v>
      </c>
      <c r="S24" s="368">
        <v>0</v>
      </c>
      <c r="T24" s="372">
        <v>0</v>
      </c>
      <c r="U24" s="368">
        <v>697</v>
      </c>
      <c r="V24" s="372">
        <v>22.874958976042009</v>
      </c>
      <c r="X24" s="606"/>
      <c r="Y24" s="606"/>
      <c r="Z24" s="606"/>
      <c r="AA24" s="604">
        <v>44681</v>
      </c>
      <c r="AB24" s="602">
        <v>29337</v>
      </c>
      <c r="AC24" s="602">
        <v>20494</v>
      </c>
      <c r="AD24" s="567"/>
      <c r="AE24" s="360"/>
      <c r="AF24" s="360"/>
      <c r="AG24" s="361"/>
      <c r="AH24" s="607"/>
    </row>
    <row r="25" spans="1:34" x14ac:dyDescent="0.25">
      <c r="A25" s="332"/>
      <c r="B25" s="363" t="s">
        <v>43</v>
      </c>
      <c r="C25" s="350"/>
      <c r="D25" s="608">
        <v>68681</v>
      </c>
      <c r="E25" s="350"/>
      <c r="F25" s="368">
        <v>1408</v>
      </c>
      <c r="G25" s="372">
        <v>2.0500575122668572</v>
      </c>
      <c r="H25" s="350"/>
      <c r="I25" s="368">
        <v>776</v>
      </c>
      <c r="J25" s="372">
        <v>1.1298612425561654</v>
      </c>
      <c r="K25" s="368">
        <v>437</v>
      </c>
      <c r="L25" s="372">
        <v>56.314432989690722</v>
      </c>
      <c r="M25" s="368">
        <v>4</v>
      </c>
      <c r="N25" s="372">
        <v>0.51546391752577314</v>
      </c>
      <c r="O25" s="368">
        <v>0</v>
      </c>
      <c r="P25" s="372">
        <v>0</v>
      </c>
      <c r="Q25" s="368">
        <v>298</v>
      </c>
      <c r="R25" s="372">
        <v>38.402061855670105</v>
      </c>
      <c r="S25" s="368">
        <v>21</v>
      </c>
      <c r="T25" s="372">
        <v>2.7061855670103094</v>
      </c>
      <c r="U25" s="368">
        <v>16</v>
      </c>
      <c r="V25" s="372">
        <v>2.0618556701030926</v>
      </c>
      <c r="X25" s="606"/>
      <c r="Y25" s="606"/>
      <c r="Z25" s="606"/>
      <c r="AA25" s="604">
        <v>44712</v>
      </c>
      <c r="AB25" s="602">
        <v>27733</v>
      </c>
      <c r="AC25" s="602">
        <v>19944</v>
      </c>
      <c r="AD25" s="567"/>
      <c r="AE25" s="360"/>
      <c r="AF25" s="360"/>
      <c r="AG25" s="361"/>
      <c r="AH25" s="607"/>
    </row>
    <row r="26" spans="1:34" s="331" customFormat="1" x14ac:dyDescent="0.25">
      <c r="B26" s="363" t="s">
        <v>44</v>
      </c>
      <c r="C26" s="350"/>
      <c r="D26" s="610">
        <v>24003</v>
      </c>
      <c r="E26" s="350"/>
      <c r="F26" s="377">
        <v>330</v>
      </c>
      <c r="G26" s="372">
        <v>1.3748281464816898</v>
      </c>
      <c r="H26" s="350"/>
      <c r="I26" s="377">
        <v>245</v>
      </c>
      <c r="J26" s="372">
        <v>1.020705745115194</v>
      </c>
      <c r="K26" s="377">
        <v>240</v>
      </c>
      <c r="L26" s="372">
        <v>97.959183673469383</v>
      </c>
      <c r="M26" s="377">
        <v>5</v>
      </c>
      <c r="N26" s="372">
        <v>2.0408163265306123</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25">
      <c r="B27" s="363" t="s">
        <v>45</v>
      </c>
      <c r="C27" s="350"/>
      <c r="D27" s="610">
        <v>120879</v>
      </c>
      <c r="E27" s="350"/>
      <c r="F27" s="377">
        <v>1353</v>
      </c>
      <c r="G27" s="372">
        <v>1.1193011193011193</v>
      </c>
      <c r="H27" s="350"/>
      <c r="I27" s="377">
        <v>1109</v>
      </c>
      <c r="J27" s="372">
        <v>0.91744637199182644</v>
      </c>
      <c r="K27" s="377">
        <v>1054</v>
      </c>
      <c r="L27" s="372">
        <v>95.040577096483318</v>
      </c>
      <c r="M27" s="377">
        <v>33</v>
      </c>
      <c r="N27" s="372">
        <v>2.9756537421100093</v>
      </c>
      <c r="O27" s="377">
        <v>0</v>
      </c>
      <c r="P27" s="372">
        <v>0</v>
      </c>
      <c r="Q27" s="377">
        <v>7</v>
      </c>
      <c r="R27" s="372">
        <v>0.63119927862939584</v>
      </c>
      <c r="S27" s="377">
        <v>13</v>
      </c>
      <c r="T27" s="372">
        <v>1.1722272317403066</v>
      </c>
      <c r="U27" s="377">
        <v>2</v>
      </c>
      <c r="V27" s="372">
        <v>0.18034265103697023</v>
      </c>
      <c r="X27" s="606"/>
      <c r="Y27" s="606"/>
      <c r="Z27" s="606"/>
      <c r="AA27" s="604">
        <v>44773</v>
      </c>
      <c r="AB27" s="602">
        <v>28674</v>
      </c>
      <c r="AC27" s="602">
        <v>20566</v>
      </c>
      <c r="AD27" s="567"/>
      <c r="AE27" s="360"/>
      <c r="AF27" s="360"/>
      <c r="AG27" s="361"/>
      <c r="AH27" s="607"/>
    </row>
    <row r="28" spans="1:34" s="331" customFormat="1" x14ac:dyDescent="0.25">
      <c r="B28" s="363" t="s">
        <v>46</v>
      </c>
      <c r="C28" s="350"/>
      <c r="D28" s="610">
        <v>15210</v>
      </c>
      <c r="E28" s="350"/>
      <c r="F28" s="377">
        <v>335</v>
      </c>
      <c r="G28" s="383">
        <v>2.2024983563445102</v>
      </c>
      <c r="H28" s="350"/>
      <c r="I28" s="377">
        <v>274</v>
      </c>
      <c r="J28" s="383">
        <v>1.8014464168310322</v>
      </c>
      <c r="K28" s="377">
        <v>87</v>
      </c>
      <c r="L28" s="383">
        <v>31.751824817518248</v>
      </c>
      <c r="M28" s="377">
        <v>2</v>
      </c>
      <c r="N28" s="383">
        <v>0.72992700729927007</v>
      </c>
      <c r="O28" s="377">
        <v>142</v>
      </c>
      <c r="P28" s="383">
        <v>51.824817518248182</v>
      </c>
      <c r="Q28" s="377">
        <v>0</v>
      </c>
      <c r="R28" s="383">
        <v>0</v>
      </c>
      <c r="S28" s="377">
        <v>1</v>
      </c>
      <c r="T28" s="383">
        <v>0.36496350364963503</v>
      </c>
      <c r="U28" s="377">
        <v>42</v>
      </c>
      <c r="V28" s="383">
        <v>15.328467153284672</v>
      </c>
      <c r="X28" s="606"/>
      <c r="Y28" s="606"/>
      <c r="Z28" s="606"/>
      <c r="AA28" s="604">
        <v>44804</v>
      </c>
      <c r="AB28" s="602">
        <v>19988</v>
      </c>
      <c r="AC28" s="602">
        <v>21716</v>
      </c>
      <c r="AD28" s="567"/>
      <c r="AE28" s="360"/>
      <c r="AF28" s="360"/>
      <c r="AG28" s="361"/>
      <c r="AH28" s="607"/>
    </row>
    <row r="29" spans="1:34" s="331" customFormat="1" x14ac:dyDescent="0.25">
      <c r="B29" s="384" t="s">
        <v>1</v>
      </c>
      <c r="C29" s="350"/>
      <c r="D29" s="611">
        <v>5792</v>
      </c>
      <c r="E29" s="350"/>
      <c r="F29" s="389">
        <v>86</v>
      </c>
      <c r="G29" s="393">
        <v>1.4848066298342542</v>
      </c>
      <c r="H29" s="350"/>
      <c r="I29" s="389">
        <v>81</v>
      </c>
      <c r="J29" s="393">
        <v>1.3984806629834254</v>
      </c>
      <c r="K29" s="389">
        <v>52</v>
      </c>
      <c r="L29" s="393">
        <v>64.197530864197532</v>
      </c>
      <c r="M29" s="389">
        <v>3</v>
      </c>
      <c r="N29" s="393">
        <v>3.7037037037037033</v>
      </c>
      <c r="O29" s="389">
        <v>2</v>
      </c>
      <c r="P29" s="393">
        <v>2.4691358024691357</v>
      </c>
      <c r="Q29" s="389">
        <v>13</v>
      </c>
      <c r="R29" s="393">
        <v>16.049382716049383</v>
      </c>
      <c r="S29" s="389">
        <v>1</v>
      </c>
      <c r="T29" s="393">
        <v>1.2345679012345678</v>
      </c>
      <c r="U29" s="389">
        <v>10</v>
      </c>
      <c r="V29" s="393">
        <v>12.345679012345679</v>
      </c>
      <c r="X29" s="606"/>
      <c r="Y29" s="606"/>
      <c r="Z29" s="606"/>
      <c r="AA29" s="604">
        <v>44834</v>
      </c>
      <c r="AB29" s="602">
        <v>27552</v>
      </c>
      <c r="AC29" s="602">
        <v>21574</v>
      </c>
      <c r="AD29" s="567"/>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25">
      <c r="B31" s="439" t="s">
        <v>0</v>
      </c>
      <c r="C31" s="437"/>
      <c r="D31" s="597">
        <v>2252381</v>
      </c>
      <c r="E31" s="437"/>
      <c r="F31" s="440">
        <v>37534</v>
      </c>
      <c r="G31" s="441">
        <v>1.6664143410906058</v>
      </c>
      <c r="H31" s="437"/>
      <c r="I31" s="440">
        <v>21714</v>
      </c>
      <c r="J31" s="441">
        <v>0.96404649124637432</v>
      </c>
      <c r="K31" s="440">
        <v>18000</v>
      </c>
      <c r="L31" s="441">
        <v>82.895827576678641</v>
      </c>
      <c r="M31" s="440">
        <v>568</v>
      </c>
      <c r="N31" s="441">
        <v>2.6158238924196371</v>
      </c>
      <c r="O31" s="440">
        <v>780</v>
      </c>
      <c r="P31" s="441">
        <v>3.5921525283227411</v>
      </c>
      <c r="Q31" s="440">
        <v>577</v>
      </c>
      <c r="R31" s="441">
        <v>2.6572718062079765</v>
      </c>
      <c r="S31" s="440">
        <v>117</v>
      </c>
      <c r="T31" s="441">
        <v>0.5388228792484111</v>
      </c>
      <c r="U31" s="440">
        <v>1672</v>
      </c>
      <c r="V31" s="441">
        <v>7.700101317122594</v>
      </c>
      <c r="X31" s="1260"/>
      <c r="Y31" s="1260"/>
      <c r="Z31" s="1261"/>
      <c r="AA31" s="1262">
        <v>44895</v>
      </c>
      <c r="AB31" s="1263">
        <v>30634</v>
      </c>
      <c r="AC31" s="1263">
        <v>17693</v>
      </c>
      <c r="AD31" s="1336"/>
      <c r="AE31" s="1264"/>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45" customHeight="1" x14ac:dyDescent="0.2">
      <c r="B33" s="1530" t="s">
        <v>386</v>
      </c>
      <c r="C33" s="1530"/>
      <c r="D33" s="1530"/>
      <c r="E33" s="1530"/>
      <c r="F33" s="1530"/>
      <c r="G33" s="1530"/>
      <c r="H33" s="1530"/>
      <c r="I33" s="1530"/>
      <c r="J33" s="1530"/>
      <c r="K33" s="1530"/>
      <c r="L33" s="1530"/>
      <c r="M33" s="1530"/>
      <c r="N33" s="1530"/>
      <c r="O33" s="1530"/>
      <c r="P33" s="1530"/>
      <c r="Q33" s="1530"/>
      <c r="R33" s="1530"/>
      <c r="S33" s="1530"/>
      <c r="T33" s="1530"/>
      <c r="U33" s="1530"/>
      <c r="V33" s="1530"/>
      <c r="X33" s="596"/>
      <c r="Y33" s="596"/>
      <c r="Z33" s="596"/>
      <c r="AA33" s="604">
        <v>44957</v>
      </c>
      <c r="AB33" s="602">
        <v>25222</v>
      </c>
      <c r="AC33" s="602">
        <v>21942</v>
      </c>
      <c r="AD33" s="396"/>
    </row>
    <row r="34" spans="2:30" s="394" customFormat="1" ht="12" customHeight="1" x14ac:dyDescent="0.2">
      <c r="B34" s="1530"/>
      <c r="C34" s="1530"/>
      <c r="D34" s="1530"/>
      <c r="E34" s="1530"/>
      <c r="F34" s="1530"/>
      <c r="G34" s="1530"/>
      <c r="H34" s="1530"/>
      <c r="I34" s="1530"/>
      <c r="J34" s="1530"/>
      <c r="K34" s="1530"/>
      <c r="L34" s="1530"/>
      <c r="M34" s="1530"/>
      <c r="N34" s="1530"/>
      <c r="O34" s="1530"/>
      <c r="P34" s="1530"/>
      <c r="Q34" s="1530"/>
      <c r="R34" s="1530"/>
      <c r="S34" s="1530"/>
      <c r="T34" s="1530"/>
      <c r="U34" s="1530"/>
      <c r="V34" s="1530"/>
      <c r="X34" s="596"/>
      <c r="Y34" s="596"/>
      <c r="Z34" s="596"/>
      <c r="AA34" s="604">
        <v>44985</v>
      </c>
      <c r="AB34" s="602">
        <v>28262</v>
      </c>
      <c r="AC34" s="602">
        <v>21287</v>
      </c>
      <c r="AD34" s="396"/>
    </row>
    <row r="35" spans="2:30" x14ac:dyDescent="0.2">
      <c r="B35" s="1490"/>
      <c r="C35" s="1490"/>
      <c r="D35" s="1490"/>
      <c r="AA35" s="604">
        <v>45016</v>
      </c>
      <c r="AB35" s="602">
        <v>37938</v>
      </c>
      <c r="AC35" s="602">
        <v>24401</v>
      </c>
    </row>
    <row r="36" spans="2:30" x14ac:dyDescent="0.2">
      <c r="B36" s="1480"/>
      <c r="C36" s="1480"/>
      <c r="D36" s="1480"/>
      <c r="AA36" s="604">
        <v>45046</v>
      </c>
      <c r="AB36" s="602">
        <v>30972</v>
      </c>
      <c r="AC36" s="602">
        <v>22154</v>
      </c>
    </row>
    <row r="37" spans="2:30" x14ac:dyDescent="0.2">
      <c r="AA37" s="604">
        <v>45077</v>
      </c>
      <c r="AB37" s="602">
        <v>34993</v>
      </c>
      <c r="AC37" s="602">
        <v>18583</v>
      </c>
    </row>
    <row r="38" spans="2:30" x14ac:dyDescent="0.2">
      <c r="AA38" s="604">
        <v>45107</v>
      </c>
      <c r="AB38" s="602">
        <v>33173</v>
      </c>
      <c r="AC38" s="602">
        <v>18432</v>
      </c>
    </row>
    <row r="39" spans="2:30" x14ac:dyDescent="0.2">
      <c r="AA39" s="604">
        <v>45138</v>
      </c>
      <c r="AB39" s="602">
        <v>29845</v>
      </c>
      <c r="AC39" s="602">
        <v>17338</v>
      </c>
    </row>
    <row r="40" spans="2:30" x14ac:dyDescent="0.2">
      <c r="AA40" s="604">
        <v>45169</v>
      </c>
      <c r="AB40" s="602">
        <v>17652</v>
      </c>
      <c r="AC40" s="602">
        <v>15962</v>
      </c>
    </row>
    <row r="41" spans="2:30" x14ac:dyDescent="0.2">
      <c r="AA41" s="604">
        <v>45199</v>
      </c>
      <c r="AB41" s="602">
        <v>35295</v>
      </c>
      <c r="AC41" s="602">
        <v>21157</v>
      </c>
    </row>
    <row r="42" spans="2:30" x14ac:dyDescent="0.2">
      <c r="AA42" s="604">
        <v>45230</v>
      </c>
      <c r="AB42" s="602">
        <v>31994</v>
      </c>
      <c r="AC42" s="602">
        <v>20149</v>
      </c>
    </row>
    <row r="43" spans="2:30" x14ac:dyDescent="0.2">
      <c r="AA43" s="604">
        <v>45260</v>
      </c>
      <c r="AB43" s="602">
        <v>28434</v>
      </c>
      <c r="AC43" s="602">
        <v>45500</v>
      </c>
    </row>
    <row r="44" spans="2:30" x14ac:dyDescent="0.2">
      <c r="AA44" s="604">
        <v>45291</v>
      </c>
      <c r="AB44" s="602">
        <v>25527</v>
      </c>
      <c r="AC44" s="602">
        <v>18425</v>
      </c>
    </row>
    <row r="45" spans="2:30" x14ac:dyDescent="0.2">
      <c r="AA45" s="604">
        <v>45322</v>
      </c>
      <c r="AB45" s="602">
        <v>23712</v>
      </c>
      <c r="AC45" s="602">
        <v>22911</v>
      </c>
    </row>
    <row r="46" spans="2:30" x14ac:dyDescent="0.2">
      <c r="AA46" s="604">
        <v>45351</v>
      </c>
      <c r="AB46" s="602">
        <v>26838</v>
      </c>
      <c r="AC46" s="602">
        <v>27054</v>
      </c>
    </row>
    <row r="47" spans="2:30" x14ac:dyDescent="0.2">
      <c r="AA47" s="604">
        <v>45382</v>
      </c>
      <c r="AB47" s="602">
        <v>32072</v>
      </c>
      <c r="AC47" s="602">
        <v>22207</v>
      </c>
    </row>
    <row r="48" spans="2:30" x14ac:dyDescent="0.2">
      <c r="AA48" s="604">
        <v>45412</v>
      </c>
      <c r="AB48" s="602">
        <v>26319</v>
      </c>
      <c r="AC48" s="602">
        <v>20493</v>
      </c>
    </row>
    <row r="49" spans="27:29" x14ac:dyDescent="0.2">
      <c r="AA49" s="604">
        <v>45443</v>
      </c>
      <c r="AB49" s="602">
        <v>26675</v>
      </c>
      <c r="AC49" s="602">
        <v>21872</v>
      </c>
    </row>
    <row r="50" spans="27:29" x14ac:dyDescent="0.2">
      <c r="AA50" s="604">
        <v>45473</v>
      </c>
      <c r="AB50" s="602">
        <v>31224</v>
      </c>
      <c r="AC50" s="602">
        <v>20144</v>
      </c>
    </row>
    <row r="51" spans="27:29" x14ac:dyDescent="0.2">
      <c r="AA51" s="604">
        <v>45504</v>
      </c>
      <c r="AB51" s="602">
        <v>23913</v>
      </c>
      <c r="AC51" s="602">
        <v>18018</v>
      </c>
    </row>
    <row r="52" spans="27:29" x14ac:dyDescent="0.2">
      <c r="AA52" s="604">
        <v>45535</v>
      </c>
      <c r="AB52" s="602">
        <v>33519</v>
      </c>
      <c r="AC52" s="602">
        <v>19284</v>
      </c>
    </row>
    <row r="53" spans="27:29" x14ac:dyDescent="0.2">
      <c r="AA53" s="604">
        <v>45565</v>
      </c>
      <c r="AB53" s="602">
        <v>21655</v>
      </c>
      <c r="AC53" s="602">
        <v>18822</v>
      </c>
    </row>
    <row r="54" spans="27:29" x14ac:dyDescent="0.2">
      <c r="AA54" s="604">
        <v>45596</v>
      </c>
      <c r="AB54" s="602">
        <v>29870</v>
      </c>
      <c r="AC54" s="602">
        <v>17653</v>
      </c>
    </row>
    <row r="55" spans="27:29" x14ac:dyDescent="0.2">
      <c r="AA55" s="604">
        <v>45626</v>
      </c>
      <c r="AB55" s="602">
        <v>34436</v>
      </c>
      <c r="AC55" s="602">
        <v>19875</v>
      </c>
    </row>
    <row r="56" spans="27:29" x14ac:dyDescent="0.2">
      <c r="AA56" s="604">
        <v>45657</v>
      </c>
      <c r="AB56" s="602">
        <v>30004</v>
      </c>
      <c r="AC56" s="602">
        <v>18320</v>
      </c>
    </row>
    <row r="57" spans="27:29" x14ac:dyDescent="0.2">
      <c r="AA57" s="604">
        <v>45688</v>
      </c>
      <c r="AB57" s="602">
        <v>29776</v>
      </c>
      <c r="AC57" s="602">
        <v>21050</v>
      </c>
    </row>
    <row r="58" spans="27:29" x14ac:dyDescent="0.2">
      <c r="AA58" s="604">
        <v>45716</v>
      </c>
      <c r="AB58" s="602">
        <v>38438</v>
      </c>
      <c r="AC58" s="602">
        <v>26721</v>
      </c>
    </row>
    <row r="59" spans="27:29" x14ac:dyDescent="0.2">
      <c r="AA59" s="604">
        <v>45747</v>
      </c>
      <c r="AB59" s="602">
        <v>35709</v>
      </c>
      <c r="AC59" s="602">
        <v>21845</v>
      </c>
    </row>
    <row r="60" spans="27:29" x14ac:dyDescent="0.2">
      <c r="AA60" s="604">
        <v>45777</v>
      </c>
      <c r="AB60" s="602">
        <v>30361</v>
      </c>
      <c r="AC60" s="602">
        <v>22050</v>
      </c>
    </row>
    <row r="61" spans="27:29" x14ac:dyDescent="0.2">
      <c r="AA61" s="604">
        <v>45808</v>
      </c>
      <c r="AB61" s="602">
        <v>31782</v>
      </c>
      <c r="AC61" s="602">
        <v>20496</v>
      </c>
    </row>
    <row r="62" spans="27:29" x14ac:dyDescent="0.2">
      <c r="AA62" s="604">
        <v>45838</v>
      </c>
      <c r="AB62" s="602">
        <v>31227</v>
      </c>
      <c r="AC62" s="602">
        <v>19760</v>
      </c>
    </row>
    <row r="63" spans="27:29" x14ac:dyDescent="0.2">
      <c r="AA63" s="604">
        <v>45869</v>
      </c>
      <c r="AB63" s="602">
        <v>38899</v>
      </c>
      <c r="AC63" s="602">
        <v>21107</v>
      </c>
    </row>
    <row r="64" spans="27:29" x14ac:dyDescent="0.2">
      <c r="AA64" s="604">
        <v>45900</v>
      </c>
      <c r="AB64" s="602">
        <v>25807</v>
      </c>
      <c r="AC64" s="602">
        <v>19983</v>
      </c>
    </row>
    <row r="65" spans="27:29" x14ac:dyDescent="0.2">
      <c r="AA65" s="604">
        <v>45930</v>
      </c>
      <c r="AB65" s="602">
        <v>32193</v>
      </c>
      <c r="AC65" s="602">
        <v>19798</v>
      </c>
    </row>
    <row r="66" spans="27:29" x14ac:dyDescent="0.2">
      <c r="AA66" s="604">
        <v>45961</v>
      </c>
      <c r="AB66" s="602">
        <v>51502</v>
      </c>
      <c r="AC66" s="602">
        <v>18854</v>
      </c>
    </row>
    <row r="67" spans="27:29" x14ac:dyDescent="0.2">
      <c r="AA67" s="604">
        <v>45991</v>
      </c>
      <c r="AB67" s="602">
        <v>47817</v>
      </c>
      <c r="AC67" s="602">
        <v>21634</v>
      </c>
    </row>
    <row r="68" spans="27:29" x14ac:dyDescent="0.2">
      <c r="AA68" s="604">
        <v>46022</v>
      </c>
      <c r="AB68" s="602">
        <v>40333</v>
      </c>
      <c r="AC68" s="602">
        <v>21260</v>
      </c>
    </row>
    <row r="69" spans="27:29" x14ac:dyDescent="0.2">
      <c r="AA69" s="604">
        <v>46053</v>
      </c>
      <c r="AB69" s="602">
        <v>29513</v>
      </c>
      <c r="AC69" s="602">
        <v>24724</v>
      </c>
    </row>
    <row r="70" spans="27:29" x14ac:dyDescent="0.2">
      <c r="AA70" s="604">
        <v>46081</v>
      </c>
      <c r="AB70" s="602">
        <v>33305</v>
      </c>
      <c r="AC70" s="602">
        <v>36687</v>
      </c>
    </row>
    <row r="71" spans="27:29" x14ac:dyDescent="0.2">
      <c r="AA71" s="604">
        <v>46112</v>
      </c>
      <c r="AB71" s="602">
        <v>43872</v>
      </c>
      <c r="AC71" s="602">
        <v>22947</v>
      </c>
    </row>
    <row r="72" spans="27:29" x14ac:dyDescent="0.2">
      <c r="AA72" s="604">
        <v>46142</v>
      </c>
      <c r="AB72" s="602">
        <v>37534</v>
      </c>
      <c r="AC72" s="602">
        <v>21714</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9.140625" style="615" bestFit="1"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t="15" hidden="1" customHeight="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545"/>
      <c r="C3" s="1545"/>
      <c r="D3" s="1545"/>
      <c r="E3" s="1545"/>
      <c r="F3" s="1545"/>
      <c r="G3" s="1545"/>
      <c r="H3" s="1545"/>
      <c r="I3" s="1545"/>
      <c r="J3" s="1545"/>
      <c r="K3" s="1545"/>
      <c r="L3" s="618"/>
      <c r="M3" s="618"/>
      <c r="W3" s="620"/>
      <c r="AA3" s="620"/>
      <c r="AD3" s="620"/>
    </row>
    <row r="4" spans="2:32" s="621" customFormat="1" ht="13.5" customHeight="1" x14ac:dyDescent="0.2">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2" s="623" customFormat="1" ht="16.5" customHeight="1" x14ac:dyDescent="0.2">
      <c r="B5" s="1547" t="s">
        <v>409</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row>
    <row r="6" spans="2:32" s="623" customFormat="1" ht="14.25" customHeight="1" x14ac:dyDescent="0.2">
      <c r="B6" s="1482" t="str">
        <f>porsaad!$B$6</f>
        <v>Situación a 30 de abril de 2026</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622"/>
    </row>
    <row r="7" spans="2:32" s="621" customFormat="1" ht="5.25" customHeight="1" x14ac:dyDescent="0.2">
      <c r="AC7" s="792"/>
    </row>
    <row r="8" spans="2:32" s="626" customFormat="1" ht="21.75" customHeight="1" x14ac:dyDescent="0.2">
      <c r="B8" s="1555" t="s">
        <v>27</v>
      </c>
      <c r="C8" s="625"/>
      <c r="D8" s="1575" t="s">
        <v>112</v>
      </c>
      <c r="E8" s="1585" t="s">
        <v>26</v>
      </c>
      <c r="F8" s="1586"/>
      <c r="G8" s="1586"/>
      <c r="H8" s="1586"/>
      <c r="I8" s="1586"/>
      <c r="J8" s="1586"/>
      <c r="K8" s="1586"/>
      <c r="L8" s="1586"/>
      <c r="M8" s="1586"/>
      <c r="N8" s="1586"/>
      <c r="O8" s="1586"/>
      <c r="P8" s="1586"/>
      <c r="Q8" s="1586"/>
      <c r="R8" s="1586"/>
      <c r="S8" s="1586"/>
      <c r="T8" s="1586"/>
      <c r="U8" s="1586"/>
      <c r="V8" s="1586"/>
      <c r="W8" s="1586"/>
      <c r="X8" s="1586"/>
      <c r="Y8" s="1586"/>
      <c r="Z8" s="1586"/>
      <c r="AA8" s="1558"/>
      <c r="AB8" s="625"/>
      <c r="AC8" s="1575" t="s">
        <v>0</v>
      </c>
      <c r="AD8" s="1587"/>
    </row>
    <row r="9" spans="2:32" s="626" customFormat="1" ht="21.75" customHeight="1" x14ac:dyDescent="0.2">
      <c r="B9" s="1584"/>
      <c r="C9" s="625"/>
      <c r="D9" s="1576"/>
      <c r="E9" s="1573" t="s">
        <v>22</v>
      </c>
      <c r="F9" s="1574"/>
      <c r="G9" s="627"/>
      <c r="H9" s="1573" t="s">
        <v>21</v>
      </c>
      <c r="I9" s="1574"/>
      <c r="J9" s="627"/>
      <c r="K9" s="1573" t="s">
        <v>20</v>
      </c>
      <c r="L9" s="1574"/>
      <c r="M9" s="627"/>
      <c r="N9" s="1573" t="s">
        <v>19</v>
      </c>
      <c r="O9" s="1574"/>
      <c r="P9" s="627"/>
      <c r="Q9" s="1573" t="s">
        <v>18</v>
      </c>
      <c r="R9" s="1574"/>
      <c r="S9" s="627"/>
      <c r="T9" s="1573" t="s">
        <v>17</v>
      </c>
      <c r="U9" s="1574"/>
      <c r="V9" s="627"/>
      <c r="W9" s="1573" t="s">
        <v>16</v>
      </c>
      <c r="X9" s="1574"/>
      <c r="Y9" s="627"/>
      <c r="Z9" s="1573" t="s">
        <v>15</v>
      </c>
      <c r="AA9" s="1574"/>
      <c r="AB9" s="625"/>
      <c r="AC9" s="1588"/>
      <c r="AD9" s="1589"/>
    </row>
    <row r="10" spans="2:32" s="626" customFormat="1" ht="21.75" customHeight="1" x14ac:dyDescent="0.2">
      <c r="B10" s="1556"/>
      <c r="C10" s="628"/>
      <c r="D10" s="1577"/>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78" t="s">
        <v>24</v>
      </c>
      <c r="D12" s="793" t="s">
        <v>31</v>
      </c>
      <c r="E12" s="794">
        <v>616</v>
      </c>
      <c r="F12" s="795">
        <v>0.21122293277555848</v>
      </c>
      <c r="G12" s="634"/>
      <c r="H12" s="796">
        <v>11284</v>
      </c>
      <c r="I12" s="795">
        <v>3.8692200867522759</v>
      </c>
      <c r="J12" s="634"/>
      <c r="K12" s="796">
        <v>6474</v>
      </c>
      <c r="L12" s="795">
        <v>2.2198981603716974</v>
      </c>
      <c r="M12" s="634"/>
      <c r="N12" s="796">
        <v>8780</v>
      </c>
      <c r="O12" s="795">
        <v>3.0106125807944863</v>
      </c>
      <c r="P12" s="634"/>
      <c r="Q12" s="796">
        <v>8726</v>
      </c>
      <c r="R12" s="795">
        <v>2.9920962847394859</v>
      </c>
      <c r="S12" s="634"/>
      <c r="T12" s="796">
        <v>12353</v>
      </c>
      <c r="U12" s="795">
        <v>4.2357741697670033</v>
      </c>
      <c r="V12" s="634"/>
      <c r="W12" s="796">
        <v>42718</v>
      </c>
      <c r="X12" s="795">
        <v>14.647761756990759</v>
      </c>
      <c r="Y12" s="634"/>
      <c r="Z12" s="796">
        <v>200684</v>
      </c>
      <c r="AA12" s="795">
        <f t="shared" ref="AA12:AA21" si="0">Z12*100/$AC12</f>
        <v>68.813414027808733</v>
      </c>
      <c r="AB12" s="637"/>
      <c r="AC12" s="675">
        <f t="shared" ref="AC12:AD15" si="1">E12+H12+K12+N12+Q12+T12+W12+Z12</f>
        <v>291635</v>
      </c>
      <c r="AD12" s="676">
        <f t="shared" si="1"/>
        <v>100</v>
      </c>
      <c r="AF12" s="797"/>
    </row>
    <row r="13" spans="2:32" s="633" customFormat="1" ht="21" customHeight="1" x14ac:dyDescent="0.2">
      <c r="B13" s="1579"/>
      <c r="D13" s="798" t="s">
        <v>49</v>
      </c>
      <c r="E13" s="799">
        <v>878</v>
      </c>
      <c r="F13" s="800">
        <v>0.21132947420360318</v>
      </c>
      <c r="G13" s="634"/>
      <c r="H13" s="801">
        <v>14508</v>
      </c>
      <c r="I13" s="800">
        <v>3.4919909017606776</v>
      </c>
      <c r="J13" s="634"/>
      <c r="K13" s="801">
        <v>8611</v>
      </c>
      <c r="L13" s="800">
        <v>2.0726174286642678</v>
      </c>
      <c r="M13" s="634"/>
      <c r="N13" s="801">
        <v>11852</v>
      </c>
      <c r="O13" s="800">
        <v>2.8527072075866799</v>
      </c>
      <c r="P13" s="634"/>
      <c r="Q13" s="801">
        <v>13898</v>
      </c>
      <c r="R13" s="800">
        <v>3.345167462963186</v>
      </c>
      <c r="S13" s="634"/>
      <c r="T13" s="801">
        <v>23370</v>
      </c>
      <c r="U13" s="800">
        <v>5.6250225650776837</v>
      </c>
      <c r="V13" s="634"/>
      <c r="W13" s="801">
        <v>76570</v>
      </c>
      <c r="X13" s="800">
        <v>18.429951981514687</v>
      </c>
      <c r="Y13" s="634"/>
      <c r="Z13" s="801">
        <v>265778</v>
      </c>
      <c r="AA13" s="800">
        <f t="shared" si="0"/>
        <v>63.971212978229211</v>
      </c>
      <c r="AB13" s="637"/>
      <c r="AC13" s="683">
        <f t="shared" si="1"/>
        <v>415465</v>
      </c>
      <c r="AD13" s="684">
        <f t="shared" si="1"/>
        <v>100</v>
      </c>
      <c r="AF13" s="797"/>
    </row>
    <row r="14" spans="2:32" s="633" customFormat="1" ht="21" customHeight="1" x14ac:dyDescent="0.2">
      <c r="B14" s="1579"/>
      <c r="D14" s="798" t="s">
        <v>50</v>
      </c>
      <c r="E14" s="799">
        <v>391</v>
      </c>
      <c r="F14" s="800">
        <v>9.1046687623704742E-2</v>
      </c>
      <c r="G14" s="634"/>
      <c r="H14" s="801">
        <v>12072</v>
      </c>
      <c r="I14" s="800">
        <v>2.8110373733845617</v>
      </c>
      <c r="J14" s="634"/>
      <c r="K14" s="801">
        <v>8514</v>
      </c>
      <c r="L14" s="800">
        <v>1.9825358016067063</v>
      </c>
      <c r="M14" s="634"/>
      <c r="N14" s="801">
        <v>10829</v>
      </c>
      <c r="O14" s="800">
        <v>2.5215973920130401</v>
      </c>
      <c r="P14" s="634"/>
      <c r="Q14" s="801">
        <v>15400</v>
      </c>
      <c r="R14" s="800">
        <v>3.5859820700896496</v>
      </c>
      <c r="S14" s="634"/>
      <c r="T14" s="801">
        <v>27891</v>
      </c>
      <c r="U14" s="800">
        <v>6.494586098498079</v>
      </c>
      <c r="V14" s="634"/>
      <c r="W14" s="801">
        <v>103164</v>
      </c>
      <c r="X14" s="800">
        <v>24.022354173943416</v>
      </c>
      <c r="Y14" s="634"/>
      <c r="Z14" s="801">
        <v>251189</v>
      </c>
      <c r="AA14" s="800">
        <f t="shared" si="0"/>
        <v>58.490860402840845</v>
      </c>
      <c r="AB14" s="637"/>
      <c r="AC14" s="683">
        <f t="shared" si="1"/>
        <v>429450</v>
      </c>
      <c r="AD14" s="684">
        <f t="shared" si="1"/>
        <v>100</v>
      </c>
      <c r="AF14" s="797"/>
    </row>
    <row r="15" spans="2:32" s="633" customFormat="1" ht="21" customHeight="1" x14ac:dyDescent="0.2">
      <c r="B15" s="1579"/>
      <c r="D15" s="802" t="s">
        <v>113</v>
      </c>
      <c r="E15" s="803">
        <v>703</v>
      </c>
      <c r="F15" s="804">
        <v>0.2698190331804487</v>
      </c>
      <c r="G15" s="634"/>
      <c r="H15" s="805">
        <v>12428</v>
      </c>
      <c r="I15" s="804">
        <v>4.7700013433380031</v>
      </c>
      <c r="J15" s="634"/>
      <c r="K15" s="805">
        <v>5760</v>
      </c>
      <c r="L15" s="804">
        <v>2.2107505421328368</v>
      </c>
      <c r="M15" s="634"/>
      <c r="N15" s="805">
        <v>5963</v>
      </c>
      <c r="O15" s="804">
        <v>2.2886641463086992</v>
      </c>
      <c r="P15" s="634"/>
      <c r="Q15" s="805">
        <v>9289</v>
      </c>
      <c r="R15" s="804">
        <v>3.5652190600472089</v>
      </c>
      <c r="S15" s="634"/>
      <c r="T15" s="805">
        <v>18693</v>
      </c>
      <c r="U15" s="804">
        <v>7.1745763687654724</v>
      </c>
      <c r="V15" s="634"/>
      <c r="W15" s="805">
        <v>78098</v>
      </c>
      <c r="X15" s="804">
        <v>29.974860388800398</v>
      </c>
      <c r="Y15" s="634"/>
      <c r="Z15" s="805">
        <v>129611</v>
      </c>
      <c r="AA15" s="804">
        <f t="shared" si="0"/>
        <v>49.746109117426933</v>
      </c>
      <c r="AB15" s="637"/>
      <c r="AC15" s="691">
        <f t="shared" si="1"/>
        <v>260545</v>
      </c>
      <c r="AD15" s="692">
        <f t="shared" si="1"/>
        <v>100</v>
      </c>
      <c r="AF15" s="797"/>
    </row>
    <row r="16" spans="2:32" s="633" customFormat="1" ht="21" customHeight="1" x14ac:dyDescent="0.2">
      <c r="B16" s="1580"/>
      <c r="D16" s="806" t="s">
        <v>68</v>
      </c>
      <c r="E16" s="807">
        <f>SUM(E12:E15)</f>
        <v>2588</v>
      </c>
      <c r="F16" s="808">
        <f t="shared" ref="F16:F21" si="2">E16*100/$AC16</f>
        <v>0.18524151900908672</v>
      </c>
      <c r="G16" s="634"/>
      <c r="H16" s="807">
        <f>SUM(H12:H15)</f>
        <v>50292</v>
      </c>
      <c r="I16" s="808">
        <f t="shared" ref="I16:I21" si="3">H16*100/$AC16</f>
        <v>3.5997552063388674</v>
      </c>
      <c r="J16" s="634"/>
      <c r="K16" s="809">
        <f>SUM(K12:K15)</f>
        <v>29359</v>
      </c>
      <c r="L16" s="810">
        <f t="shared" ref="L16:L21" si="4">K16*100/$AC16</f>
        <v>2.1014318997634378</v>
      </c>
      <c r="M16" s="634"/>
      <c r="N16" s="809">
        <f>SUM(N12:N15)</f>
        <v>37424</v>
      </c>
      <c r="O16" s="810">
        <f t="shared" ref="O16:O21" si="5">N16*100/$AC16</f>
        <v>2.6787011620541192</v>
      </c>
      <c r="P16" s="634"/>
      <c r="Q16" s="809">
        <f>SUM(Q12:Q15)</f>
        <v>47313</v>
      </c>
      <c r="R16" s="810">
        <f t="shared" ref="R16:R21" si="6">Q16*100/$AC16</f>
        <v>3.3865270436155024</v>
      </c>
      <c r="S16" s="634"/>
      <c r="T16" s="809">
        <f>SUM(T12:T15)</f>
        <v>82307</v>
      </c>
      <c r="U16" s="810">
        <f t="shared" ref="U16:U21" si="7">T16*100/$AC16</f>
        <v>5.8912958674964839</v>
      </c>
      <c r="V16" s="634"/>
      <c r="W16" s="809">
        <f>SUM(W12:W15)</f>
        <v>300550</v>
      </c>
      <c r="X16" s="810">
        <f t="shared" ref="X16:X21" si="8">W16*100/$AC16</f>
        <v>21.512495571167314</v>
      </c>
      <c r="Y16" s="634"/>
      <c r="Z16" s="807">
        <f>SUM(Z12:Z15)</f>
        <v>847262</v>
      </c>
      <c r="AA16" s="808">
        <f t="shared" si="0"/>
        <v>60.644551730555186</v>
      </c>
      <c r="AB16" s="637"/>
      <c r="AC16" s="811">
        <f>SUM(AC12:AC15)</f>
        <v>1397095</v>
      </c>
      <c r="AD16" s="812">
        <f t="shared" ref="AD16:AD21" si="9">F16+I16+L16+O16+R16+U16+X16+AA16</f>
        <v>100</v>
      </c>
      <c r="AF16" s="797"/>
    </row>
    <row r="17" spans="2:32" s="633" customFormat="1" ht="21" customHeight="1" x14ac:dyDescent="0.2">
      <c r="B17" s="1578" t="s">
        <v>23</v>
      </c>
      <c r="D17" s="793" t="s">
        <v>31</v>
      </c>
      <c r="E17" s="796">
        <v>840</v>
      </c>
      <c r="F17" s="795">
        <v>0.49410602103479917</v>
      </c>
      <c r="G17" s="634"/>
      <c r="H17" s="796">
        <v>24613</v>
      </c>
      <c r="I17" s="795">
        <v>14.477894637773229</v>
      </c>
      <c r="J17" s="634"/>
      <c r="K17" s="796">
        <v>10484</v>
      </c>
      <c r="L17" s="795">
        <v>6.1669137196771837</v>
      </c>
      <c r="M17" s="634"/>
      <c r="N17" s="796">
        <v>10890</v>
      </c>
      <c r="O17" s="795">
        <v>6.4057316298440039</v>
      </c>
      <c r="P17" s="634"/>
      <c r="Q17" s="796">
        <v>9964</v>
      </c>
      <c r="R17" s="795">
        <v>5.8610385637984992</v>
      </c>
      <c r="S17" s="634"/>
      <c r="T17" s="796">
        <v>13755</v>
      </c>
      <c r="U17" s="795">
        <v>8.0909860944448369</v>
      </c>
      <c r="V17" s="634"/>
      <c r="W17" s="796">
        <v>32740</v>
      </c>
      <c r="X17" s="795">
        <v>19.25837039128491</v>
      </c>
      <c r="Y17" s="634"/>
      <c r="Z17" s="796">
        <v>66718</v>
      </c>
      <c r="AA17" s="795">
        <f t="shared" si="0"/>
        <v>39.244958942142539</v>
      </c>
      <c r="AB17" s="637"/>
      <c r="AC17" s="675">
        <f>E17+H17+K17+N17+Q17+T17+W17+Z17</f>
        <v>170004</v>
      </c>
      <c r="AD17" s="676">
        <f t="shared" si="9"/>
        <v>100</v>
      </c>
      <c r="AF17" s="797"/>
    </row>
    <row r="18" spans="2:32" s="633" customFormat="1" ht="21" customHeight="1" x14ac:dyDescent="0.2">
      <c r="B18" s="1579"/>
      <c r="D18" s="798" t="s">
        <v>49</v>
      </c>
      <c r="E18" s="801">
        <v>1103</v>
      </c>
      <c r="F18" s="800">
        <v>0.42914948253054236</v>
      </c>
      <c r="G18" s="634"/>
      <c r="H18" s="801">
        <v>36114</v>
      </c>
      <c r="I18" s="800">
        <v>14.051046611158664</v>
      </c>
      <c r="J18" s="634"/>
      <c r="K18" s="801">
        <v>13969</v>
      </c>
      <c r="L18" s="800">
        <v>5.4349856042331339</v>
      </c>
      <c r="M18" s="634"/>
      <c r="N18" s="801">
        <v>15661</v>
      </c>
      <c r="O18" s="800">
        <v>6.0933001322854254</v>
      </c>
      <c r="P18" s="634"/>
      <c r="Q18" s="801">
        <v>16236</v>
      </c>
      <c r="R18" s="800">
        <v>6.3170181308847564</v>
      </c>
      <c r="S18" s="634"/>
      <c r="T18" s="801">
        <v>25255</v>
      </c>
      <c r="U18" s="800">
        <v>9.8260835732627818</v>
      </c>
      <c r="V18" s="634"/>
      <c r="W18" s="801">
        <v>53278</v>
      </c>
      <c r="X18" s="800">
        <v>20.729126138043732</v>
      </c>
      <c r="Y18" s="634"/>
      <c r="Z18" s="801">
        <v>95404</v>
      </c>
      <c r="AA18" s="800">
        <f t="shared" si="0"/>
        <v>37.119290327600964</v>
      </c>
      <c r="AB18" s="637"/>
      <c r="AC18" s="683">
        <f>E18+H18+K18+N18+Q18+T18+W18+Z18</f>
        <v>257020</v>
      </c>
      <c r="AD18" s="684">
        <f t="shared" si="9"/>
        <v>100</v>
      </c>
      <c r="AF18" s="797"/>
    </row>
    <row r="19" spans="2:32" s="633" customFormat="1" ht="21" customHeight="1" x14ac:dyDescent="0.2">
      <c r="B19" s="1579"/>
      <c r="D19" s="798" t="s">
        <v>50</v>
      </c>
      <c r="E19" s="801">
        <v>503</v>
      </c>
      <c r="F19" s="800">
        <v>0.19316658794072128</v>
      </c>
      <c r="G19" s="634"/>
      <c r="H19" s="801">
        <v>27334</v>
      </c>
      <c r="I19" s="800">
        <v>10.497048737120627</v>
      </c>
      <c r="J19" s="634"/>
      <c r="K19" s="801">
        <v>14648</v>
      </c>
      <c r="L19" s="800">
        <v>5.625256819395001</v>
      </c>
      <c r="M19" s="634"/>
      <c r="N19" s="801">
        <v>15135</v>
      </c>
      <c r="O19" s="800">
        <v>5.8122789433057989</v>
      </c>
      <c r="P19" s="634"/>
      <c r="Q19" s="801">
        <v>17237</v>
      </c>
      <c r="R19" s="800">
        <v>6.6195079052370032</v>
      </c>
      <c r="S19" s="634"/>
      <c r="T19" s="801">
        <v>27136</v>
      </c>
      <c r="U19" s="800">
        <v>10.421010994750324</v>
      </c>
      <c r="V19" s="634"/>
      <c r="W19" s="801">
        <v>56684</v>
      </c>
      <c r="X19" s="800">
        <v>21.76829994201162</v>
      </c>
      <c r="Y19" s="634"/>
      <c r="Z19" s="801">
        <v>101720</v>
      </c>
      <c r="AA19" s="800">
        <f t="shared" si="0"/>
        <v>39.063430070238901</v>
      </c>
      <c r="AB19" s="637"/>
      <c r="AC19" s="683">
        <f>E19+H19+K19+N19+Q19+T19+W19+Z19</f>
        <v>260397</v>
      </c>
      <c r="AD19" s="684">
        <f t="shared" si="9"/>
        <v>100</v>
      </c>
      <c r="AF19" s="797"/>
    </row>
    <row r="20" spans="2:32" s="633" customFormat="1" ht="21" customHeight="1" x14ac:dyDescent="0.2">
      <c r="B20" s="1579"/>
      <c r="D20" s="802" t="s">
        <v>113</v>
      </c>
      <c r="E20" s="805">
        <v>850</v>
      </c>
      <c r="F20" s="804">
        <v>0.50635927679980941</v>
      </c>
      <c r="G20" s="634"/>
      <c r="H20" s="805">
        <v>18005</v>
      </c>
      <c r="I20" s="804">
        <v>10.725880916212432</v>
      </c>
      <c r="J20" s="634"/>
      <c r="K20" s="805">
        <v>9156</v>
      </c>
      <c r="L20" s="804">
        <v>5.4543829863282998</v>
      </c>
      <c r="M20" s="634"/>
      <c r="N20" s="805">
        <v>7122</v>
      </c>
      <c r="O20" s="804">
        <v>4.2426950227861671</v>
      </c>
      <c r="P20" s="634"/>
      <c r="Q20" s="805">
        <v>8397</v>
      </c>
      <c r="R20" s="804">
        <v>5.0022339379858813</v>
      </c>
      <c r="S20" s="634"/>
      <c r="T20" s="805">
        <v>15993</v>
      </c>
      <c r="U20" s="804">
        <v>9.5272987221874725</v>
      </c>
      <c r="V20" s="634"/>
      <c r="W20" s="805">
        <v>40965</v>
      </c>
      <c r="X20" s="804">
        <v>24.403538557769636</v>
      </c>
      <c r="Y20" s="634"/>
      <c r="Z20" s="805">
        <v>67377</v>
      </c>
      <c r="AA20" s="804">
        <f t="shared" si="0"/>
        <v>40.137610579930303</v>
      </c>
      <c r="AB20" s="637"/>
      <c r="AC20" s="691">
        <f>E20+H20+K20+N20+Q20+T20+W20+Z20</f>
        <v>167865</v>
      </c>
      <c r="AD20" s="692">
        <f t="shared" si="9"/>
        <v>100</v>
      </c>
      <c r="AF20" s="797"/>
    </row>
    <row r="21" spans="2:32" s="633" customFormat="1" ht="21" customHeight="1" x14ac:dyDescent="0.2">
      <c r="B21" s="1580"/>
      <c r="D21" s="813" t="s">
        <v>68</v>
      </c>
      <c r="E21" s="809">
        <f>SUM(E17:E20)</f>
        <v>3296</v>
      </c>
      <c r="F21" s="810">
        <f t="shared" si="2"/>
        <v>0.38536816924397221</v>
      </c>
      <c r="G21" s="634"/>
      <c r="H21" s="809">
        <f>SUM(H17:H20)</f>
        <v>106066</v>
      </c>
      <c r="I21" s="810">
        <f t="shared" si="3"/>
        <v>12.401231868638092</v>
      </c>
      <c r="J21" s="634"/>
      <c r="K21" s="809">
        <f>SUM(K17:K20)</f>
        <v>48257</v>
      </c>
      <c r="L21" s="810">
        <f t="shared" si="4"/>
        <v>5.6422062327689213</v>
      </c>
      <c r="M21" s="634"/>
      <c r="N21" s="809">
        <f>SUM(N17:N20)</f>
        <v>48808</v>
      </c>
      <c r="O21" s="810">
        <f t="shared" si="5"/>
        <v>5.7066291275666856</v>
      </c>
      <c r="P21" s="634"/>
      <c r="Q21" s="809">
        <f>SUM(Q17:Q20)</f>
        <v>51834</v>
      </c>
      <c r="R21" s="810">
        <f t="shared" si="6"/>
        <v>6.060428909160211</v>
      </c>
      <c r="S21" s="634"/>
      <c r="T21" s="809">
        <f>SUM(T17:T20)</f>
        <v>82139</v>
      </c>
      <c r="U21" s="810">
        <f t="shared" si="7"/>
        <v>9.6036881230372071</v>
      </c>
      <c r="V21" s="634"/>
      <c r="W21" s="809">
        <f>SUM(W17:W20)</f>
        <v>183667</v>
      </c>
      <c r="X21" s="810">
        <f t="shared" si="8"/>
        <v>21.474337239239272</v>
      </c>
      <c r="Y21" s="634"/>
      <c r="Z21" s="809">
        <f>SUM(Z17:Z20)</f>
        <v>331219</v>
      </c>
      <c r="AA21" s="810">
        <f t="shared" si="0"/>
        <v>38.726110330345641</v>
      </c>
      <c r="AB21" s="637"/>
      <c r="AC21" s="811">
        <f>SUM(AC17:AC20)</f>
        <v>855286</v>
      </c>
      <c r="AD21" s="812">
        <f t="shared" si="9"/>
        <v>100</v>
      </c>
      <c r="AF21" s="797"/>
    </row>
    <row r="22" spans="2:32" s="649" customFormat="1" ht="3" customHeight="1" x14ac:dyDescent="0.2">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
      <c r="B23" s="1581" t="s">
        <v>0</v>
      </c>
      <c r="C23" s="1582"/>
      <c r="D23" s="1583"/>
      <c r="E23" s="816">
        <f>E16+E21</f>
        <v>5884</v>
      </c>
      <c r="F23" s="817">
        <f>E23*100/$AC23</f>
        <v>0.26123466678150808</v>
      </c>
      <c r="G23" s="1265"/>
      <c r="H23" s="664">
        <f>H16+H21</f>
        <v>156358</v>
      </c>
      <c r="I23" s="665">
        <f>H23*100/$AC23</f>
        <v>6.9418983733213873</v>
      </c>
      <c r="J23" s="1265"/>
      <c r="K23" s="664">
        <f>K16+K21</f>
        <v>77616</v>
      </c>
      <c r="L23" s="665">
        <f>K23*100/$AC23</f>
        <v>3.4459534155189551</v>
      </c>
      <c r="M23" s="1265"/>
      <c r="N23" s="664">
        <f>N16+N21</f>
        <v>86232</v>
      </c>
      <c r="O23" s="665">
        <f>N23*100/$AC23</f>
        <v>3.8284819486578869</v>
      </c>
      <c r="P23" s="1265"/>
      <c r="Q23" s="664">
        <f>Q16+Q21</f>
        <v>99147</v>
      </c>
      <c r="R23" s="665">
        <f>Q23*100/$AC23</f>
        <v>4.4018751712077133</v>
      </c>
      <c r="S23" s="1265"/>
      <c r="T23" s="664">
        <f>T16+T21</f>
        <v>164446</v>
      </c>
      <c r="U23" s="665">
        <f>T23*100/$AC23</f>
        <v>7.3009850464908022</v>
      </c>
      <c r="V23" s="1265"/>
      <c r="W23" s="664">
        <f>W16+W21</f>
        <v>484217</v>
      </c>
      <c r="X23" s="665">
        <f>W23*100/$AC23</f>
        <v>21.498005887991418</v>
      </c>
      <c r="Y23" s="1265"/>
      <c r="Z23" s="664">
        <f>Z16+Z21</f>
        <v>1178481</v>
      </c>
      <c r="AA23" s="665">
        <f>Z23*100/$AC23</f>
        <v>52.321565490030331</v>
      </c>
      <c r="AB23" s="1265"/>
      <c r="AC23" s="664">
        <f>AC16+AC21</f>
        <v>2252381</v>
      </c>
      <c r="AD23" s="665">
        <f>F23+I23+L23+O23+R23+U23+X23+AA23</f>
        <v>100</v>
      </c>
    </row>
    <row r="24" spans="2:32" s="631" customFormat="1" ht="5.25" customHeight="1" x14ac:dyDescent="0.2">
      <c r="B24" s="651"/>
      <c r="C24" s="651"/>
      <c r="D24" s="651"/>
      <c r="E24" s="651"/>
      <c r="F24" s="651"/>
      <c r="G24" s="651"/>
      <c r="H24" s="651"/>
      <c r="I24" s="651"/>
      <c r="J24" s="651"/>
      <c r="K24" s="651"/>
      <c r="L24" s="651"/>
      <c r="M24" s="651"/>
      <c r="N24" s="651"/>
      <c r="O24" s="652"/>
      <c r="P24" s="652"/>
    </row>
    <row r="25" spans="2:32" s="631" customFormat="1" ht="5.25" customHeight="1" x14ac:dyDescent="0.2">
      <c r="B25" s="651"/>
      <c r="C25" s="651"/>
      <c r="D25" s="651"/>
      <c r="E25" s="651"/>
      <c r="F25" s="651"/>
      <c r="G25" s="651"/>
      <c r="H25" s="651"/>
      <c r="I25" s="651"/>
      <c r="J25" s="651"/>
      <c r="K25" s="651"/>
      <c r="L25" s="651"/>
      <c r="M25" s="651"/>
      <c r="N25" s="651"/>
      <c r="O25" s="652"/>
      <c r="P25" s="652"/>
    </row>
    <row r="26" spans="2:32" s="631" customFormat="1" ht="12.75" customHeight="1" x14ac:dyDescent="0.2">
      <c r="B26" s="652"/>
      <c r="C26" s="652"/>
      <c r="D26" s="652"/>
      <c r="E26" s="652"/>
      <c r="F26" s="652"/>
      <c r="G26" s="652"/>
      <c r="H26" s="652"/>
      <c r="I26" s="652"/>
      <c r="J26" s="652"/>
      <c r="K26" s="652"/>
      <c r="L26" s="652"/>
      <c r="M26" s="652"/>
      <c r="N26" s="652"/>
      <c r="O26" s="652"/>
      <c r="P26" s="652"/>
    </row>
    <row r="27" spans="2:32" s="649" customFormat="1" ht="24.75" customHeight="1" x14ac:dyDescent="0.2">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B35" s="652"/>
      <c r="C35" s="652"/>
      <c r="D35" s="652"/>
      <c r="E35" s="652"/>
      <c r="F35" s="652"/>
      <c r="G35" s="652"/>
      <c r="H35" s="652"/>
      <c r="I35" s="652"/>
      <c r="J35" s="652"/>
      <c r="K35" s="652"/>
      <c r="L35" s="652"/>
      <c r="M35" s="652"/>
      <c r="N35" s="652"/>
      <c r="O35" s="652"/>
      <c r="P35" s="652"/>
    </row>
    <row r="36" spans="2:16" s="631" customFormat="1" x14ac:dyDescent="0.2">
      <c r="B36" s="652"/>
      <c r="C36" s="652"/>
      <c r="D36" s="652"/>
      <c r="E36" s="652"/>
      <c r="F36" s="652"/>
      <c r="G36" s="652"/>
      <c r="H36" s="652"/>
      <c r="I36" s="652"/>
      <c r="J36" s="652"/>
      <c r="K36" s="652"/>
      <c r="L36" s="652"/>
      <c r="M36" s="652"/>
      <c r="N36" s="652"/>
      <c r="O36" s="652"/>
      <c r="P36" s="652"/>
    </row>
    <row r="37" spans="2:16" s="631" customFormat="1" ht="15" customHeight="1" x14ac:dyDescent="0.2">
      <c r="C37" s="1544" t="s">
        <v>14</v>
      </c>
      <c r="D37" s="1544"/>
      <c r="E37" s="1544"/>
      <c r="F37" s="1544"/>
      <c r="G37" s="1544"/>
      <c r="H37" s="1544"/>
      <c r="I37" s="1544"/>
      <c r="J37" s="1544"/>
      <c r="K37" s="1544"/>
      <c r="L37" s="1544"/>
      <c r="M37" s="652"/>
      <c r="N37" s="652"/>
      <c r="O37" s="652"/>
      <c r="P37" s="652"/>
    </row>
    <row r="38" spans="2:16" s="631" customFormat="1" x14ac:dyDescent="0.2">
      <c r="L38" s="652"/>
      <c r="M38" s="652"/>
      <c r="N38" s="652"/>
      <c r="O38" s="652"/>
      <c r="P38" s="652"/>
    </row>
    <row r="39" spans="2:16" s="631" customFormat="1" x14ac:dyDescent="0.2">
      <c r="B39" s="652"/>
      <c r="C39" s="652"/>
      <c r="D39" s="652"/>
      <c r="E39" s="652"/>
      <c r="F39" s="652"/>
      <c r="G39" s="652"/>
      <c r="H39" s="652"/>
      <c r="I39" s="652"/>
      <c r="J39" s="652"/>
      <c r="K39" s="652"/>
      <c r="L39" s="652"/>
      <c r="M39" s="652"/>
      <c r="N39" s="652"/>
      <c r="O39" s="652"/>
      <c r="P39" s="652"/>
    </row>
    <row r="40" spans="2:16" s="631" customFormat="1" ht="5.25" customHeight="1" x14ac:dyDescent="0.2">
      <c r="B40" s="652"/>
      <c r="C40" s="652"/>
      <c r="D40" s="652"/>
      <c r="E40" s="652"/>
      <c r="F40" s="652"/>
      <c r="G40" s="652"/>
      <c r="H40" s="652"/>
      <c r="I40" s="652"/>
      <c r="J40" s="652"/>
      <c r="K40" s="652"/>
      <c r="L40" s="652"/>
      <c r="M40" s="652"/>
      <c r="N40" s="652"/>
      <c r="O40" s="652"/>
      <c r="P40" s="652"/>
    </row>
    <row r="41" spans="2:16" s="631" customFormat="1" ht="5.25" customHeight="1" x14ac:dyDescent="0.2">
      <c r="B41" s="652"/>
      <c r="C41" s="652"/>
      <c r="D41" s="652"/>
      <c r="E41" s="652"/>
      <c r="F41" s="652"/>
      <c r="G41" s="652"/>
      <c r="H41" s="652"/>
      <c r="I41" s="652"/>
      <c r="J41" s="652"/>
      <c r="K41" s="652"/>
      <c r="L41" s="652"/>
      <c r="M41" s="652"/>
      <c r="N41" s="652"/>
      <c r="O41" s="652"/>
      <c r="P41" s="652"/>
    </row>
    <row r="42" spans="2:16" s="631" customFormat="1" ht="16.5" customHeight="1" x14ac:dyDescent="0.2">
      <c r="B42" s="652"/>
      <c r="C42" s="652"/>
      <c r="D42" s="652"/>
      <c r="E42" s="652"/>
      <c r="F42" s="652"/>
      <c r="G42" s="652"/>
      <c r="H42" s="652"/>
      <c r="I42" s="652"/>
      <c r="J42" s="652"/>
      <c r="K42" s="652"/>
      <c r="L42" s="652"/>
      <c r="M42" s="652"/>
      <c r="N42" s="652"/>
      <c r="O42" s="652"/>
      <c r="P42" s="652"/>
    </row>
    <row r="43" spans="2:16" s="631" customFormat="1" x14ac:dyDescent="0.2">
      <c r="B43" s="652"/>
      <c r="C43" s="652"/>
      <c r="D43" s="652"/>
      <c r="E43" s="652"/>
      <c r="F43" s="652"/>
      <c r="G43" s="652"/>
      <c r="H43" s="652"/>
      <c r="I43" s="652"/>
      <c r="J43" s="652"/>
      <c r="K43" s="652"/>
      <c r="L43" s="652"/>
      <c r="M43" s="652"/>
      <c r="N43" s="652"/>
      <c r="O43" s="652"/>
      <c r="P43" s="652"/>
    </row>
    <row r="44" spans="2:16" s="631" customFormat="1" x14ac:dyDescent="0.2"/>
    <row r="45" spans="2:16" s="650" customFormat="1" x14ac:dyDescent="0.2"/>
    <row r="46" spans="2:16" s="657" customFormat="1" ht="12.75" customHeight="1" x14ac:dyDescent="0.2">
      <c r="B46" s="1540"/>
      <c r="C46" s="1540"/>
      <c r="D46" s="1540"/>
      <c r="E46" s="1540"/>
      <c r="F46" s="1540"/>
      <c r="G46" s="1540"/>
      <c r="H46" s="1540"/>
      <c r="I46" s="1540"/>
      <c r="J46" s="1540"/>
      <c r="K46" s="1540"/>
      <c r="L46" s="1540"/>
      <c r="M46" s="1540"/>
      <c r="N46" s="1540"/>
      <c r="O46" s="1540"/>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90"/>
      <c r="C3" s="1590"/>
      <c r="D3" s="1590"/>
      <c r="E3" s="1590"/>
      <c r="F3" s="1590"/>
      <c r="G3" s="1590"/>
      <c r="H3" s="1590"/>
      <c r="I3" s="1590"/>
      <c r="J3" s="12"/>
      <c r="Q3" s="16"/>
    </row>
    <row r="4" spans="2:30" s="4" customFormat="1" ht="2.25" customHeight="1" x14ac:dyDescent="0.2">
      <c r="B4" s="1591"/>
      <c r="C4" s="1591"/>
      <c r="D4" s="1591"/>
      <c r="E4" s="1591"/>
      <c r="F4" s="1591"/>
      <c r="G4" s="1591"/>
      <c r="H4" s="1591"/>
      <c r="I4" s="1591"/>
      <c r="J4" s="1591"/>
      <c r="K4" s="1591"/>
      <c r="L4" s="1591"/>
      <c r="M4" s="1591"/>
      <c r="N4" s="1591"/>
      <c r="O4" s="1591"/>
      <c r="P4" s="1591"/>
      <c r="Q4" s="1591"/>
      <c r="R4" s="1591"/>
      <c r="S4" s="1591"/>
      <c r="T4" s="1591"/>
    </row>
    <row r="5" spans="2:30" s="738" customFormat="1" ht="16.5" customHeight="1" x14ac:dyDescent="0.2">
      <c r="B5" s="1547" t="s">
        <v>410</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712"/>
    </row>
    <row r="6" spans="2:30" s="738" customFormat="1" ht="14.25" customHeight="1" x14ac:dyDescent="0.2">
      <c r="B6" s="1482" t="str">
        <f>porsaad!$B$6</f>
        <v>Situación a 30 de abril de 2026</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row>
    <row r="7" spans="2:30" s="133" customFormat="1" ht="5.25" customHeight="1" x14ac:dyDescent="0.2"/>
    <row r="8" spans="2:30" s="134" customFormat="1" ht="21.75" customHeight="1" x14ac:dyDescent="0.2">
      <c r="B8" s="1592" t="s">
        <v>27</v>
      </c>
      <c r="D8" s="1592" t="s">
        <v>112</v>
      </c>
      <c r="E8" s="1592" t="s">
        <v>26</v>
      </c>
      <c r="F8" s="1592"/>
      <c r="G8" s="1592"/>
      <c r="H8" s="1592"/>
      <c r="I8" s="1592"/>
      <c r="J8" s="1592"/>
      <c r="K8" s="1592"/>
      <c r="L8" s="1592"/>
      <c r="M8" s="1592"/>
      <c r="N8" s="1592"/>
      <c r="O8" s="1592"/>
      <c r="P8" s="1592"/>
      <c r="Q8" s="1592"/>
      <c r="R8" s="1592"/>
      <c r="S8" s="1592"/>
    </row>
    <row r="9" spans="2:30" s="134" customFormat="1" ht="21.75" customHeight="1" x14ac:dyDescent="0.2">
      <c r="B9" s="1592"/>
      <c r="D9" s="159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92"/>
      <c r="D10" s="159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93" t="s">
        <v>24</v>
      </c>
      <c r="D12" s="141" t="s">
        <v>31</v>
      </c>
      <c r="E12" s="142">
        <f>'36perfresol'!E12</f>
        <v>616</v>
      </c>
      <c r="F12" s="141"/>
      <c r="G12" s="142">
        <f>'36perfresol'!H12</f>
        <v>11284</v>
      </c>
      <c r="H12" s="141"/>
      <c r="I12" s="142">
        <f>'36perfresol'!K12</f>
        <v>6474</v>
      </c>
      <c r="J12" s="141"/>
      <c r="K12" s="142">
        <f>'36perfresol'!N12</f>
        <v>8780</v>
      </c>
      <c r="L12" s="141"/>
      <c r="M12" s="142">
        <f>'36perfresol'!Q12</f>
        <v>8726</v>
      </c>
      <c r="N12" s="141"/>
      <c r="O12" s="142">
        <f>'36perfresol'!T12</f>
        <v>12353</v>
      </c>
      <c r="P12" s="141"/>
      <c r="Q12" s="142">
        <f>'36perfresol'!W12</f>
        <v>42718</v>
      </c>
      <c r="R12" s="141"/>
      <c r="S12" s="142">
        <f>'36perfresol'!Z12</f>
        <v>200684</v>
      </c>
      <c r="T12" s="143"/>
      <c r="V12" s="144">
        <f>E12/E$16</f>
        <v>0.23802163833075735</v>
      </c>
      <c r="W12" s="144">
        <f>G12/G$16</f>
        <v>0.22436968106259444</v>
      </c>
      <c r="X12" s="144">
        <f>I12/I$16</f>
        <v>0.22051159780646479</v>
      </c>
      <c r="Y12" s="144">
        <f>K12/K$16</f>
        <v>0.23460880718255664</v>
      </c>
      <c r="Z12" s="144">
        <f>M12/M$16</f>
        <v>0.18443134022361718</v>
      </c>
      <c r="AA12" s="144">
        <f>O12/O$16</f>
        <v>0.15008443996257911</v>
      </c>
      <c r="AB12" s="144">
        <f>Q12/Q$16</f>
        <v>0.14213275661287639</v>
      </c>
      <c r="AC12" s="144">
        <f>S12/S$16</f>
        <v>0.23686179717726039</v>
      </c>
      <c r="AD12" s="144"/>
    </row>
    <row r="13" spans="2:30" s="140" customFormat="1" ht="21" customHeight="1" x14ac:dyDescent="0.2">
      <c r="B13" s="1593"/>
      <c r="D13" s="141" t="s">
        <v>49</v>
      </c>
      <c r="E13" s="142">
        <f>'36perfresol'!E13</f>
        <v>878</v>
      </c>
      <c r="F13" s="141"/>
      <c r="G13" s="142">
        <f>'36perfresol'!H13</f>
        <v>14508</v>
      </c>
      <c r="H13" s="141"/>
      <c r="I13" s="142">
        <f>'36perfresol'!K13</f>
        <v>8611</v>
      </c>
      <c r="J13" s="141"/>
      <c r="K13" s="142">
        <f>'36perfresol'!N13</f>
        <v>11852</v>
      </c>
      <c r="L13" s="141"/>
      <c r="M13" s="142">
        <f>'36perfresol'!Q13</f>
        <v>13898</v>
      </c>
      <c r="N13" s="141"/>
      <c r="O13" s="142">
        <f>'36perfresol'!T13</f>
        <v>23370</v>
      </c>
      <c r="P13" s="141"/>
      <c r="Q13" s="142">
        <f>'36perfresol'!W13</f>
        <v>76570</v>
      </c>
      <c r="R13" s="141"/>
      <c r="S13" s="142">
        <f>'36perfresol'!Z13</f>
        <v>265778</v>
      </c>
      <c r="T13" s="143"/>
      <c r="V13" s="144">
        <f>E13/E$16</f>
        <v>0.33925811437403403</v>
      </c>
      <c r="W13" s="144">
        <f>G13/G$16</f>
        <v>0.28847530422333573</v>
      </c>
      <c r="X13" s="144">
        <f>I13/I$16</f>
        <v>0.29330018052385981</v>
      </c>
      <c r="Y13" s="144">
        <f>K13/K$16</f>
        <v>0.31669516887558785</v>
      </c>
      <c r="Z13" s="144">
        <f>M13/M$16</f>
        <v>0.29374590493099151</v>
      </c>
      <c r="AA13" s="144">
        <f>O13/O$16</f>
        <v>0.2839369676941208</v>
      </c>
      <c r="AB13" s="144">
        <f>Q13/Q$16</f>
        <v>0.254766261853269</v>
      </c>
      <c r="AC13" s="144">
        <f>S13/S$16</f>
        <v>0.31369045230400988</v>
      </c>
      <c r="AD13" s="144"/>
    </row>
    <row r="14" spans="2:30" s="140" customFormat="1" ht="21" customHeight="1" x14ac:dyDescent="0.2">
      <c r="B14" s="1593"/>
      <c r="D14" s="141" t="s">
        <v>50</v>
      </c>
      <c r="E14" s="142">
        <f>'36perfresol'!E14</f>
        <v>391</v>
      </c>
      <c r="F14" s="141"/>
      <c r="G14" s="142">
        <f>'36perfresol'!H14</f>
        <v>12072</v>
      </c>
      <c r="H14" s="141"/>
      <c r="I14" s="142">
        <f>'36perfresol'!K14</f>
        <v>8514</v>
      </c>
      <c r="J14" s="141"/>
      <c r="K14" s="142">
        <f>'36perfresol'!N14</f>
        <v>10829</v>
      </c>
      <c r="L14" s="141"/>
      <c r="M14" s="142">
        <f>'36perfresol'!Q14</f>
        <v>15400</v>
      </c>
      <c r="N14" s="141"/>
      <c r="O14" s="142">
        <f>'36perfresol'!T14</f>
        <v>27891</v>
      </c>
      <c r="P14" s="141"/>
      <c r="Q14" s="142">
        <f>'36perfresol'!W14</f>
        <v>103164</v>
      </c>
      <c r="R14" s="141"/>
      <c r="S14" s="142">
        <f>'36perfresol'!Z14</f>
        <v>251189</v>
      </c>
      <c r="T14" s="143"/>
      <c r="V14" s="144">
        <f>E14/E$16</f>
        <v>0.15108191653786707</v>
      </c>
      <c r="W14" s="144">
        <f>G14/G$16</f>
        <v>0.24003817704605107</v>
      </c>
      <c r="X14" s="144">
        <f>I14/I$16</f>
        <v>0.28999625327838141</v>
      </c>
      <c r="Y14" s="144">
        <f>K14/K$16</f>
        <v>0.28935976913210776</v>
      </c>
      <c r="Z14" s="144">
        <f>M14/M$16</f>
        <v>0.32549193667702325</v>
      </c>
      <c r="AA14" s="144">
        <f>O14/O$16</f>
        <v>0.33886546709271387</v>
      </c>
      <c r="AB14" s="144">
        <f>Q14/Q$16</f>
        <v>0.34325070703709865</v>
      </c>
      <c r="AC14" s="144">
        <f>S14/S$16</f>
        <v>0.29647145747124265</v>
      </c>
      <c r="AD14" s="144"/>
    </row>
    <row r="15" spans="2:30" s="140" customFormat="1" ht="21" customHeight="1" x14ac:dyDescent="0.2">
      <c r="B15" s="1593"/>
      <c r="D15" s="141" t="s">
        <v>113</v>
      </c>
      <c r="E15" s="142">
        <f>'36perfresol'!E15</f>
        <v>703</v>
      </c>
      <c r="F15" s="141"/>
      <c r="G15" s="142">
        <f>'36perfresol'!H15</f>
        <v>12428</v>
      </c>
      <c r="H15" s="141"/>
      <c r="I15" s="142">
        <f>'36perfresol'!K15</f>
        <v>5760</v>
      </c>
      <c r="J15" s="141"/>
      <c r="K15" s="142">
        <f>'36perfresol'!N15</f>
        <v>5963</v>
      </c>
      <c r="L15" s="141"/>
      <c r="M15" s="142">
        <f>'36perfresol'!Q15</f>
        <v>9289</v>
      </c>
      <c r="N15" s="141"/>
      <c r="O15" s="142">
        <f>'36perfresol'!T15</f>
        <v>18693</v>
      </c>
      <c r="P15" s="141"/>
      <c r="Q15" s="142">
        <f>'36perfresol'!W15</f>
        <v>78098</v>
      </c>
      <c r="R15" s="141"/>
      <c r="S15" s="142">
        <f>'36perfresol'!Z15</f>
        <v>129611</v>
      </c>
      <c r="T15" s="143"/>
      <c r="V15" s="144">
        <f>E15/E$16</f>
        <v>0.27163833075734156</v>
      </c>
      <c r="W15" s="144">
        <f>G15/G$16</f>
        <v>0.24711683766801876</v>
      </c>
      <c r="X15" s="144">
        <f>I15/I$16</f>
        <v>0.19619196839129399</v>
      </c>
      <c r="Y15" s="144">
        <f>K15/K$16</f>
        <v>0.15933625480974775</v>
      </c>
      <c r="Z15" s="144">
        <f>M15/M$16</f>
        <v>0.19633081816836812</v>
      </c>
      <c r="AA15" s="144">
        <f>O15/O$16</f>
        <v>0.22711312525058622</v>
      </c>
      <c r="AB15" s="144">
        <f>Q15/Q$16</f>
        <v>0.25985027449675596</v>
      </c>
      <c r="AC15" s="144">
        <f>S15/S$16</f>
        <v>0.15297629304748708</v>
      </c>
      <c r="AD15" s="144"/>
    </row>
    <row r="16" spans="2:30" s="140" customFormat="1" ht="21" customHeight="1" x14ac:dyDescent="0.2">
      <c r="B16" s="1593"/>
      <c r="D16" s="145" t="s">
        <v>68</v>
      </c>
      <c r="E16" s="142">
        <f>SUM(E12:E15)</f>
        <v>2588</v>
      </c>
      <c r="F16" s="141"/>
      <c r="G16" s="142">
        <f>SUM(G12:G15)</f>
        <v>50292</v>
      </c>
      <c r="H16" s="141"/>
      <c r="I16" s="142">
        <f>SUM(I12:I15)</f>
        <v>29359</v>
      </c>
      <c r="J16" s="141"/>
      <c r="K16" s="142">
        <f>SUM(K12:K15)</f>
        <v>37424</v>
      </c>
      <c r="L16" s="141"/>
      <c r="M16" s="142">
        <f>SUM(M12:M15)</f>
        <v>47313</v>
      </c>
      <c r="N16" s="141"/>
      <c r="O16" s="142">
        <f>SUM(O12:O15)</f>
        <v>82307</v>
      </c>
      <c r="P16" s="141"/>
      <c r="Q16" s="142">
        <f>SUM(Q12:Q15)</f>
        <v>300550</v>
      </c>
      <c r="R16" s="141"/>
      <c r="S16" s="142">
        <f>SUM(S12:S15)</f>
        <v>847262</v>
      </c>
      <c r="T16" s="143"/>
      <c r="V16" s="144"/>
    </row>
    <row r="17" spans="2:29" s="140" customFormat="1" ht="21" customHeight="1" x14ac:dyDescent="0.2">
      <c r="B17" s="1593" t="s">
        <v>23</v>
      </c>
      <c r="D17" s="141" t="s">
        <v>31</v>
      </c>
      <c r="E17" s="142">
        <f>'36perfresol'!E17</f>
        <v>840</v>
      </c>
      <c r="F17" s="141"/>
      <c r="G17" s="142">
        <f>'36perfresol'!H17</f>
        <v>24613</v>
      </c>
      <c r="H17" s="141"/>
      <c r="I17" s="142">
        <f>'36perfresol'!K17</f>
        <v>10484</v>
      </c>
      <c r="J17" s="141"/>
      <c r="K17" s="142">
        <f>'36perfresol'!N17</f>
        <v>10890</v>
      </c>
      <c r="L17" s="141"/>
      <c r="M17" s="142">
        <f>'36perfresol'!Q17</f>
        <v>9964</v>
      </c>
      <c r="N17" s="141"/>
      <c r="O17" s="142">
        <f>'36perfresol'!T17</f>
        <v>13755</v>
      </c>
      <c r="P17" s="141"/>
      <c r="Q17" s="142">
        <f>'36perfresol'!W17</f>
        <v>32740</v>
      </c>
      <c r="R17" s="141"/>
      <c r="S17" s="142">
        <f>'36perfresol'!Z17</f>
        <v>66718</v>
      </c>
      <c r="T17" s="143"/>
      <c r="V17" s="144">
        <f>E17/E$21</f>
        <v>0.25485436893203883</v>
      </c>
      <c r="W17" s="144">
        <f>G17/G$21</f>
        <v>0.23205362698697038</v>
      </c>
      <c r="X17" s="144">
        <f>I17/I$21</f>
        <v>0.21725345545723937</v>
      </c>
      <c r="Y17" s="144">
        <f>K17/K$21</f>
        <v>0.22311916079331257</v>
      </c>
      <c r="Z17" s="144">
        <f>M17/M$21</f>
        <v>0.19222903885480572</v>
      </c>
      <c r="AA17" s="144">
        <f>O17/O$21</f>
        <v>0.16746003725392322</v>
      </c>
      <c r="AB17" s="144">
        <f>Q17/Q$21</f>
        <v>0.17825738973250502</v>
      </c>
      <c r="AC17" s="144">
        <f>S17/S$21</f>
        <v>0.201431681153557</v>
      </c>
    </row>
    <row r="18" spans="2:29" s="140" customFormat="1" ht="21" customHeight="1" x14ac:dyDescent="0.2">
      <c r="B18" s="1593"/>
      <c r="D18" s="141" t="s">
        <v>49</v>
      </c>
      <c r="E18" s="142">
        <f>'36perfresol'!E18</f>
        <v>1103</v>
      </c>
      <c r="F18" s="141"/>
      <c r="G18" s="142">
        <f>'36perfresol'!H18</f>
        <v>36114</v>
      </c>
      <c r="H18" s="141"/>
      <c r="I18" s="142">
        <f>'36perfresol'!K18</f>
        <v>13969</v>
      </c>
      <c r="J18" s="141"/>
      <c r="K18" s="142">
        <f>'36perfresol'!N18</f>
        <v>15661</v>
      </c>
      <c r="L18" s="141"/>
      <c r="M18" s="142">
        <f>'36perfresol'!Q18</f>
        <v>16236</v>
      </c>
      <c r="N18" s="141"/>
      <c r="O18" s="142">
        <f>'36perfresol'!T18</f>
        <v>25255</v>
      </c>
      <c r="P18" s="141"/>
      <c r="Q18" s="142">
        <f>'36perfresol'!W18</f>
        <v>53278</v>
      </c>
      <c r="R18" s="141"/>
      <c r="S18" s="142">
        <f>'36perfresol'!Z18</f>
        <v>95404</v>
      </c>
      <c r="T18" s="143"/>
      <c r="V18" s="144">
        <f>E18/E$21</f>
        <v>0.33464805825242716</v>
      </c>
      <c r="W18" s="144">
        <f>G18/G$21</f>
        <v>0.34048611242056831</v>
      </c>
      <c r="X18" s="144">
        <f>I18/I$21</f>
        <v>0.28947095758128355</v>
      </c>
      <c r="Y18" s="144">
        <f>K18/K$21</f>
        <v>0.3208695295853139</v>
      </c>
      <c r="Z18" s="144">
        <f>M18/M$21</f>
        <v>0.3132306979974534</v>
      </c>
      <c r="AA18" s="144">
        <f>O18/O$21</f>
        <v>0.30746661147566928</v>
      </c>
      <c r="AB18" s="144">
        <f>Q18/Q$21</f>
        <v>0.29007932834967631</v>
      </c>
      <c r="AC18" s="144">
        <f>S18/S$21</f>
        <v>0.28803903157729477</v>
      </c>
    </row>
    <row r="19" spans="2:29" s="140" customFormat="1" ht="21" customHeight="1" x14ac:dyDescent="0.2">
      <c r="B19" s="1593"/>
      <c r="D19" s="141" t="s">
        <v>50</v>
      </c>
      <c r="E19" s="142">
        <f>'36perfresol'!E19</f>
        <v>503</v>
      </c>
      <c r="F19" s="141"/>
      <c r="G19" s="142">
        <f>'36perfresol'!H19</f>
        <v>27334</v>
      </c>
      <c r="H19" s="141"/>
      <c r="I19" s="142">
        <f>'36perfresol'!K19</f>
        <v>14648</v>
      </c>
      <c r="J19" s="141"/>
      <c r="K19" s="142">
        <f>'36perfresol'!N19</f>
        <v>15135</v>
      </c>
      <c r="L19" s="141"/>
      <c r="M19" s="142">
        <f>'36perfresol'!Q19</f>
        <v>17237</v>
      </c>
      <c r="N19" s="141"/>
      <c r="O19" s="142">
        <f>'36perfresol'!T19</f>
        <v>27136</v>
      </c>
      <c r="P19" s="141"/>
      <c r="Q19" s="142">
        <f>'36perfresol'!W19</f>
        <v>56684</v>
      </c>
      <c r="R19" s="141"/>
      <c r="S19" s="142">
        <f>'36perfresol'!Z19</f>
        <v>101720</v>
      </c>
      <c r="T19" s="143"/>
      <c r="V19" s="144">
        <f>E19/E$21</f>
        <v>0.15260922330097088</v>
      </c>
      <c r="W19" s="144">
        <f>G19/G$21</f>
        <v>0.25770746516320026</v>
      </c>
      <c r="X19" s="144">
        <f>I19/I$21</f>
        <v>0.30354145512568126</v>
      </c>
      <c r="Y19" s="144">
        <f>K19/K$21</f>
        <v>0.31009260776921815</v>
      </c>
      <c r="Z19" s="144">
        <f>M19/M$21</f>
        <v>0.33254234672222865</v>
      </c>
      <c r="AA19" s="144">
        <f>O19/O$21</f>
        <v>0.33036681722446098</v>
      </c>
      <c r="AB19" s="144">
        <f>Q19/Q$21</f>
        <v>0.30862375930352215</v>
      </c>
      <c r="AC19" s="144">
        <f>S19/S$21</f>
        <v>0.30710798595491201</v>
      </c>
    </row>
    <row r="20" spans="2:29" s="140" customFormat="1" ht="21" customHeight="1" x14ac:dyDescent="0.2">
      <c r="B20" s="1593"/>
      <c r="D20" s="141" t="s">
        <v>113</v>
      </c>
      <c r="E20" s="142">
        <f>'36perfresol'!E20</f>
        <v>850</v>
      </c>
      <c r="F20" s="141"/>
      <c r="G20" s="142">
        <f>'36perfresol'!H20</f>
        <v>18005</v>
      </c>
      <c r="H20" s="141"/>
      <c r="I20" s="142">
        <f>'36perfresol'!K20</f>
        <v>9156</v>
      </c>
      <c r="J20" s="141"/>
      <c r="K20" s="142">
        <f>'36perfresol'!N20</f>
        <v>7122</v>
      </c>
      <c r="L20" s="141"/>
      <c r="M20" s="142">
        <f>'36perfresol'!Q20</f>
        <v>8397</v>
      </c>
      <c r="N20" s="141"/>
      <c r="O20" s="142">
        <f>'36perfresol'!T20</f>
        <v>15993</v>
      </c>
      <c r="P20" s="141"/>
      <c r="Q20" s="142">
        <f>'36perfresol'!W20</f>
        <v>40965</v>
      </c>
      <c r="R20" s="141"/>
      <c r="S20" s="142">
        <f>'36perfresol'!Z20</f>
        <v>67377</v>
      </c>
      <c r="T20" s="143"/>
      <c r="V20" s="144">
        <f>E20/E$21</f>
        <v>0.25788834951456313</v>
      </c>
      <c r="W20" s="144">
        <f>G20/G$21</f>
        <v>0.16975279542926103</v>
      </c>
      <c r="X20" s="144">
        <f>I20/I$21</f>
        <v>0.18973413183579585</v>
      </c>
      <c r="Y20" s="144">
        <f>K20/K$21</f>
        <v>0.14591870185215539</v>
      </c>
      <c r="Z20" s="144">
        <f>M20/M$21</f>
        <v>0.1619979164255122</v>
      </c>
      <c r="AA20" s="144">
        <f>O20/O$21</f>
        <v>0.19470653404594651</v>
      </c>
      <c r="AB20" s="144">
        <f>Q20/Q$21</f>
        <v>0.22303952261429652</v>
      </c>
      <c r="AC20" s="144">
        <f>S20/S$21</f>
        <v>0.20342130131423619</v>
      </c>
    </row>
    <row r="21" spans="2:29" s="140" customFormat="1" ht="21" customHeight="1" x14ac:dyDescent="0.2">
      <c r="B21" s="1593"/>
      <c r="D21" s="145" t="s">
        <v>68</v>
      </c>
      <c r="E21" s="142">
        <f>SUM(E17:E20)</f>
        <v>3296</v>
      </c>
      <c r="F21" s="141"/>
      <c r="G21" s="142">
        <f>SUM(G17:G20)</f>
        <v>106066</v>
      </c>
      <c r="H21" s="141"/>
      <c r="I21" s="142">
        <f>SUM(I17:I20)</f>
        <v>48257</v>
      </c>
      <c r="J21" s="141"/>
      <c r="K21" s="142">
        <f>SUM(K17:K20)</f>
        <v>48808</v>
      </c>
      <c r="L21" s="141"/>
      <c r="M21" s="142">
        <f>SUM(M17:M20)</f>
        <v>51834</v>
      </c>
      <c r="N21" s="141"/>
      <c r="O21" s="142">
        <f>SUM(O17:O20)</f>
        <v>82139</v>
      </c>
      <c r="P21" s="141"/>
      <c r="Q21" s="142">
        <f>SUM(Q17:Q20)</f>
        <v>183667</v>
      </c>
      <c r="R21" s="141"/>
      <c r="S21" s="142">
        <f>SUM(S17:S20)</f>
        <v>331219</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92" t="s">
        <v>0</v>
      </c>
      <c r="C23" s="1592"/>
      <c r="D23" s="1592"/>
      <c r="E23" s="147">
        <f>E16+E21</f>
        <v>5884</v>
      </c>
      <c r="F23" s="143"/>
      <c r="G23" s="147">
        <f>G16+G21</f>
        <v>156358</v>
      </c>
      <c r="H23" s="143"/>
      <c r="I23" s="147">
        <f>I16+I21</f>
        <v>77616</v>
      </c>
      <c r="J23" s="143"/>
      <c r="K23" s="147">
        <f>K16+K21</f>
        <v>86232</v>
      </c>
      <c r="L23" s="143"/>
      <c r="M23" s="147">
        <f>M16+M21</f>
        <v>99147</v>
      </c>
      <c r="N23" s="143"/>
      <c r="O23" s="147">
        <f>O16+O21</f>
        <v>164446</v>
      </c>
      <c r="P23" s="143"/>
      <c r="Q23" s="147">
        <f>Q16+Q21</f>
        <v>484217</v>
      </c>
      <c r="R23" s="143"/>
      <c r="S23" s="147">
        <f>S16+S21</f>
        <v>1178481</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94"/>
      <c r="D37" s="1594"/>
      <c r="E37" s="1594"/>
      <c r="F37" s="1594"/>
      <c r="G37" s="1594"/>
      <c r="H37" s="1594"/>
      <c r="I37" s="1594"/>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95"/>
      <c r="C46" s="1596"/>
      <c r="D46" s="1596"/>
      <c r="E46" s="1596"/>
      <c r="F46" s="1596"/>
      <c r="G46" s="1596"/>
      <c r="H46" s="1596"/>
      <c r="I46" s="1596"/>
      <c r="J46" s="1596"/>
      <c r="K46" s="1596"/>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9"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90"/>
      <c r="C3" s="1590"/>
      <c r="D3" s="1590"/>
      <c r="E3" s="1590"/>
      <c r="F3" s="1590"/>
      <c r="G3" s="1590"/>
      <c r="H3" s="1590"/>
      <c r="I3" s="1590"/>
      <c r="J3" s="12"/>
      <c r="Q3" s="16"/>
    </row>
    <row r="4" spans="2:30" s="4" customFormat="1" ht="2.25" customHeight="1" x14ac:dyDescent="0.2">
      <c r="B4" s="1591"/>
      <c r="C4" s="1591"/>
      <c r="D4" s="1591"/>
      <c r="E4" s="1591"/>
      <c r="F4" s="1591"/>
      <c r="G4" s="1591"/>
      <c r="H4" s="1591"/>
      <c r="I4" s="1591"/>
      <c r="J4" s="1591"/>
      <c r="K4" s="1591"/>
      <c r="L4" s="1591"/>
      <c r="M4" s="1591"/>
      <c r="N4" s="1591"/>
      <c r="O4" s="1591"/>
      <c r="P4" s="1591"/>
      <c r="Q4" s="1591"/>
      <c r="R4" s="1591"/>
      <c r="S4" s="1591"/>
      <c r="T4" s="1591"/>
    </row>
    <row r="5" spans="2:30" s="738" customFormat="1" ht="16.5" customHeight="1" x14ac:dyDescent="0.2">
      <c r="B5" s="1547" t="s">
        <v>411</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712"/>
    </row>
    <row r="6" spans="2:30" s="738" customFormat="1" ht="14.25" customHeight="1" x14ac:dyDescent="0.2">
      <c r="B6" s="1482" t="str">
        <f>porsaad!$B$6</f>
        <v>Situación a 30 de abril de 2026</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row>
    <row r="7" spans="2:30" s="133" customFormat="1" ht="5.25" customHeight="1" x14ac:dyDescent="0.2"/>
    <row r="8" spans="2:30" s="134" customFormat="1" ht="21.75" customHeight="1" x14ac:dyDescent="0.2">
      <c r="B8" s="1592" t="s">
        <v>27</v>
      </c>
      <c r="D8" s="1592" t="s">
        <v>112</v>
      </c>
      <c r="E8" s="1592" t="s">
        <v>26</v>
      </c>
      <c r="F8" s="1592"/>
      <c r="G8" s="1592"/>
      <c r="H8" s="1592"/>
      <c r="I8" s="1592"/>
      <c r="J8" s="1592"/>
      <c r="K8" s="1592"/>
      <c r="L8" s="1592"/>
      <c r="M8" s="1592"/>
      <c r="N8" s="1592"/>
      <c r="O8" s="1592"/>
      <c r="P8" s="1592"/>
      <c r="Q8" s="1592"/>
      <c r="R8" s="1592"/>
      <c r="S8" s="1592"/>
    </row>
    <row r="9" spans="2:30" s="134" customFormat="1" ht="21.75" customHeight="1" x14ac:dyDescent="0.2">
      <c r="B9" s="1592"/>
      <c r="D9" s="159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92"/>
      <c r="D10" s="159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93" t="s">
        <v>24</v>
      </c>
      <c r="D12" s="141" t="s">
        <v>31</v>
      </c>
      <c r="E12" s="142">
        <f>'36perfresol'!E12</f>
        <v>616</v>
      </c>
      <c r="F12" s="141"/>
      <c r="G12" s="142">
        <f>'36perfresol'!H12</f>
        <v>11284</v>
      </c>
      <c r="H12" s="141"/>
      <c r="I12" s="142">
        <f>'36perfresol'!K12</f>
        <v>6474</v>
      </c>
      <c r="J12" s="141"/>
      <c r="K12" s="142">
        <f>'36perfresol'!N12</f>
        <v>8780</v>
      </c>
      <c r="L12" s="141"/>
      <c r="M12" s="142">
        <f>'36perfresol'!Q12</f>
        <v>8726</v>
      </c>
      <c r="N12" s="141"/>
      <c r="O12" s="142">
        <f>'36perfresol'!T12</f>
        <v>12353</v>
      </c>
      <c r="P12" s="141"/>
      <c r="Q12" s="142">
        <f>'36perfresol'!W12</f>
        <v>42718</v>
      </c>
      <c r="R12" s="141"/>
      <c r="S12" s="142">
        <f>'36perfresol'!Z12</f>
        <v>200684</v>
      </c>
      <c r="T12" s="143"/>
      <c r="V12" s="144">
        <f>E12/E$16</f>
        <v>0.32679045092838194</v>
      </c>
      <c r="W12" s="144">
        <f>G12/G$16</f>
        <v>0.298013944643989</v>
      </c>
      <c r="X12" s="144">
        <f>I12/I$16</f>
        <v>0.2743336582058562</v>
      </c>
      <c r="Y12" s="144">
        <f>K12/K$16</f>
        <v>0.27907568100187535</v>
      </c>
      <c r="Z12" s="144">
        <f>M12/M$16</f>
        <v>0.22948664001683147</v>
      </c>
      <c r="AA12" s="144">
        <f>O12/O$16</f>
        <v>0.19418681422328418</v>
      </c>
      <c r="AB12" s="144">
        <f>Q12/Q$16</f>
        <v>0.19203243845863377</v>
      </c>
      <c r="AC12" s="144">
        <f>S12/S$16</f>
        <v>0.27964010361582442</v>
      </c>
      <c r="AD12" s="144"/>
    </row>
    <row r="13" spans="2:30" s="140" customFormat="1" ht="21" customHeight="1" x14ac:dyDescent="0.2">
      <c r="B13" s="1593"/>
      <c r="D13" s="141" t="s">
        <v>49</v>
      </c>
      <c r="E13" s="142">
        <f>'36perfresol'!E13</f>
        <v>878</v>
      </c>
      <c r="F13" s="141"/>
      <c r="G13" s="142">
        <f>'36perfresol'!H13</f>
        <v>14508</v>
      </c>
      <c r="H13" s="141"/>
      <c r="I13" s="142">
        <f>'36perfresol'!K13</f>
        <v>8611</v>
      </c>
      <c r="J13" s="141"/>
      <c r="K13" s="142">
        <f>'36perfresol'!N13</f>
        <v>11852</v>
      </c>
      <c r="L13" s="141"/>
      <c r="M13" s="142">
        <f>'36perfresol'!Q13</f>
        <v>13898</v>
      </c>
      <c r="N13" s="141"/>
      <c r="O13" s="142">
        <f>'36perfresol'!T13</f>
        <v>23370</v>
      </c>
      <c r="P13" s="141"/>
      <c r="Q13" s="142">
        <f>'36perfresol'!W13</f>
        <v>76570</v>
      </c>
      <c r="R13" s="141"/>
      <c r="S13" s="142">
        <f>'36perfresol'!Z13</f>
        <v>265778</v>
      </c>
      <c r="T13" s="143"/>
      <c r="V13" s="144">
        <f>E13/E$16</f>
        <v>0.46578249336870026</v>
      </c>
      <c r="W13" s="144">
        <f>G13/G$16</f>
        <v>0.38316078597084302</v>
      </c>
      <c r="X13" s="144">
        <f>I13/I$16</f>
        <v>0.36488834272638671</v>
      </c>
      <c r="Y13" s="144">
        <f>K13/K$16</f>
        <v>0.37672038396745178</v>
      </c>
      <c r="Z13" s="144">
        <f>M13/M$16</f>
        <v>0.36550599621291818</v>
      </c>
      <c r="AA13" s="144">
        <f>O13/O$16</f>
        <v>0.36737196214669726</v>
      </c>
      <c r="AB13" s="144">
        <f>Q13/Q$16</f>
        <v>0.34420908780321147</v>
      </c>
      <c r="AC13" s="144">
        <f>S13/S$16</f>
        <v>0.37034435958425477</v>
      </c>
      <c r="AD13" s="144"/>
    </row>
    <row r="14" spans="2:30" s="140" customFormat="1" ht="21" customHeight="1" x14ac:dyDescent="0.2">
      <c r="B14" s="1593"/>
      <c r="D14" s="141" t="s">
        <v>50</v>
      </c>
      <c r="E14" s="142">
        <f>'36perfresol'!E14</f>
        <v>391</v>
      </c>
      <c r="F14" s="141"/>
      <c r="G14" s="142">
        <f>'36perfresol'!H14</f>
        <v>12072</v>
      </c>
      <c r="H14" s="141"/>
      <c r="I14" s="142">
        <f>'36perfresol'!K14</f>
        <v>8514</v>
      </c>
      <c r="J14" s="141"/>
      <c r="K14" s="142">
        <f>'36perfresol'!N14</f>
        <v>10829</v>
      </c>
      <c r="L14" s="141"/>
      <c r="M14" s="142">
        <f>'36perfresol'!Q14</f>
        <v>15400</v>
      </c>
      <c r="N14" s="141"/>
      <c r="O14" s="142">
        <f>'36perfresol'!T14</f>
        <v>27891</v>
      </c>
      <c r="P14" s="141"/>
      <c r="Q14" s="142">
        <f>'36perfresol'!W14</f>
        <v>103164</v>
      </c>
      <c r="R14" s="141"/>
      <c r="S14" s="142">
        <f>'36perfresol'!Z14</f>
        <v>251189</v>
      </c>
      <c r="T14" s="143"/>
      <c r="V14" s="144">
        <f>E14/E$16</f>
        <v>0.20742705570291778</v>
      </c>
      <c r="W14" s="144">
        <f>G14/G$16</f>
        <v>0.31882526938516798</v>
      </c>
      <c r="X14" s="144">
        <f>I14/I$16</f>
        <v>0.36077799906775709</v>
      </c>
      <c r="Y14" s="144">
        <f>K14/K$16</f>
        <v>0.34420393503067287</v>
      </c>
      <c r="Z14" s="144">
        <f>M14/M$16</f>
        <v>0.40500736377025037</v>
      </c>
      <c r="AA14" s="144">
        <f>O14/O$16</f>
        <v>0.43844122363001853</v>
      </c>
      <c r="AB14" s="144">
        <f>Q14/Q$16</f>
        <v>0.46375847373815476</v>
      </c>
      <c r="AC14" s="144">
        <f>S14/S$16</f>
        <v>0.35001553679992087</v>
      </c>
      <c r="AD14" s="144"/>
    </row>
    <row r="15" spans="2:30" s="140" customFormat="1" ht="21" customHeight="1" x14ac:dyDescent="0.2">
      <c r="B15" s="1593"/>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93"/>
      <c r="D16" s="145" t="s">
        <v>68</v>
      </c>
      <c r="E16" s="142">
        <f>SUM(E12:E15)</f>
        <v>1885</v>
      </c>
      <c r="F16" s="141"/>
      <c r="G16" s="142">
        <f>SUM(G12:G15)</f>
        <v>37864</v>
      </c>
      <c r="H16" s="141"/>
      <c r="I16" s="142">
        <f>SUM(I12:I15)</f>
        <v>23599</v>
      </c>
      <c r="J16" s="141"/>
      <c r="K16" s="142">
        <f>SUM(K12:K15)</f>
        <v>31461</v>
      </c>
      <c r="L16" s="141"/>
      <c r="M16" s="142">
        <f>SUM(M12:M15)</f>
        <v>38024</v>
      </c>
      <c r="N16" s="141"/>
      <c r="O16" s="142">
        <f>SUM(O12:O15)</f>
        <v>63614</v>
      </c>
      <c r="P16" s="141"/>
      <c r="Q16" s="142">
        <f>SUM(Q12:Q15)</f>
        <v>222452</v>
      </c>
      <c r="R16" s="141"/>
      <c r="S16" s="142">
        <f>SUM(S12:S15)</f>
        <v>717651</v>
      </c>
      <c r="T16" s="143"/>
      <c r="V16" s="144"/>
    </row>
    <row r="17" spans="2:29" s="140" customFormat="1" ht="21" customHeight="1" x14ac:dyDescent="0.2">
      <c r="B17" s="1593" t="s">
        <v>23</v>
      </c>
      <c r="D17" s="141" t="s">
        <v>31</v>
      </c>
      <c r="E17" s="142">
        <f>'36perfresol'!E17</f>
        <v>840</v>
      </c>
      <c r="F17" s="141"/>
      <c r="G17" s="142">
        <f>'36perfresol'!H17</f>
        <v>24613</v>
      </c>
      <c r="H17" s="141"/>
      <c r="I17" s="142">
        <f>'36perfresol'!K17</f>
        <v>10484</v>
      </c>
      <c r="J17" s="141"/>
      <c r="K17" s="142">
        <f>'36perfresol'!N17</f>
        <v>10890</v>
      </c>
      <c r="L17" s="141"/>
      <c r="M17" s="142">
        <f>'36perfresol'!Q17</f>
        <v>9964</v>
      </c>
      <c r="N17" s="141"/>
      <c r="O17" s="142">
        <f>'36perfresol'!T17</f>
        <v>13755</v>
      </c>
      <c r="P17" s="141"/>
      <c r="Q17" s="142">
        <f>'36perfresol'!W17</f>
        <v>32740</v>
      </c>
      <c r="R17" s="141"/>
      <c r="S17" s="142">
        <f>'36perfresol'!Z17</f>
        <v>66718</v>
      </c>
      <c r="T17" s="143"/>
      <c r="V17" s="144">
        <f>E17/E$21</f>
        <v>0.34341782502044155</v>
      </c>
      <c r="W17" s="144">
        <f>G17/G$21</f>
        <v>0.27949943788964465</v>
      </c>
      <c r="X17" s="144">
        <f>I17/I$21</f>
        <v>0.26812613488146081</v>
      </c>
      <c r="Y17" s="144">
        <f>K17/K$21</f>
        <v>0.2612387852036655</v>
      </c>
      <c r="Z17" s="144">
        <f>M17/M$21</f>
        <v>0.22938969081658495</v>
      </c>
      <c r="AA17" s="144">
        <f>O17/O$21</f>
        <v>0.2079490823330209</v>
      </c>
      <c r="AB17" s="144">
        <f>Q17/Q$21</f>
        <v>0.22942916006783368</v>
      </c>
      <c r="AC17" s="144">
        <f>S17/S$21</f>
        <v>0.25287103645363512</v>
      </c>
    </row>
    <row r="18" spans="2:29" s="140" customFormat="1" ht="21" customHeight="1" x14ac:dyDescent="0.2">
      <c r="B18" s="1593"/>
      <c r="D18" s="141" t="s">
        <v>49</v>
      </c>
      <c r="E18" s="142">
        <f>'36perfresol'!E18</f>
        <v>1103</v>
      </c>
      <c r="F18" s="141"/>
      <c r="G18" s="142">
        <f>'36perfresol'!H18</f>
        <v>36114</v>
      </c>
      <c r="H18" s="141"/>
      <c r="I18" s="142">
        <f>'36perfresol'!K18</f>
        <v>13969</v>
      </c>
      <c r="J18" s="141"/>
      <c r="K18" s="142">
        <f>'36perfresol'!N18</f>
        <v>15661</v>
      </c>
      <c r="L18" s="141"/>
      <c r="M18" s="142">
        <f>'36perfresol'!Q18</f>
        <v>16236</v>
      </c>
      <c r="N18" s="141"/>
      <c r="O18" s="142">
        <f>'36perfresol'!T18</f>
        <v>25255</v>
      </c>
      <c r="P18" s="141"/>
      <c r="Q18" s="142">
        <f>'36perfresol'!W18</f>
        <v>53278</v>
      </c>
      <c r="R18" s="141"/>
      <c r="S18" s="142">
        <f>'36perfresol'!Z18</f>
        <v>95404</v>
      </c>
      <c r="T18" s="143"/>
      <c r="V18" s="144">
        <f>E18/E$21</f>
        <v>0.45094031071136548</v>
      </c>
      <c r="W18" s="144">
        <f>G18/G$21</f>
        <v>0.41010208832513828</v>
      </c>
      <c r="X18" s="144">
        <f>I18/I$21</f>
        <v>0.35725429017160687</v>
      </c>
      <c r="Y18" s="144">
        <f>K18/K$21</f>
        <v>0.37568967998848535</v>
      </c>
      <c r="Z18" s="144">
        <f>M18/M$21</f>
        <v>0.37378271980109123</v>
      </c>
      <c r="AA18" s="144">
        <f>O18/O$21</f>
        <v>0.38180691198258399</v>
      </c>
      <c r="AB18" s="144">
        <f>Q18/Q$21</f>
        <v>0.37335145968521816</v>
      </c>
      <c r="AC18" s="144">
        <f>S18/S$21</f>
        <v>0.36159519712555244</v>
      </c>
    </row>
    <row r="19" spans="2:29" s="140" customFormat="1" ht="21" customHeight="1" x14ac:dyDescent="0.2">
      <c r="B19" s="1593"/>
      <c r="D19" s="141" t="s">
        <v>50</v>
      </c>
      <c r="E19" s="142">
        <f>'36perfresol'!E19</f>
        <v>503</v>
      </c>
      <c r="F19" s="141"/>
      <c r="G19" s="142">
        <f>'36perfresol'!H19</f>
        <v>27334</v>
      </c>
      <c r="H19" s="141"/>
      <c r="I19" s="142">
        <f>'36perfresol'!K19</f>
        <v>14648</v>
      </c>
      <c r="J19" s="141"/>
      <c r="K19" s="142">
        <f>'36perfresol'!N19</f>
        <v>15135</v>
      </c>
      <c r="L19" s="141"/>
      <c r="M19" s="142">
        <f>'36perfresol'!Q19</f>
        <v>17237</v>
      </c>
      <c r="N19" s="141"/>
      <c r="O19" s="142">
        <f>'36perfresol'!T19</f>
        <v>27136</v>
      </c>
      <c r="P19" s="141"/>
      <c r="Q19" s="142">
        <f>'36perfresol'!W19</f>
        <v>56684</v>
      </c>
      <c r="R19" s="141"/>
      <c r="S19" s="142">
        <f>'36perfresol'!Z19</f>
        <v>101720</v>
      </c>
      <c r="T19" s="143"/>
      <c r="V19" s="144">
        <f>E19/E$21</f>
        <v>0.20564186426819298</v>
      </c>
      <c r="W19" s="144">
        <f>G19/G$21</f>
        <v>0.31039847378521707</v>
      </c>
      <c r="X19" s="144">
        <f>I19/I$21</f>
        <v>0.37461957494693232</v>
      </c>
      <c r="Y19" s="144">
        <f>K19/K$21</f>
        <v>0.36307153480784915</v>
      </c>
      <c r="Z19" s="144">
        <f>M19/M$21</f>
        <v>0.39682758938232382</v>
      </c>
      <c r="AA19" s="144">
        <f>O19/O$21</f>
        <v>0.41024400568439512</v>
      </c>
      <c r="AB19" s="144">
        <f>Q19/Q$21</f>
        <v>0.39721938024694819</v>
      </c>
      <c r="AC19" s="144">
        <f>S19/S$21</f>
        <v>0.38553376642081244</v>
      </c>
    </row>
    <row r="20" spans="2:29" s="140" customFormat="1" ht="21" customHeight="1" x14ac:dyDescent="0.2">
      <c r="B20" s="1593"/>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93"/>
      <c r="D21" s="145" t="s">
        <v>68</v>
      </c>
      <c r="E21" s="142">
        <f>SUM(E17:E20)</f>
        <v>2446</v>
      </c>
      <c r="F21" s="141"/>
      <c r="G21" s="142">
        <f>SUM(G17:G20)</f>
        <v>88061</v>
      </c>
      <c r="H21" s="141"/>
      <c r="I21" s="142">
        <f>SUM(I17:I20)</f>
        <v>39101</v>
      </c>
      <c r="J21" s="141"/>
      <c r="K21" s="142">
        <f>SUM(K17:K20)</f>
        <v>41686</v>
      </c>
      <c r="L21" s="141"/>
      <c r="M21" s="142">
        <f>SUM(M17:M20)</f>
        <v>43437</v>
      </c>
      <c r="N21" s="141"/>
      <c r="O21" s="142">
        <f>SUM(O17:O20)</f>
        <v>66146</v>
      </c>
      <c r="P21" s="141"/>
      <c r="Q21" s="142">
        <f>SUM(Q17:Q20)</f>
        <v>142702</v>
      </c>
      <c r="R21" s="141"/>
      <c r="S21" s="142">
        <f>SUM(S17:S20)</f>
        <v>263842</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92" t="s">
        <v>0</v>
      </c>
      <c r="C23" s="1592"/>
      <c r="D23" s="1592"/>
      <c r="E23" s="147">
        <f>E16+E21</f>
        <v>4331</v>
      </c>
      <c r="F23" s="143"/>
      <c r="G23" s="147">
        <f>G16+G21</f>
        <v>125925</v>
      </c>
      <c r="H23" s="143"/>
      <c r="I23" s="147">
        <f>I16+I21</f>
        <v>62700</v>
      </c>
      <c r="J23" s="143"/>
      <c r="K23" s="147">
        <f>K16+K21</f>
        <v>73147</v>
      </c>
      <c r="L23" s="143"/>
      <c r="M23" s="147">
        <f>M16+M21</f>
        <v>81461</v>
      </c>
      <c r="N23" s="143"/>
      <c r="O23" s="147">
        <f>O16+O21</f>
        <v>129760</v>
      </c>
      <c r="P23" s="143"/>
      <c r="Q23" s="147">
        <f>Q16+Q21</f>
        <v>365154</v>
      </c>
      <c r="R23" s="143"/>
      <c r="S23" s="147">
        <f>S16+S21</f>
        <v>981493</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94"/>
      <c r="D37" s="1594"/>
      <c r="E37" s="1594"/>
      <c r="F37" s="1594"/>
      <c r="G37" s="1594"/>
      <c r="H37" s="1594"/>
      <c r="I37" s="1594"/>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95"/>
      <c r="C46" s="1596"/>
      <c r="D46" s="1596"/>
      <c r="E46" s="1596"/>
      <c r="F46" s="1596"/>
      <c r="G46" s="1596"/>
      <c r="H46" s="1596"/>
      <c r="I46" s="1596"/>
      <c r="J46" s="1596"/>
      <c r="K46" s="1596"/>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8.57031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412</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244</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477</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349554</v>
      </c>
      <c r="E10" s="633"/>
      <c r="F10" s="675">
        <v>452</v>
      </c>
      <c r="G10" s="676">
        <v>8.2688473007335853E-2</v>
      </c>
      <c r="H10" s="675">
        <v>191077</v>
      </c>
      <c r="I10" s="676">
        <v>34.95545432925379</v>
      </c>
      <c r="J10" s="675">
        <v>203403</v>
      </c>
      <c r="K10" s="676">
        <v>37.210361670599859</v>
      </c>
      <c r="L10" s="675">
        <v>17142</v>
      </c>
      <c r="M10" s="676">
        <v>3.1359420448932549</v>
      </c>
      <c r="N10" s="675">
        <v>31486</v>
      </c>
      <c r="O10" s="676">
        <v>5.7600204891791522</v>
      </c>
      <c r="P10" s="675">
        <v>3938</v>
      </c>
      <c r="Q10" s="676">
        <v>0.72041417412143494</v>
      </c>
      <c r="R10" s="675">
        <v>99120</v>
      </c>
      <c r="S10" s="676">
        <v>18.132923549750288</v>
      </c>
      <c r="T10" s="675">
        <v>12</v>
      </c>
      <c r="U10" s="676">
        <f t="shared" ref="U10:U27" si="0">T10*100/$V10</f>
        <v>2.1952691948850227E-3</v>
      </c>
      <c r="V10" s="831">
        <f>F10+H10+J10+L10+N10+P10+R10+T10</f>
        <v>546630</v>
      </c>
      <c r="W10" s="676">
        <f t="shared" ref="V10:W27" si="1">G10+I10+K10+M10+O10+Q10+S10+U10</f>
        <v>100</v>
      </c>
      <c r="X10" s="678"/>
      <c r="Y10" s="832">
        <f t="shared" ref="Y10:Y27" si="2">V10/D10</f>
        <v>1.563792718721571</v>
      </c>
    </row>
    <row r="11" spans="2:30" s="633" customFormat="1" ht="18" customHeight="1" x14ac:dyDescent="0.2">
      <c r="B11" s="682" t="s">
        <v>7</v>
      </c>
      <c r="D11" s="833">
        <v>50402</v>
      </c>
      <c r="F11" s="683">
        <v>5156</v>
      </c>
      <c r="G11" s="684">
        <v>7.7252704443978306</v>
      </c>
      <c r="H11" s="683">
        <v>11395</v>
      </c>
      <c r="I11" s="684">
        <v>17.073207275778369</v>
      </c>
      <c r="J11" s="683">
        <v>6421</v>
      </c>
      <c r="K11" s="684">
        <v>9.6206286895807729</v>
      </c>
      <c r="L11" s="683">
        <v>1844</v>
      </c>
      <c r="M11" s="684">
        <v>2.7628779479188519</v>
      </c>
      <c r="N11" s="683">
        <v>4040</v>
      </c>
      <c r="O11" s="684">
        <v>6.0531599292799134</v>
      </c>
      <c r="P11" s="683">
        <v>10972</v>
      </c>
      <c r="Q11" s="684">
        <v>16.439423451499806</v>
      </c>
      <c r="R11" s="683">
        <v>26914</v>
      </c>
      <c r="S11" s="684">
        <v>40.325432261544456</v>
      </c>
      <c r="T11" s="683">
        <v>0</v>
      </c>
      <c r="U11" s="684">
        <f t="shared" si="0"/>
        <v>0</v>
      </c>
      <c r="V11" s="834">
        <f t="shared" si="1"/>
        <v>66742</v>
      </c>
      <c r="W11" s="684">
        <f t="shared" si="1"/>
        <v>100</v>
      </c>
      <c r="X11" s="678"/>
      <c r="Y11" s="835">
        <f t="shared" si="2"/>
        <v>1.3241934843855403</v>
      </c>
    </row>
    <row r="12" spans="2:30" s="633" customFormat="1" ht="22.5" customHeight="1" x14ac:dyDescent="0.2">
      <c r="B12" s="682" t="s">
        <v>37</v>
      </c>
      <c r="D12" s="833">
        <v>34023</v>
      </c>
      <c r="F12" s="685">
        <v>6735</v>
      </c>
      <c r="G12" s="684">
        <v>13.789361615003481</v>
      </c>
      <c r="H12" s="685">
        <v>9404</v>
      </c>
      <c r="I12" s="684">
        <v>19.253920805863807</v>
      </c>
      <c r="J12" s="685">
        <v>7876</v>
      </c>
      <c r="K12" s="684">
        <v>16.125465787641783</v>
      </c>
      <c r="L12" s="685">
        <v>2225</v>
      </c>
      <c r="M12" s="684">
        <v>4.5555055075549733</v>
      </c>
      <c r="N12" s="685">
        <v>3988</v>
      </c>
      <c r="O12" s="684">
        <v>8.1651038041030262</v>
      </c>
      <c r="P12" s="685">
        <v>5074</v>
      </c>
      <c r="Q12" s="684">
        <v>10.388599975430981</v>
      </c>
      <c r="R12" s="685">
        <v>13510</v>
      </c>
      <c r="S12" s="684">
        <v>27.660619958232669</v>
      </c>
      <c r="T12" s="685">
        <v>30</v>
      </c>
      <c r="U12" s="684">
        <f t="shared" si="0"/>
        <v>6.1422546169280536E-2</v>
      </c>
      <c r="V12" s="834">
        <f t="shared" si="1"/>
        <v>48842</v>
      </c>
      <c r="W12" s="684">
        <f t="shared" si="1"/>
        <v>100.00000000000001</v>
      </c>
      <c r="X12" s="678"/>
      <c r="Y12" s="835">
        <f t="shared" si="2"/>
        <v>1.4355582987978721</v>
      </c>
    </row>
    <row r="13" spans="2:30" s="633" customFormat="1" ht="18" customHeight="1" x14ac:dyDescent="0.2">
      <c r="B13" s="682" t="s">
        <v>38</v>
      </c>
      <c r="D13" s="833">
        <v>34288</v>
      </c>
      <c r="F13" s="683">
        <v>3700</v>
      </c>
      <c r="G13" s="684">
        <v>6.4580315221754843</v>
      </c>
      <c r="H13" s="683">
        <v>18966</v>
      </c>
      <c r="I13" s="684">
        <v>33.10352049988655</v>
      </c>
      <c r="J13" s="683">
        <v>2639</v>
      </c>
      <c r="K13" s="684">
        <v>4.6061473478435415</v>
      </c>
      <c r="L13" s="683">
        <v>1819</v>
      </c>
      <c r="M13" s="684">
        <v>3.1749079294154607</v>
      </c>
      <c r="N13" s="683">
        <v>3061</v>
      </c>
      <c r="O13" s="684">
        <v>5.3427120241565289</v>
      </c>
      <c r="P13" s="683">
        <v>810</v>
      </c>
      <c r="Q13" s="684">
        <v>1.4137852791789574</v>
      </c>
      <c r="R13" s="683">
        <v>26298</v>
      </c>
      <c r="S13" s="684">
        <v>45.900895397343483</v>
      </c>
      <c r="T13" s="683">
        <v>0</v>
      </c>
      <c r="U13" s="684">
        <f t="shared" si="0"/>
        <v>0</v>
      </c>
      <c r="V13" s="834">
        <f t="shared" si="1"/>
        <v>57293</v>
      </c>
      <c r="W13" s="684">
        <f t="shared" si="1"/>
        <v>100</v>
      </c>
      <c r="X13" s="678"/>
      <c r="Y13" s="835">
        <f t="shared" si="2"/>
        <v>1.6709344377041531</v>
      </c>
    </row>
    <row r="14" spans="2:30" s="633" customFormat="1" ht="18" customHeight="1" x14ac:dyDescent="0.2">
      <c r="B14" s="682" t="s">
        <v>6</v>
      </c>
      <c r="D14" s="833">
        <v>72691</v>
      </c>
      <c r="F14" s="683">
        <v>2191</v>
      </c>
      <c r="G14" s="684">
        <v>2.3932538858971699</v>
      </c>
      <c r="H14" s="683">
        <v>11082</v>
      </c>
      <c r="I14" s="684">
        <v>12.104992954592623</v>
      </c>
      <c r="J14" s="683">
        <v>1379</v>
      </c>
      <c r="K14" s="684">
        <v>1.5062971741908704</v>
      </c>
      <c r="L14" s="683">
        <v>5576</v>
      </c>
      <c r="M14" s="684">
        <v>6.0907273700422726</v>
      </c>
      <c r="N14" s="683">
        <v>5903</v>
      </c>
      <c r="O14" s="684">
        <v>6.4479131394116811</v>
      </c>
      <c r="P14" s="683">
        <v>33605</v>
      </c>
      <c r="Q14" s="684">
        <v>36.7071185922293</v>
      </c>
      <c r="R14" s="683">
        <v>31452</v>
      </c>
      <c r="S14" s="684">
        <v>34.355372532742031</v>
      </c>
      <c r="T14" s="683">
        <v>361</v>
      </c>
      <c r="U14" s="684">
        <f t="shared" si="0"/>
        <v>0.39432435089405671</v>
      </c>
      <c r="V14" s="834">
        <f t="shared" si="1"/>
        <v>91549</v>
      </c>
      <c r="W14" s="684">
        <f t="shared" si="1"/>
        <v>100.00000000000001</v>
      </c>
      <c r="X14" s="678"/>
      <c r="Y14" s="835">
        <f t="shared" si="2"/>
        <v>1.259426889160969</v>
      </c>
    </row>
    <row r="15" spans="2:30" s="633" customFormat="1" ht="18" customHeight="1" x14ac:dyDescent="0.2">
      <c r="B15" s="682" t="s">
        <v>5</v>
      </c>
      <c r="D15" s="833">
        <v>19075</v>
      </c>
      <c r="F15" s="685">
        <v>7526</v>
      </c>
      <c r="G15" s="684">
        <v>24.912280701754387</v>
      </c>
      <c r="H15" s="685">
        <v>4344</v>
      </c>
      <c r="I15" s="684">
        <v>14.379344587884807</v>
      </c>
      <c r="J15" s="685">
        <v>1352</v>
      </c>
      <c r="K15" s="684">
        <v>4.4753392916252892</v>
      </c>
      <c r="L15" s="685">
        <v>2181</v>
      </c>
      <c r="M15" s="684">
        <v>7.2194637537239323</v>
      </c>
      <c r="N15" s="685">
        <v>4562</v>
      </c>
      <c r="O15" s="684">
        <v>15.100959947037405</v>
      </c>
      <c r="P15" s="685">
        <v>626</v>
      </c>
      <c r="Q15" s="684">
        <v>2.0721615359152596</v>
      </c>
      <c r="R15" s="685">
        <v>9619</v>
      </c>
      <c r="S15" s="684">
        <v>31.84045018205892</v>
      </c>
      <c r="T15" s="685">
        <v>0</v>
      </c>
      <c r="U15" s="684">
        <f t="shared" si="0"/>
        <v>0</v>
      </c>
      <c r="V15" s="834">
        <f t="shared" si="1"/>
        <v>30210</v>
      </c>
      <c r="W15" s="684">
        <f t="shared" si="1"/>
        <v>100</v>
      </c>
      <c r="X15" s="678"/>
      <c r="Y15" s="835">
        <f t="shared" si="2"/>
        <v>1.5837483617300132</v>
      </c>
    </row>
    <row r="16" spans="2:30" s="742" customFormat="1" ht="18" customHeight="1" x14ac:dyDescent="0.2">
      <c r="B16" s="836" t="s">
        <v>4</v>
      </c>
      <c r="D16" s="837">
        <v>127660</v>
      </c>
      <c r="E16" s="820"/>
      <c r="F16" s="838">
        <v>14198</v>
      </c>
      <c r="G16" s="839">
        <v>7.8461495952032276</v>
      </c>
      <c r="H16" s="838">
        <v>36370</v>
      </c>
      <c r="I16" s="839">
        <v>20.098919620900222</v>
      </c>
      <c r="J16" s="838">
        <v>23881</v>
      </c>
      <c r="K16" s="839">
        <v>13.197203724682932</v>
      </c>
      <c r="L16" s="838">
        <v>8214</v>
      </c>
      <c r="M16" s="839">
        <v>4.5392500898013317</v>
      </c>
      <c r="N16" s="838">
        <v>9029</v>
      </c>
      <c r="O16" s="839">
        <v>4.9896383078665965</v>
      </c>
      <c r="P16" s="838">
        <v>46144</v>
      </c>
      <c r="Q16" s="839">
        <v>25.500262496200712</v>
      </c>
      <c r="R16" s="838">
        <v>40044</v>
      </c>
      <c r="S16" s="839">
        <v>22.129258655466828</v>
      </c>
      <c r="T16" s="838">
        <v>3075</v>
      </c>
      <c r="U16" s="839">
        <f t="shared" si="0"/>
        <v>1.6993175098781466</v>
      </c>
      <c r="V16" s="840">
        <f t="shared" si="1"/>
        <v>180955</v>
      </c>
      <c r="W16" s="839">
        <f t="shared" si="1"/>
        <v>100</v>
      </c>
      <c r="X16" s="841"/>
      <c r="Y16" s="835">
        <f t="shared" si="2"/>
        <v>1.4174761084129719</v>
      </c>
    </row>
    <row r="17" spans="2:25" s="742" customFormat="1" ht="18" customHeight="1" x14ac:dyDescent="0.2">
      <c r="B17" s="836" t="s">
        <v>40</v>
      </c>
      <c r="D17" s="837">
        <v>81889</v>
      </c>
      <c r="E17" s="820"/>
      <c r="F17" s="838">
        <v>17030</v>
      </c>
      <c r="G17" s="839">
        <v>14.144870719370084</v>
      </c>
      <c r="H17" s="838">
        <v>34625</v>
      </c>
      <c r="I17" s="839">
        <v>28.75902223477329</v>
      </c>
      <c r="J17" s="838">
        <v>15226</v>
      </c>
      <c r="K17" s="839">
        <v>12.646494513982907</v>
      </c>
      <c r="L17" s="838">
        <v>4327</v>
      </c>
      <c r="M17" s="839">
        <v>3.5939433706819939</v>
      </c>
      <c r="N17" s="838">
        <v>12924</v>
      </c>
      <c r="O17" s="839">
        <v>10.734486739702817</v>
      </c>
      <c r="P17" s="838">
        <v>12495</v>
      </c>
      <c r="Q17" s="839">
        <v>10.378165568909525</v>
      </c>
      <c r="R17" s="838">
        <v>23751</v>
      </c>
      <c r="S17" s="839">
        <v>19.727235728464994</v>
      </c>
      <c r="T17" s="838">
        <v>19</v>
      </c>
      <c r="U17" s="839">
        <f t="shared" si="0"/>
        <v>1.5781124114388232E-2</v>
      </c>
      <c r="V17" s="840">
        <f t="shared" si="1"/>
        <v>120397</v>
      </c>
      <c r="W17" s="839">
        <f t="shared" si="1"/>
        <v>99.999999999999986</v>
      </c>
      <c r="X17" s="841"/>
      <c r="Y17" s="835">
        <f t="shared" si="2"/>
        <v>1.4702463090280746</v>
      </c>
    </row>
    <row r="18" spans="2:25" s="742" customFormat="1" ht="18" customHeight="1" x14ac:dyDescent="0.2">
      <c r="B18" s="836" t="s">
        <v>41</v>
      </c>
      <c r="D18" s="837">
        <v>252843</v>
      </c>
      <c r="E18" s="820"/>
      <c r="F18" s="838">
        <v>13</v>
      </c>
      <c r="G18" s="839">
        <v>4.139771420928774E-3</v>
      </c>
      <c r="H18" s="838">
        <v>42840</v>
      </c>
      <c r="I18" s="839">
        <v>13.642139051737589</v>
      </c>
      <c r="J18" s="838">
        <v>31942</v>
      </c>
      <c r="K18" s="839">
        <v>10.171736825177453</v>
      </c>
      <c r="L18" s="838">
        <v>14490</v>
      </c>
      <c r="M18" s="839">
        <v>4.6142529145583024</v>
      </c>
      <c r="N18" s="838">
        <v>38472</v>
      </c>
      <c r="O18" s="839">
        <v>12.251175854305522</v>
      </c>
      <c r="P18" s="838">
        <v>22332</v>
      </c>
      <c r="Q18" s="839">
        <v>7.111490413244721</v>
      </c>
      <c r="R18" s="838">
        <v>163852</v>
      </c>
      <c r="S18" s="839">
        <v>52.177678989386266</v>
      </c>
      <c r="T18" s="838">
        <v>86</v>
      </c>
      <c r="U18" s="839">
        <f t="shared" si="0"/>
        <v>2.7386180169221119E-2</v>
      </c>
      <c r="V18" s="840">
        <f t="shared" si="1"/>
        <v>314027</v>
      </c>
      <c r="W18" s="839">
        <f t="shared" si="1"/>
        <v>100</v>
      </c>
      <c r="X18" s="841"/>
      <c r="Y18" s="835">
        <f t="shared" si="2"/>
        <v>1.2419841561759668</v>
      </c>
    </row>
    <row r="19" spans="2:25" s="742" customFormat="1" ht="18" customHeight="1" x14ac:dyDescent="0.2">
      <c r="B19" s="836" t="s">
        <v>3</v>
      </c>
      <c r="D19" s="837">
        <v>181358</v>
      </c>
      <c r="E19" s="820"/>
      <c r="F19" s="838">
        <v>1755</v>
      </c>
      <c r="G19" s="839">
        <v>0.64113804743325586</v>
      </c>
      <c r="H19" s="838">
        <v>81657</v>
      </c>
      <c r="I19" s="839">
        <v>29.831002586471438</v>
      </c>
      <c r="J19" s="838">
        <v>7025</v>
      </c>
      <c r="K19" s="839">
        <v>2.566378793856765</v>
      </c>
      <c r="L19" s="838">
        <v>10084</v>
      </c>
      <c r="M19" s="839">
        <v>3.6838951967617963</v>
      </c>
      <c r="N19" s="838">
        <v>13112</v>
      </c>
      <c r="O19" s="839">
        <v>4.7900866540996301</v>
      </c>
      <c r="P19" s="838">
        <v>27804</v>
      </c>
      <c r="Q19" s="839">
        <v>10.157380211301565</v>
      </c>
      <c r="R19" s="838">
        <v>131130</v>
      </c>
      <c r="S19" s="839">
        <v>47.904519749243789</v>
      </c>
      <c r="T19" s="838">
        <v>1165</v>
      </c>
      <c r="U19" s="839">
        <f t="shared" si="0"/>
        <v>0.42559876083176246</v>
      </c>
      <c r="V19" s="840">
        <f t="shared" si="1"/>
        <v>273732</v>
      </c>
      <c r="W19" s="839">
        <f t="shared" si="1"/>
        <v>100</v>
      </c>
      <c r="X19" s="841"/>
      <c r="Y19" s="835">
        <f t="shared" si="2"/>
        <v>1.5093461551186051</v>
      </c>
    </row>
    <row r="20" spans="2:25" s="633" customFormat="1" ht="18" customHeight="1" x14ac:dyDescent="0.2">
      <c r="B20" s="836" t="s">
        <v>2</v>
      </c>
      <c r="D20" s="833">
        <v>37503</v>
      </c>
      <c r="F20" s="683">
        <v>1897</v>
      </c>
      <c r="G20" s="684">
        <v>4.2733887499718408</v>
      </c>
      <c r="H20" s="683">
        <v>6142</v>
      </c>
      <c r="I20" s="684">
        <v>13.83613795589196</v>
      </c>
      <c r="J20" s="683">
        <v>906</v>
      </c>
      <c r="K20" s="684">
        <v>2.0409542474825977</v>
      </c>
      <c r="L20" s="683">
        <v>2492</v>
      </c>
      <c r="M20" s="684">
        <v>5.6137505350183599</v>
      </c>
      <c r="N20" s="683">
        <v>5145</v>
      </c>
      <c r="O20" s="684">
        <v>11.590187200108129</v>
      </c>
      <c r="P20" s="683">
        <v>20169</v>
      </c>
      <c r="Q20" s="684">
        <v>45.434885449753331</v>
      </c>
      <c r="R20" s="683">
        <v>7640</v>
      </c>
      <c r="S20" s="684">
        <v>17.210695861773782</v>
      </c>
      <c r="T20" s="683">
        <v>0</v>
      </c>
      <c r="U20" s="684">
        <f t="shared" si="0"/>
        <v>0</v>
      </c>
      <c r="V20" s="834">
        <f t="shared" si="1"/>
        <v>44391</v>
      </c>
      <c r="W20" s="684">
        <f t="shared" si="1"/>
        <v>100</v>
      </c>
      <c r="X20" s="678"/>
      <c r="Y20" s="835">
        <f t="shared" si="2"/>
        <v>1.1836653067754579</v>
      </c>
    </row>
    <row r="21" spans="2:25" s="633" customFormat="1" ht="18" customHeight="1" x14ac:dyDescent="0.2">
      <c r="B21" s="682" t="s">
        <v>35</v>
      </c>
      <c r="D21" s="833">
        <v>95567</v>
      </c>
      <c r="F21" s="683">
        <v>5982</v>
      </c>
      <c r="G21" s="684">
        <v>3.8497428999851984</v>
      </c>
      <c r="H21" s="683">
        <v>50936</v>
      </c>
      <c r="I21" s="684">
        <v>32.780090998603484</v>
      </c>
      <c r="J21" s="683">
        <v>22468</v>
      </c>
      <c r="K21" s="684">
        <v>14.459382058988204</v>
      </c>
      <c r="L21" s="683">
        <v>7944</v>
      </c>
      <c r="M21" s="684">
        <v>5.1123967899502532</v>
      </c>
      <c r="N21" s="683">
        <v>7346</v>
      </c>
      <c r="O21" s="684">
        <v>4.7275512108477544</v>
      </c>
      <c r="P21" s="683">
        <v>20931</v>
      </c>
      <c r="Q21" s="684">
        <v>13.470238823067566</v>
      </c>
      <c r="R21" s="683">
        <v>39635</v>
      </c>
      <c r="S21" s="684">
        <v>25.507281818942381</v>
      </c>
      <c r="T21" s="683">
        <v>145</v>
      </c>
      <c r="U21" s="684">
        <f t="shared" si="0"/>
        <v>9.3315399615154421E-2</v>
      </c>
      <c r="V21" s="834">
        <f t="shared" si="1"/>
        <v>155387</v>
      </c>
      <c r="W21" s="684">
        <f t="shared" si="1"/>
        <v>99.999999999999986</v>
      </c>
      <c r="X21" s="678"/>
      <c r="Y21" s="835">
        <f t="shared" si="2"/>
        <v>1.625948287588812</v>
      </c>
    </row>
    <row r="22" spans="2:25" s="633" customFormat="1" ht="21" customHeight="1" x14ac:dyDescent="0.2">
      <c r="B22" s="682" t="s">
        <v>42</v>
      </c>
      <c r="D22" s="833">
        <v>215674</v>
      </c>
      <c r="F22" s="683">
        <v>6943</v>
      </c>
      <c r="G22" s="684">
        <v>2.2193311639741466</v>
      </c>
      <c r="H22" s="683">
        <v>104727</v>
      </c>
      <c r="I22" s="684">
        <v>33.47600386137411</v>
      </c>
      <c r="J22" s="683">
        <v>64896</v>
      </c>
      <c r="K22" s="684">
        <v>20.744017746977708</v>
      </c>
      <c r="L22" s="683">
        <v>19079</v>
      </c>
      <c r="M22" s="684">
        <v>6.0986056859373106</v>
      </c>
      <c r="N22" s="683">
        <v>25060</v>
      </c>
      <c r="O22" s="684">
        <v>8.0104333817070597</v>
      </c>
      <c r="P22" s="683">
        <v>30053</v>
      </c>
      <c r="Q22" s="684">
        <v>9.6064467047263467</v>
      </c>
      <c r="R22" s="683">
        <v>61993</v>
      </c>
      <c r="S22" s="684">
        <v>19.81607328939209</v>
      </c>
      <c r="T22" s="683">
        <v>91</v>
      </c>
      <c r="U22" s="684">
        <f t="shared" si="0"/>
        <v>2.9088165911226753E-2</v>
      </c>
      <c r="V22" s="834">
        <f t="shared" si="1"/>
        <v>312842</v>
      </c>
      <c r="W22" s="684">
        <f t="shared" si="1"/>
        <v>100</v>
      </c>
      <c r="X22" s="678"/>
      <c r="Y22" s="835">
        <f t="shared" si="2"/>
        <v>1.4505318211745504</v>
      </c>
    </row>
    <row r="23" spans="2:25" s="633" customFormat="1" ht="18" customHeight="1" x14ac:dyDescent="0.2">
      <c r="B23" s="682" t="s">
        <v>43</v>
      </c>
      <c r="D23" s="833">
        <v>50831</v>
      </c>
      <c r="F23" s="683">
        <v>2952</v>
      </c>
      <c r="G23" s="684">
        <v>4.3530834340991538</v>
      </c>
      <c r="H23" s="683">
        <v>17540</v>
      </c>
      <c r="I23" s="684">
        <v>25.864865661957708</v>
      </c>
      <c r="J23" s="683">
        <v>3908</v>
      </c>
      <c r="K23" s="684">
        <v>5.7628218361990147</v>
      </c>
      <c r="L23" s="683">
        <v>4257</v>
      </c>
      <c r="M23" s="684">
        <v>6.2774648302710352</v>
      </c>
      <c r="N23" s="683">
        <v>5341</v>
      </c>
      <c r="O23" s="684">
        <v>7.8759548175892879</v>
      </c>
      <c r="P23" s="683">
        <v>1852</v>
      </c>
      <c r="Q23" s="684">
        <v>2.7309994986286017</v>
      </c>
      <c r="R23" s="683">
        <v>31959</v>
      </c>
      <c r="S23" s="684">
        <v>47.127436812457603</v>
      </c>
      <c r="T23" s="683">
        <v>5</v>
      </c>
      <c r="U23" s="684">
        <f t="shared" si="0"/>
        <v>7.3731087975934173E-3</v>
      </c>
      <c r="V23" s="834">
        <f>F23+H23+J23+L23+N23+P23+R23+T23</f>
        <v>67814</v>
      </c>
      <c r="W23" s="684">
        <f t="shared" si="1"/>
        <v>100</v>
      </c>
      <c r="X23" s="678"/>
      <c r="Y23" s="835">
        <f t="shared" si="2"/>
        <v>1.3341071393441011</v>
      </c>
    </row>
    <row r="24" spans="2:25" s="633" customFormat="1" ht="22.5" customHeight="1" x14ac:dyDescent="0.2">
      <c r="B24" s="682" t="s">
        <v>44</v>
      </c>
      <c r="D24" s="833">
        <v>17309</v>
      </c>
      <c r="F24" s="685">
        <v>2420</v>
      </c>
      <c r="G24" s="686">
        <v>9.7576710616507398</v>
      </c>
      <c r="H24" s="685">
        <v>4169</v>
      </c>
      <c r="I24" s="684">
        <v>16.80980605620741</v>
      </c>
      <c r="J24" s="685">
        <v>1233</v>
      </c>
      <c r="K24" s="684">
        <v>4.9715737268658522</v>
      </c>
      <c r="L24" s="685">
        <v>813</v>
      </c>
      <c r="M24" s="684">
        <v>3.2780936252570463</v>
      </c>
      <c r="N24" s="685">
        <v>2770</v>
      </c>
      <c r="O24" s="684">
        <v>11.168904479658078</v>
      </c>
      <c r="P24" s="685">
        <v>3056</v>
      </c>
      <c r="Q24" s="684">
        <v>12.322083786944075</v>
      </c>
      <c r="R24" s="685">
        <v>10301</v>
      </c>
      <c r="S24" s="684">
        <v>41.534615539695977</v>
      </c>
      <c r="T24" s="685">
        <v>39</v>
      </c>
      <c r="U24" s="684">
        <f t="shared" si="0"/>
        <v>0.15725172372081772</v>
      </c>
      <c r="V24" s="842">
        <f t="shared" si="1"/>
        <v>24801</v>
      </c>
      <c r="W24" s="684">
        <f t="shared" si="1"/>
        <v>100</v>
      </c>
      <c r="X24" s="678"/>
      <c r="Y24" s="835">
        <f t="shared" si="2"/>
        <v>1.4328384077647467</v>
      </c>
    </row>
    <row r="25" spans="2:25" s="633" customFormat="1" ht="18" customHeight="1" x14ac:dyDescent="0.2">
      <c r="B25" s="682" t="s">
        <v>45</v>
      </c>
      <c r="D25" s="833">
        <v>74473</v>
      </c>
      <c r="F25" s="685">
        <v>1122</v>
      </c>
      <c r="G25" s="686">
        <v>1.0369781606114659</v>
      </c>
      <c r="H25" s="685">
        <v>29395</v>
      </c>
      <c r="I25" s="684">
        <v>27.167533895877042</v>
      </c>
      <c r="J25" s="685">
        <v>7312</v>
      </c>
      <c r="K25" s="684">
        <v>6.7579182802059172</v>
      </c>
      <c r="L25" s="685">
        <v>7913</v>
      </c>
      <c r="M25" s="684">
        <v>7.3133762788935206</v>
      </c>
      <c r="N25" s="685">
        <v>13379</v>
      </c>
      <c r="O25" s="684">
        <v>12.365178975776116</v>
      </c>
      <c r="P25" s="685">
        <v>1359</v>
      </c>
      <c r="Q25" s="684">
        <v>1.2560190020240483</v>
      </c>
      <c r="R25" s="685">
        <v>39960</v>
      </c>
      <c r="S25" s="684">
        <v>36.931949463488571</v>
      </c>
      <c r="T25" s="685">
        <v>7759</v>
      </c>
      <c r="U25" s="684">
        <f t="shared" si="0"/>
        <v>7.1710459431233193</v>
      </c>
      <c r="V25" s="842">
        <f t="shared" si="1"/>
        <v>108199</v>
      </c>
      <c r="W25" s="684">
        <f t="shared" si="1"/>
        <v>100</v>
      </c>
      <c r="X25" s="678"/>
      <c r="Y25" s="835">
        <f t="shared" si="2"/>
        <v>1.4528621111006674</v>
      </c>
    </row>
    <row r="26" spans="2:25" s="633" customFormat="1" ht="18" customHeight="1" x14ac:dyDescent="0.2">
      <c r="B26" s="682" t="s">
        <v>46</v>
      </c>
      <c r="D26" s="833">
        <v>9622</v>
      </c>
      <c r="F26" s="685">
        <v>1097</v>
      </c>
      <c r="G26" s="686">
        <v>7.6451320649522616</v>
      </c>
      <c r="H26" s="685">
        <v>4184</v>
      </c>
      <c r="I26" s="684">
        <v>29.158826399052199</v>
      </c>
      <c r="J26" s="685">
        <v>3564</v>
      </c>
      <c r="K26" s="684">
        <v>24.837967802634331</v>
      </c>
      <c r="L26" s="685">
        <v>1158</v>
      </c>
      <c r="M26" s="684">
        <v>8.0702487978256325</v>
      </c>
      <c r="N26" s="685">
        <v>2175</v>
      </c>
      <c r="O26" s="684">
        <v>15.157850721304621</v>
      </c>
      <c r="P26" s="685">
        <v>942</v>
      </c>
      <c r="Q26" s="684">
        <v>6.5649174158477939</v>
      </c>
      <c r="R26" s="685">
        <v>1229</v>
      </c>
      <c r="S26" s="684">
        <v>8.5650567983831625</v>
      </c>
      <c r="T26" s="685">
        <v>0</v>
      </c>
      <c r="U26" s="684">
        <f t="shared" si="0"/>
        <v>0</v>
      </c>
      <c r="V26" s="842">
        <f t="shared" si="1"/>
        <v>14349</v>
      </c>
      <c r="W26" s="684">
        <f t="shared" si="1"/>
        <v>100</v>
      </c>
      <c r="X26" s="678"/>
      <c r="Y26" s="835">
        <f t="shared" si="2"/>
        <v>1.4912700062357098</v>
      </c>
    </row>
    <row r="27" spans="2:25" s="633" customFormat="1" ht="18" customHeight="1" x14ac:dyDescent="0.2">
      <c r="B27" s="682" t="s">
        <v>1</v>
      </c>
      <c r="D27" s="833">
        <v>4050</v>
      </c>
      <c r="F27" s="685">
        <v>806</v>
      </c>
      <c r="G27" s="686">
        <v>14.649218466012359</v>
      </c>
      <c r="H27" s="685">
        <v>933</v>
      </c>
      <c r="I27" s="684">
        <v>16.957470010905126</v>
      </c>
      <c r="J27" s="685">
        <v>1449</v>
      </c>
      <c r="K27" s="684">
        <v>26.335877862595421</v>
      </c>
      <c r="L27" s="685">
        <v>74</v>
      </c>
      <c r="M27" s="684">
        <v>1.3449654671028717</v>
      </c>
      <c r="N27" s="685">
        <v>209</v>
      </c>
      <c r="O27" s="684">
        <v>3.7986186841148672</v>
      </c>
      <c r="P27" s="685">
        <v>6</v>
      </c>
      <c r="Q27" s="684">
        <v>0.10905125408942203</v>
      </c>
      <c r="R27" s="685">
        <v>2025</v>
      </c>
      <c r="S27" s="684">
        <v>36.804798255179932</v>
      </c>
      <c r="T27" s="685">
        <v>0</v>
      </c>
      <c r="U27" s="684">
        <f t="shared" si="0"/>
        <v>0</v>
      </c>
      <c r="V27" s="834">
        <f t="shared" si="1"/>
        <v>5502</v>
      </c>
      <c r="W27" s="684">
        <f t="shared" si="1"/>
        <v>100</v>
      </c>
      <c r="X27" s="678"/>
      <c r="Y27" s="835">
        <f t="shared" si="2"/>
        <v>1.3585185185185185</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
      <c r="B30" s="1249" t="s">
        <v>0</v>
      </c>
      <c r="D30" s="1266">
        <f>SUM(D10:D29)</f>
        <v>1708812</v>
      </c>
      <c r="F30" s="1250">
        <f>SUM(F10:F27)</f>
        <v>81975</v>
      </c>
      <c r="G30" s="1251">
        <f>F30*100/$V30</f>
        <v>3.3273638997557295</v>
      </c>
      <c r="H30" s="1250">
        <f>SUM(H10:H27)</f>
        <v>659786</v>
      </c>
      <c r="I30" s="1251">
        <f>H30*100/$V30</f>
        <v>26.780702872390773</v>
      </c>
      <c r="J30" s="1250">
        <f>SUM(J10:J27)</f>
        <v>406880</v>
      </c>
      <c r="K30" s="1251">
        <f>J30*100/$V30</f>
        <v>16.515252498110538</v>
      </c>
      <c r="L30" s="1250">
        <f>SUM(L10:L27)</f>
        <v>111632</v>
      </c>
      <c r="M30" s="1251">
        <f>L30*100/$V30</f>
        <v>4.5311410412629654</v>
      </c>
      <c r="N30" s="1250">
        <f>SUM(N10:N27)</f>
        <v>188002</v>
      </c>
      <c r="O30" s="1251">
        <f>N30*100/$V30</f>
        <v>7.6309980833409776</v>
      </c>
      <c r="P30" s="1250">
        <f>SUM(P10:P27)</f>
        <v>242168</v>
      </c>
      <c r="Q30" s="1251">
        <f>P30*100/$V30</f>
        <v>9.8295951311502954</v>
      </c>
      <c r="R30" s="1250">
        <f>SUM(R10:R27)</f>
        <v>760432</v>
      </c>
      <c r="S30" s="1251">
        <f>R30*100/$V30</f>
        <v>30.86592235460871</v>
      </c>
      <c r="T30" s="1250">
        <f>SUM(T10:T28)</f>
        <v>12787</v>
      </c>
      <c r="U30" s="1251">
        <f>T30*100/$V30</f>
        <v>0.51902411938001236</v>
      </c>
      <c r="V30" s="1250">
        <f>SUM(V10:V27)</f>
        <v>2463662</v>
      </c>
      <c r="W30" s="1251">
        <f>G30+I30+K30+M30+O30+Q30+S30+U30</f>
        <v>100</v>
      </c>
      <c r="X30" s="1267"/>
      <c r="Y30" s="1268">
        <f>(V30/D30)</f>
        <v>1.44173964134147</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561" t="s">
        <v>413</v>
      </c>
      <c r="C3" s="1561"/>
      <c r="D3" s="1561"/>
      <c r="E3" s="1561"/>
      <c r="F3" s="1561"/>
      <c r="G3" s="1561"/>
      <c r="H3" s="1561"/>
      <c r="I3" s="1561"/>
      <c r="J3" s="1561"/>
      <c r="K3" s="1561"/>
      <c r="L3" s="1561"/>
      <c r="M3" s="1561"/>
      <c r="N3" s="1561"/>
      <c r="O3" s="1561"/>
      <c r="P3" s="1561"/>
      <c r="Q3" s="1561"/>
      <c r="R3" s="1561"/>
      <c r="S3" s="1561"/>
      <c r="T3" s="1561"/>
      <c r="U3" s="1561"/>
      <c r="V3" s="1561"/>
      <c r="W3" s="1561"/>
      <c r="X3" s="1561"/>
      <c r="Y3" s="218"/>
    </row>
    <row r="4" spans="2:25" s="217"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564" t="s">
        <v>52</v>
      </c>
      <c r="G6" s="1564"/>
      <c r="H6" s="1564"/>
      <c r="I6" s="1564"/>
      <c r="J6" s="1564"/>
      <c r="K6" s="1564"/>
      <c r="L6" s="1564"/>
      <c r="M6" s="1564"/>
      <c r="N6" s="1564"/>
      <c r="O6" s="1564"/>
      <c r="P6" s="1564"/>
      <c r="Q6" s="1564"/>
      <c r="R6" s="1564"/>
      <c r="S6" s="1564"/>
      <c r="T6" s="1564"/>
      <c r="U6" s="1564"/>
      <c r="V6" s="1564"/>
      <c r="W6" s="1564"/>
      <c r="X6" s="192"/>
      <c r="Y6" s="192"/>
    </row>
    <row r="7" spans="2:25" s="132" customFormat="1" ht="64.5" customHeight="1" x14ac:dyDescent="0.2">
      <c r="B7" s="1565" t="s">
        <v>12</v>
      </c>
      <c r="C7" s="155"/>
      <c r="D7" s="156" t="s">
        <v>53</v>
      </c>
      <c r="E7" s="155"/>
      <c r="F7" s="1566" t="s">
        <v>167</v>
      </c>
      <c r="G7" s="1566"/>
      <c r="H7" s="1566" t="s">
        <v>59</v>
      </c>
      <c r="I7" s="1566"/>
      <c r="J7" s="1566" t="s">
        <v>60</v>
      </c>
      <c r="K7" s="1566"/>
      <c r="L7" s="1566" t="s">
        <v>152</v>
      </c>
      <c r="M7" s="1566"/>
      <c r="N7" s="1566" t="s">
        <v>0</v>
      </c>
      <c r="O7" s="1566"/>
      <c r="P7" s="156"/>
      <c r="Q7" s="156" t="s">
        <v>62</v>
      </c>
      <c r="R7" s="133"/>
      <c r="S7" s="133"/>
      <c r="T7" s="133"/>
      <c r="U7" s="133"/>
      <c r="V7" s="133"/>
      <c r="W7" s="133"/>
    </row>
    <row r="8" spans="2:25" s="189" customFormat="1" ht="20.25" customHeight="1" x14ac:dyDescent="0.2">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349554</v>
      </c>
      <c r="E10" s="162"/>
      <c r="F10" s="164">
        <f>'41benpresaad'!F10+'41benpresaad'!H10+'41benpresaad'!J10+'41benpresaad'!L10+'41benpresaad'!N10</f>
        <v>443560</v>
      </c>
      <c r="G10" s="165">
        <f t="shared" ref="G10:G27" si="0">F10*100/$N10</f>
        <v>81.144467006933397</v>
      </c>
      <c r="H10" s="164">
        <f>'41benpresaad'!P10</f>
        <v>3938</v>
      </c>
      <c r="I10" s="165">
        <f t="shared" ref="I10:I27" si="1">H10*100/$N10</f>
        <v>0.72041417412143494</v>
      </c>
      <c r="J10" s="164">
        <f>'41benpresaad'!R10</f>
        <v>99120</v>
      </c>
      <c r="K10" s="165">
        <f t="shared" ref="K10:K27" si="2">J10*100/$N10</f>
        <v>18.132923549750288</v>
      </c>
      <c r="L10" s="164">
        <f>'41benpresaad'!T10</f>
        <v>12</v>
      </c>
      <c r="M10" s="165">
        <f t="shared" ref="M10:M27" si="3">L10*100/$N10</f>
        <v>2.1952691948850227E-3</v>
      </c>
      <c r="N10" s="164">
        <f>F10+H10+J10+L10</f>
        <v>546630</v>
      </c>
      <c r="O10" s="165">
        <f>G10+I10+K10+M10</f>
        <v>100</v>
      </c>
      <c r="P10" s="166"/>
      <c r="Q10" s="166">
        <f t="shared" ref="Q10:Q27" si="4">N10/D10</f>
        <v>1.563792718721571</v>
      </c>
      <c r="R10" s="162"/>
      <c r="S10" s="162"/>
      <c r="T10" s="162"/>
      <c r="U10" s="162"/>
      <c r="V10" s="162"/>
      <c r="W10" s="162"/>
    </row>
    <row r="11" spans="2:25" s="191" customFormat="1" ht="18" customHeight="1" x14ac:dyDescent="0.2">
      <c r="B11" s="146" t="s">
        <v>7</v>
      </c>
      <c r="C11" s="159"/>
      <c r="D11" s="163">
        <f>'41benpresaad'!D11</f>
        <v>50402</v>
      </c>
      <c r="E11" s="162"/>
      <c r="F11" s="164">
        <f>'41benpresaad'!F11+'41benpresaad'!H11+'41benpresaad'!J11+'41benpresaad'!L11+'41benpresaad'!N11</f>
        <v>28856</v>
      </c>
      <c r="G11" s="165">
        <f t="shared" si="0"/>
        <v>43.235144286955737</v>
      </c>
      <c r="H11" s="164">
        <f>'41benpresaad'!P11</f>
        <v>10972</v>
      </c>
      <c r="I11" s="165">
        <f t="shared" si="1"/>
        <v>16.439423451499806</v>
      </c>
      <c r="J11" s="164">
        <f>'41benpresaad'!R11</f>
        <v>26914</v>
      </c>
      <c r="K11" s="165">
        <f t="shared" si="2"/>
        <v>40.325432261544456</v>
      </c>
      <c r="L11" s="164">
        <f>'41benpresaad'!T11</f>
        <v>0</v>
      </c>
      <c r="M11" s="165">
        <f t="shared" si="3"/>
        <v>0</v>
      </c>
      <c r="N11" s="164">
        <f t="shared" ref="N11:N27" si="5">F11+H11+J11+L11</f>
        <v>66742</v>
      </c>
      <c r="O11" s="165">
        <f t="shared" ref="O11:O27" si="6">G11+I11+K11+M11</f>
        <v>100</v>
      </c>
      <c r="P11" s="166"/>
      <c r="Q11" s="166">
        <f t="shared" si="4"/>
        <v>1.3241934843855403</v>
      </c>
      <c r="R11" s="162"/>
      <c r="S11" s="162"/>
      <c r="T11" s="162"/>
      <c r="U11" s="162"/>
      <c r="V11" s="162"/>
      <c r="W11" s="162"/>
    </row>
    <row r="12" spans="2:25" s="191" customFormat="1" ht="22.5" customHeight="1" x14ac:dyDescent="0.2">
      <c r="B12" s="146" t="s">
        <v>37</v>
      </c>
      <c r="C12" s="159"/>
      <c r="D12" s="163">
        <f>'41benpresaad'!D12</f>
        <v>34023</v>
      </c>
      <c r="E12" s="162"/>
      <c r="F12" s="163">
        <f>'41benpresaad'!F12+'41benpresaad'!H12+'41benpresaad'!J12+'41benpresaad'!L12+'41benpresaad'!N12</f>
        <v>30228</v>
      </c>
      <c r="G12" s="165">
        <f t="shared" si="0"/>
        <v>61.889357520167067</v>
      </c>
      <c r="H12" s="164">
        <f>'41benpresaad'!P12</f>
        <v>5074</v>
      </c>
      <c r="I12" s="165">
        <f t="shared" si="1"/>
        <v>10.388599975430981</v>
      </c>
      <c r="J12" s="164">
        <f>'41benpresaad'!R12</f>
        <v>13510</v>
      </c>
      <c r="K12" s="165">
        <f t="shared" si="2"/>
        <v>27.660619958232669</v>
      </c>
      <c r="L12" s="164">
        <f>'41benpresaad'!T12</f>
        <v>30</v>
      </c>
      <c r="M12" s="165">
        <f t="shared" si="3"/>
        <v>6.1422546169280536E-2</v>
      </c>
      <c r="N12" s="164">
        <f t="shared" si="5"/>
        <v>48842</v>
      </c>
      <c r="O12" s="165">
        <f t="shared" si="6"/>
        <v>100</v>
      </c>
      <c r="P12" s="166"/>
      <c r="Q12" s="166">
        <f t="shared" si="4"/>
        <v>1.4355582987978721</v>
      </c>
      <c r="R12" s="162"/>
      <c r="S12" s="162"/>
      <c r="T12" s="162"/>
      <c r="U12" s="162"/>
      <c r="V12" s="162"/>
      <c r="W12" s="162"/>
    </row>
    <row r="13" spans="2:25" s="191" customFormat="1" ht="18" customHeight="1" x14ac:dyDescent="0.2">
      <c r="B13" s="146" t="s">
        <v>38</v>
      </c>
      <c r="C13" s="159"/>
      <c r="D13" s="163">
        <f>'41benpresaad'!D13</f>
        <v>34288</v>
      </c>
      <c r="E13" s="162"/>
      <c r="F13" s="164">
        <f>'41benpresaad'!F13+'41benpresaad'!H13+'41benpresaad'!J13+'41benpresaad'!L13+'41benpresaad'!N13</f>
        <v>30185</v>
      </c>
      <c r="G13" s="165">
        <f t="shared" si="0"/>
        <v>52.685319323477565</v>
      </c>
      <c r="H13" s="164">
        <f>'41benpresaad'!P13</f>
        <v>810</v>
      </c>
      <c r="I13" s="165">
        <f t="shared" si="1"/>
        <v>1.4137852791789574</v>
      </c>
      <c r="J13" s="164">
        <f>'41benpresaad'!R13</f>
        <v>26298</v>
      </c>
      <c r="K13" s="165">
        <f t="shared" si="2"/>
        <v>45.900895397343483</v>
      </c>
      <c r="L13" s="164">
        <f>'41benpresaad'!T13</f>
        <v>0</v>
      </c>
      <c r="M13" s="165">
        <f t="shared" si="3"/>
        <v>0</v>
      </c>
      <c r="N13" s="164">
        <f t="shared" si="5"/>
        <v>57293</v>
      </c>
      <c r="O13" s="165">
        <f t="shared" si="6"/>
        <v>100</v>
      </c>
      <c r="P13" s="166"/>
      <c r="Q13" s="166">
        <f t="shared" si="4"/>
        <v>1.6709344377041531</v>
      </c>
      <c r="R13" s="162"/>
      <c r="S13" s="162"/>
      <c r="T13" s="162"/>
      <c r="U13" s="162"/>
      <c r="V13" s="162"/>
      <c r="W13" s="162"/>
    </row>
    <row r="14" spans="2:25" s="191" customFormat="1" ht="18" customHeight="1" x14ac:dyDescent="0.2">
      <c r="B14" s="146" t="s">
        <v>6</v>
      </c>
      <c r="C14" s="159"/>
      <c r="D14" s="163">
        <f>'41benpresaad'!D14</f>
        <v>72691</v>
      </c>
      <c r="E14" s="162"/>
      <c r="F14" s="164">
        <f>'41benpresaad'!F14+'41benpresaad'!H14+'41benpresaad'!J14+'41benpresaad'!L14+'41benpresaad'!N14</f>
        <v>26131</v>
      </c>
      <c r="G14" s="165">
        <f t="shared" si="0"/>
        <v>28.543184524134617</v>
      </c>
      <c r="H14" s="164">
        <f>'41benpresaad'!P14</f>
        <v>33605</v>
      </c>
      <c r="I14" s="165">
        <f t="shared" si="1"/>
        <v>36.7071185922293</v>
      </c>
      <c r="J14" s="164">
        <f>'41benpresaad'!R14</f>
        <v>31452</v>
      </c>
      <c r="K14" s="165">
        <f t="shared" si="2"/>
        <v>34.355372532742031</v>
      </c>
      <c r="L14" s="164">
        <f>'41benpresaad'!T14</f>
        <v>361</v>
      </c>
      <c r="M14" s="165">
        <f t="shared" si="3"/>
        <v>0.39432435089405671</v>
      </c>
      <c r="N14" s="164">
        <f t="shared" si="5"/>
        <v>91549</v>
      </c>
      <c r="O14" s="165">
        <f t="shared" si="6"/>
        <v>99.999999999999986</v>
      </c>
      <c r="P14" s="166"/>
      <c r="Q14" s="166">
        <f t="shared" si="4"/>
        <v>1.259426889160969</v>
      </c>
      <c r="R14" s="162"/>
      <c r="S14" s="162"/>
      <c r="T14" s="162"/>
      <c r="U14" s="162"/>
      <c r="V14" s="162"/>
      <c r="W14" s="162"/>
    </row>
    <row r="15" spans="2:25" s="191" customFormat="1" ht="18" customHeight="1" x14ac:dyDescent="0.2">
      <c r="B15" s="146" t="s">
        <v>5</v>
      </c>
      <c r="C15" s="159"/>
      <c r="D15" s="163">
        <f>'41benpresaad'!D15</f>
        <v>19075</v>
      </c>
      <c r="E15" s="162"/>
      <c r="F15" s="163">
        <f>'41benpresaad'!F15+'41benpresaad'!H15+'41benpresaad'!J15+'41benpresaad'!L15+'41benpresaad'!N15</f>
        <v>19965</v>
      </c>
      <c r="G15" s="165">
        <f t="shared" si="0"/>
        <v>66.087388282025813</v>
      </c>
      <c r="H15" s="164">
        <f>'41benpresaad'!P15</f>
        <v>626</v>
      </c>
      <c r="I15" s="165">
        <f t="shared" si="1"/>
        <v>2.0721615359152596</v>
      </c>
      <c r="J15" s="164">
        <f>'41benpresaad'!R15</f>
        <v>9619</v>
      </c>
      <c r="K15" s="165">
        <f t="shared" si="2"/>
        <v>31.84045018205892</v>
      </c>
      <c r="L15" s="164">
        <f>'41benpresaad'!T15</f>
        <v>0</v>
      </c>
      <c r="M15" s="165">
        <f t="shared" si="3"/>
        <v>0</v>
      </c>
      <c r="N15" s="164">
        <f t="shared" si="5"/>
        <v>30210</v>
      </c>
      <c r="O15" s="165">
        <f t="shared" si="6"/>
        <v>99.999999999999986</v>
      </c>
      <c r="P15" s="166"/>
      <c r="Q15" s="166">
        <f t="shared" si="4"/>
        <v>1.5837483617300132</v>
      </c>
      <c r="R15" s="162"/>
      <c r="S15" s="162"/>
      <c r="T15" s="162"/>
      <c r="U15" s="162"/>
      <c r="V15" s="162"/>
      <c r="W15" s="162"/>
    </row>
    <row r="16" spans="2:25" s="191" customFormat="1" ht="18" customHeight="1" x14ac:dyDescent="0.2">
      <c r="B16" s="146" t="s">
        <v>4</v>
      </c>
      <c r="C16" s="159"/>
      <c r="D16" s="163">
        <f>'41benpresaad'!D16</f>
        <v>127660</v>
      </c>
      <c r="E16" s="162"/>
      <c r="F16" s="164">
        <f>'41benpresaad'!F16+'41benpresaad'!H16+'41benpresaad'!J16+'41benpresaad'!L16+'41benpresaad'!N16</f>
        <v>91692</v>
      </c>
      <c r="G16" s="165">
        <f t="shared" si="0"/>
        <v>50.671161338454311</v>
      </c>
      <c r="H16" s="164">
        <f>'41benpresaad'!P16</f>
        <v>46144</v>
      </c>
      <c r="I16" s="165">
        <f t="shared" si="1"/>
        <v>25.500262496200712</v>
      </c>
      <c r="J16" s="164">
        <f>'41benpresaad'!R16</f>
        <v>40044</v>
      </c>
      <c r="K16" s="165">
        <f t="shared" si="2"/>
        <v>22.129258655466828</v>
      </c>
      <c r="L16" s="164">
        <f>'41benpresaad'!T16</f>
        <v>3075</v>
      </c>
      <c r="M16" s="165">
        <f t="shared" si="3"/>
        <v>1.6993175098781466</v>
      </c>
      <c r="N16" s="164">
        <f t="shared" si="5"/>
        <v>180955</v>
      </c>
      <c r="O16" s="165">
        <f t="shared" si="6"/>
        <v>100</v>
      </c>
      <c r="P16" s="166"/>
      <c r="Q16" s="166">
        <f t="shared" si="4"/>
        <v>1.4174761084129719</v>
      </c>
      <c r="R16" s="162"/>
      <c r="S16" s="162"/>
      <c r="T16" s="162"/>
      <c r="U16" s="162"/>
      <c r="V16" s="162"/>
      <c r="W16" s="162"/>
    </row>
    <row r="17" spans="2:25" s="191" customFormat="1" ht="18" customHeight="1" x14ac:dyDescent="0.2">
      <c r="B17" s="146" t="s">
        <v>40</v>
      </c>
      <c r="C17" s="159"/>
      <c r="D17" s="163">
        <f>'41benpresaad'!D17</f>
        <v>81889</v>
      </c>
      <c r="E17" s="162"/>
      <c r="F17" s="164">
        <f>'41benpresaad'!F17+'41benpresaad'!H17+'41benpresaad'!J17+'41benpresaad'!L17+'41benpresaad'!N17</f>
        <v>84132</v>
      </c>
      <c r="G17" s="165">
        <f t="shared" si="0"/>
        <v>69.878817578511089</v>
      </c>
      <c r="H17" s="164">
        <f>'41benpresaad'!P17</f>
        <v>12495</v>
      </c>
      <c r="I17" s="165">
        <f t="shared" si="1"/>
        <v>10.378165568909525</v>
      </c>
      <c r="J17" s="164">
        <f>'41benpresaad'!R17</f>
        <v>23751</v>
      </c>
      <c r="K17" s="165">
        <f t="shared" si="2"/>
        <v>19.727235728464994</v>
      </c>
      <c r="L17" s="164">
        <f>'41benpresaad'!T17</f>
        <v>19</v>
      </c>
      <c r="M17" s="165">
        <f t="shared" si="3"/>
        <v>1.5781124114388232E-2</v>
      </c>
      <c r="N17" s="164">
        <f t="shared" si="5"/>
        <v>120397</v>
      </c>
      <c r="O17" s="165">
        <f t="shared" si="6"/>
        <v>99.999999999999986</v>
      </c>
      <c r="P17" s="166"/>
      <c r="Q17" s="166">
        <f t="shared" si="4"/>
        <v>1.4702463090280746</v>
      </c>
      <c r="R17" s="162"/>
      <c r="S17" s="162"/>
      <c r="T17" s="162"/>
      <c r="U17" s="162"/>
      <c r="V17" s="162"/>
      <c r="W17" s="162"/>
    </row>
    <row r="18" spans="2:25" s="191" customFormat="1" ht="18" customHeight="1" x14ac:dyDescent="0.2">
      <c r="B18" s="146" t="s">
        <v>41</v>
      </c>
      <c r="C18" s="159"/>
      <c r="D18" s="163">
        <f>'41benpresaad'!D18</f>
        <v>252843</v>
      </c>
      <c r="E18" s="162"/>
      <c r="F18" s="164">
        <f>'41benpresaad'!F18+'41benpresaad'!H18+'41benpresaad'!J18+'41benpresaad'!L18+'41benpresaad'!N18</f>
        <v>127757</v>
      </c>
      <c r="G18" s="165">
        <f t="shared" si="0"/>
        <v>40.683444417199794</v>
      </c>
      <c r="H18" s="164">
        <f>'41benpresaad'!P18</f>
        <v>22332</v>
      </c>
      <c r="I18" s="165">
        <f t="shared" si="1"/>
        <v>7.111490413244721</v>
      </c>
      <c r="J18" s="164">
        <f>'41benpresaad'!R18</f>
        <v>163852</v>
      </c>
      <c r="K18" s="165">
        <f t="shared" si="2"/>
        <v>52.177678989386266</v>
      </c>
      <c r="L18" s="164">
        <f>'41benpresaad'!T18</f>
        <v>86</v>
      </c>
      <c r="M18" s="165">
        <f t="shared" si="3"/>
        <v>2.7386180169221119E-2</v>
      </c>
      <c r="N18" s="164">
        <f t="shared" si="5"/>
        <v>314027</v>
      </c>
      <c r="O18" s="165">
        <f t="shared" si="6"/>
        <v>100</v>
      </c>
      <c r="P18" s="166"/>
      <c r="Q18" s="166">
        <f t="shared" si="4"/>
        <v>1.2419841561759668</v>
      </c>
      <c r="R18" s="162"/>
      <c r="S18" s="162"/>
      <c r="T18" s="162"/>
      <c r="U18" s="162"/>
      <c r="V18" s="162"/>
      <c r="W18" s="162"/>
    </row>
    <row r="19" spans="2:25" s="191" customFormat="1" ht="18" customHeight="1" x14ac:dyDescent="0.2">
      <c r="B19" s="146" t="s">
        <v>3</v>
      </c>
      <c r="C19" s="159"/>
      <c r="D19" s="163">
        <f>'41benpresaad'!D19</f>
        <v>181358</v>
      </c>
      <c r="E19" s="162"/>
      <c r="F19" s="164">
        <f>'41benpresaad'!F19+'41benpresaad'!H19+'41benpresaad'!J19+'41benpresaad'!L19+'41benpresaad'!N19</f>
        <v>113633</v>
      </c>
      <c r="G19" s="165">
        <f t="shared" si="0"/>
        <v>41.512501278622885</v>
      </c>
      <c r="H19" s="164">
        <f>'41benpresaad'!P19</f>
        <v>27804</v>
      </c>
      <c r="I19" s="165">
        <f>H19*100/$N19</f>
        <v>10.157380211301565</v>
      </c>
      <c r="J19" s="164">
        <f>'41benpresaad'!R19</f>
        <v>131130</v>
      </c>
      <c r="K19" s="165">
        <f>J19*100/$N19</f>
        <v>47.904519749243789</v>
      </c>
      <c r="L19" s="164">
        <f>'41benpresaad'!T19</f>
        <v>1165</v>
      </c>
      <c r="M19" s="165">
        <f t="shared" si="3"/>
        <v>0.42559876083176246</v>
      </c>
      <c r="N19" s="164">
        <f t="shared" si="5"/>
        <v>273732</v>
      </c>
      <c r="O19" s="165">
        <f t="shared" si="6"/>
        <v>100</v>
      </c>
      <c r="P19" s="166"/>
      <c r="Q19" s="166">
        <f t="shared" si="4"/>
        <v>1.5093461551186051</v>
      </c>
      <c r="R19" s="162"/>
      <c r="S19" s="162"/>
      <c r="T19" s="162"/>
      <c r="U19" s="162"/>
      <c r="V19" s="162"/>
      <c r="W19" s="162"/>
    </row>
    <row r="20" spans="2:25" s="191" customFormat="1" ht="18" customHeight="1" x14ac:dyDescent="0.2">
      <c r="B20" s="146" t="s">
        <v>2</v>
      </c>
      <c r="C20" s="159"/>
      <c r="D20" s="163">
        <f>'41benpresaad'!D20</f>
        <v>37503</v>
      </c>
      <c r="E20" s="162"/>
      <c r="F20" s="164">
        <f>'41benpresaad'!F20+'41benpresaad'!H20+'41benpresaad'!J20+'41benpresaad'!L20+'41benpresaad'!N20</f>
        <v>16582</v>
      </c>
      <c r="G20" s="165">
        <f t="shared" si="0"/>
        <v>37.35441868847289</v>
      </c>
      <c r="H20" s="164">
        <f>'41benpresaad'!P20</f>
        <v>20169</v>
      </c>
      <c r="I20" s="165">
        <f>H20*100/$N20</f>
        <v>45.434885449753331</v>
      </c>
      <c r="J20" s="164">
        <f>'41benpresaad'!R20</f>
        <v>7640</v>
      </c>
      <c r="K20" s="165">
        <f>J20*100/$N20</f>
        <v>17.210695861773782</v>
      </c>
      <c r="L20" s="164">
        <f>'41benpresaad'!T20</f>
        <v>0</v>
      </c>
      <c r="M20" s="165">
        <f t="shared" si="3"/>
        <v>0</v>
      </c>
      <c r="N20" s="164">
        <f t="shared" si="5"/>
        <v>44391</v>
      </c>
      <c r="O20" s="165">
        <f t="shared" si="6"/>
        <v>100</v>
      </c>
      <c r="P20" s="166"/>
      <c r="Q20" s="166">
        <f t="shared" si="4"/>
        <v>1.1836653067754579</v>
      </c>
      <c r="R20" s="162"/>
      <c r="S20" s="162"/>
      <c r="T20" s="162"/>
      <c r="U20" s="162"/>
      <c r="V20" s="162"/>
      <c r="W20" s="162"/>
    </row>
    <row r="21" spans="2:25" s="191" customFormat="1" ht="18" customHeight="1" x14ac:dyDescent="0.2">
      <c r="B21" s="146" t="s">
        <v>35</v>
      </c>
      <c r="C21" s="159"/>
      <c r="D21" s="163">
        <f>'41benpresaad'!D21</f>
        <v>95567</v>
      </c>
      <c r="E21" s="162"/>
      <c r="F21" s="164">
        <f>'41benpresaad'!F21+'41benpresaad'!H21+'41benpresaad'!J21+'41benpresaad'!L21+'41benpresaad'!N21</f>
        <v>94676</v>
      </c>
      <c r="G21" s="165">
        <f t="shared" si="0"/>
        <v>60.929163958374893</v>
      </c>
      <c r="H21" s="164">
        <f>'41benpresaad'!P21</f>
        <v>20931</v>
      </c>
      <c r="I21" s="165">
        <f>H21*100/$N21</f>
        <v>13.470238823067566</v>
      </c>
      <c r="J21" s="164">
        <f>'41benpresaad'!R21</f>
        <v>39635</v>
      </c>
      <c r="K21" s="165">
        <f>J21*100/$N21</f>
        <v>25.507281818942381</v>
      </c>
      <c r="L21" s="164">
        <f>'41benpresaad'!T21</f>
        <v>145</v>
      </c>
      <c r="M21" s="165">
        <f t="shared" si="3"/>
        <v>9.3315399615154421E-2</v>
      </c>
      <c r="N21" s="164">
        <f t="shared" si="5"/>
        <v>155387</v>
      </c>
      <c r="O21" s="165">
        <f t="shared" si="6"/>
        <v>99.999999999999986</v>
      </c>
      <c r="P21" s="166"/>
      <c r="Q21" s="166">
        <f t="shared" si="4"/>
        <v>1.625948287588812</v>
      </c>
      <c r="R21" s="162"/>
      <c r="S21" s="162"/>
      <c r="T21" s="162"/>
      <c r="U21" s="162"/>
      <c r="V21" s="162"/>
      <c r="W21" s="162"/>
    </row>
    <row r="22" spans="2:25" s="191" customFormat="1" ht="21" customHeight="1" x14ac:dyDescent="0.2">
      <c r="B22" s="146" t="s">
        <v>42</v>
      </c>
      <c r="C22" s="159"/>
      <c r="D22" s="163">
        <f>'41benpresaad'!D22</f>
        <v>215674</v>
      </c>
      <c r="E22" s="162"/>
      <c r="F22" s="164">
        <f>'41benpresaad'!F22+'41benpresaad'!H22+'41benpresaad'!J22+'41benpresaad'!L22+'41benpresaad'!N22</f>
        <v>220705</v>
      </c>
      <c r="G22" s="165">
        <f t="shared" si="0"/>
        <v>70.548391839970336</v>
      </c>
      <c r="H22" s="164">
        <f>'41benpresaad'!P22</f>
        <v>30053</v>
      </c>
      <c r="I22" s="165">
        <f>H22*100/$N22</f>
        <v>9.6064467047263467</v>
      </c>
      <c r="J22" s="164">
        <f>'41benpresaad'!R22</f>
        <v>61993</v>
      </c>
      <c r="K22" s="165">
        <f>J22*100/$N22</f>
        <v>19.81607328939209</v>
      </c>
      <c r="L22" s="164">
        <f>'41benpresaad'!T22</f>
        <v>91</v>
      </c>
      <c r="M22" s="165">
        <f t="shared" si="3"/>
        <v>2.9088165911226753E-2</v>
      </c>
      <c r="N22" s="164">
        <f t="shared" si="5"/>
        <v>312842</v>
      </c>
      <c r="O22" s="165">
        <f t="shared" si="6"/>
        <v>100.00000000000001</v>
      </c>
      <c r="P22" s="166"/>
      <c r="Q22" s="166">
        <f t="shared" si="4"/>
        <v>1.4505318211745504</v>
      </c>
      <c r="R22" s="162"/>
      <c r="S22" s="162"/>
      <c r="T22" s="162"/>
      <c r="U22" s="162"/>
      <c r="V22" s="162"/>
      <c r="W22" s="162"/>
    </row>
    <row r="23" spans="2:25" s="191" customFormat="1" ht="18" customHeight="1" x14ac:dyDescent="0.2">
      <c r="B23" s="146" t="s">
        <v>43</v>
      </c>
      <c r="C23" s="159"/>
      <c r="D23" s="163">
        <f>'41benpresaad'!D23</f>
        <v>50831</v>
      </c>
      <c r="E23" s="162"/>
      <c r="F23" s="164">
        <f>'41benpresaad'!F23+'41benpresaad'!H23+'41benpresaad'!J23+'41benpresaad'!L23+'41benpresaad'!N23</f>
        <v>33998</v>
      </c>
      <c r="G23" s="165">
        <f t="shared" si="0"/>
        <v>50.134190580116197</v>
      </c>
      <c r="H23" s="164">
        <f>'41benpresaad'!P23</f>
        <v>1852</v>
      </c>
      <c r="I23" s="165">
        <f>H23*100/$N23</f>
        <v>2.7309994986286017</v>
      </c>
      <c r="J23" s="164">
        <f>'41benpresaad'!R23</f>
        <v>31959</v>
      </c>
      <c r="K23" s="165">
        <f>J23*100/$N23</f>
        <v>47.127436812457603</v>
      </c>
      <c r="L23" s="164">
        <f>'41benpresaad'!T23</f>
        <v>5</v>
      </c>
      <c r="M23" s="165">
        <f t="shared" si="3"/>
        <v>7.3731087975934173E-3</v>
      </c>
      <c r="N23" s="164">
        <f t="shared" si="5"/>
        <v>67814</v>
      </c>
      <c r="O23" s="165">
        <f t="shared" si="6"/>
        <v>100</v>
      </c>
      <c r="P23" s="166"/>
      <c r="Q23" s="166">
        <f t="shared" si="4"/>
        <v>1.3341071393441011</v>
      </c>
      <c r="R23" s="162"/>
      <c r="S23" s="162"/>
      <c r="T23" s="162"/>
      <c r="U23" s="162"/>
      <c r="V23" s="162"/>
      <c r="W23" s="162"/>
    </row>
    <row r="24" spans="2:25" s="191" customFormat="1" ht="22.5" customHeight="1" x14ac:dyDescent="0.2">
      <c r="B24" s="146" t="s">
        <v>44</v>
      </c>
      <c r="C24" s="159"/>
      <c r="D24" s="163">
        <f>'41benpresaad'!D24</f>
        <v>17309</v>
      </c>
      <c r="E24" s="162"/>
      <c r="F24" s="163">
        <f>'41benpresaad'!F24+'41benpresaad'!H24+'41benpresaad'!J24+'41benpresaad'!L24+'41benpresaad'!N24</f>
        <v>11405</v>
      </c>
      <c r="G24" s="167">
        <f t="shared" si="0"/>
        <v>45.986048949639127</v>
      </c>
      <c r="H24" s="164">
        <f>'41benpresaad'!P24</f>
        <v>3056</v>
      </c>
      <c r="I24" s="165">
        <f t="shared" si="1"/>
        <v>12.322083786944075</v>
      </c>
      <c r="J24" s="164">
        <f>'41benpresaad'!R24</f>
        <v>10301</v>
      </c>
      <c r="K24" s="165">
        <f t="shared" si="2"/>
        <v>41.534615539695977</v>
      </c>
      <c r="L24" s="164">
        <f>'41benpresaad'!T24</f>
        <v>39</v>
      </c>
      <c r="M24" s="165">
        <f t="shared" si="3"/>
        <v>0.15725172372081772</v>
      </c>
      <c r="N24" s="163">
        <f t="shared" si="5"/>
        <v>24801</v>
      </c>
      <c r="O24" s="165">
        <f t="shared" si="6"/>
        <v>100</v>
      </c>
      <c r="P24" s="166"/>
      <c r="Q24" s="166">
        <f t="shared" si="4"/>
        <v>1.4328384077647467</v>
      </c>
      <c r="R24" s="162"/>
      <c r="S24" s="162"/>
      <c r="T24" s="162"/>
      <c r="U24" s="162"/>
      <c r="V24" s="162"/>
      <c r="W24" s="162"/>
    </row>
    <row r="25" spans="2:25" s="191" customFormat="1" ht="18" customHeight="1" x14ac:dyDescent="0.2">
      <c r="B25" s="146" t="s">
        <v>45</v>
      </c>
      <c r="C25" s="159"/>
      <c r="D25" s="163">
        <f>'41benpresaad'!D25</f>
        <v>74473</v>
      </c>
      <c r="E25" s="162"/>
      <c r="F25" s="163">
        <f>'41benpresaad'!F25+'41benpresaad'!H25+'41benpresaad'!J25+'41benpresaad'!L25+'41benpresaad'!N25</f>
        <v>59121</v>
      </c>
      <c r="G25" s="167">
        <f t="shared" si="0"/>
        <v>54.640985591364064</v>
      </c>
      <c r="H25" s="164">
        <f>'41benpresaad'!P25</f>
        <v>1359</v>
      </c>
      <c r="I25" s="165">
        <f t="shared" si="1"/>
        <v>1.2560190020240483</v>
      </c>
      <c r="J25" s="164">
        <f>'41benpresaad'!R25</f>
        <v>39960</v>
      </c>
      <c r="K25" s="165">
        <f t="shared" si="2"/>
        <v>36.931949463488571</v>
      </c>
      <c r="L25" s="164">
        <f>'41benpresaad'!T25</f>
        <v>7759</v>
      </c>
      <c r="M25" s="165">
        <f t="shared" si="3"/>
        <v>7.1710459431233193</v>
      </c>
      <c r="N25" s="163">
        <f t="shared" si="5"/>
        <v>108199</v>
      </c>
      <c r="O25" s="165">
        <f t="shared" si="6"/>
        <v>100</v>
      </c>
      <c r="P25" s="166"/>
      <c r="Q25" s="166">
        <f t="shared" si="4"/>
        <v>1.4528621111006674</v>
      </c>
      <c r="R25" s="162"/>
      <c r="S25" s="162"/>
      <c r="T25" s="162"/>
      <c r="U25" s="162"/>
      <c r="V25" s="162"/>
      <c r="W25" s="162"/>
    </row>
    <row r="26" spans="2:25" s="191" customFormat="1" ht="18" customHeight="1" x14ac:dyDescent="0.2">
      <c r="B26" s="146" t="s">
        <v>46</v>
      </c>
      <c r="C26" s="159"/>
      <c r="D26" s="163">
        <f>'41benpresaad'!D26</f>
        <v>9622</v>
      </c>
      <c r="E26" s="162"/>
      <c r="F26" s="163">
        <f>'41benpresaad'!F26+'41benpresaad'!H26+'41benpresaad'!J26+'41benpresaad'!L26+'41benpresaad'!N26</f>
        <v>12178</v>
      </c>
      <c r="G26" s="167">
        <f t="shared" si="0"/>
        <v>84.870025785769045</v>
      </c>
      <c r="H26" s="164">
        <f>'41benpresaad'!P26</f>
        <v>942</v>
      </c>
      <c r="I26" s="165">
        <f t="shared" si="1"/>
        <v>6.5649174158477939</v>
      </c>
      <c r="J26" s="164">
        <f>'41benpresaad'!R26</f>
        <v>1229</v>
      </c>
      <c r="K26" s="165">
        <f t="shared" si="2"/>
        <v>8.5650567983831625</v>
      </c>
      <c r="L26" s="164">
        <f>'41benpresaad'!T26</f>
        <v>0</v>
      </c>
      <c r="M26" s="165">
        <f t="shared" si="3"/>
        <v>0</v>
      </c>
      <c r="N26" s="163">
        <f t="shared" si="5"/>
        <v>14349</v>
      </c>
      <c r="O26" s="165">
        <f t="shared" si="6"/>
        <v>100</v>
      </c>
      <c r="P26" s="166"/>
      <c r="Q26" s="166">
        <f t="shared" si="4"/>
        <v>1.4912700062357098</v>
      </c>
      <c r="R26" s="162"/>
      <c r="S26" s="162"/>
      <c r="T26" s="162"/>
      <c r="U26" s="162"/>
      <c r="V26" s="162"/>
      <c r="W26" s="162"/>
    </row>
    <row r="27" spans="2:25" s="191" customFormat="1" ht="18" customHeight="1" x14ac:dyDescent="0.2">
      <c r="B27" s="146" t="s">
        <v>1</v>
      </c>
      <c r="C27" s="159"/>
      <c r="D27" s="163">
        <f>'41benpresaad'!D27</f>
        <v>4050</v>
      </c>
      <c r="E27" s="162"/>
      <c r="F27" s="163">
        <f>'41benpresaad'!F27+'41benpresaad'!H27+'41benpresaad'!J27+'41benpresaad'!L27+'41benpresaad'!N27</f>
        <v>3471</v>
      </c>
      <c r="G27" s="167">
        <f t="shared" si="0"/>
        <v>63.086150490730645</v>
      </c>
      <c r="H27" s="164">
        <f>'41benpresaad'!P27</f>
        <v>6</v>
      </c>
      <c r="I27" s="165">
        <f t="shared" si="1"/>
        <v>0.10905125408942203</v>
      </c>
      <c r="J27" s="164">
        <f>'41benpresaad'!R27</f>
        <v>2025</v>
      </c>
      <c r="K27" s="165">
        <f t="shared" si="2"/>
        <v>36.804798255179932</v>
      </c>
      <c r="L27" s="164">
        <f>'41benpresaad'!T27</f>
        <v>0</v>
      </c>
      <c r="M27" s="165">
        <f t="shared" si="3"/>
        <v>0</v>
      </c>
      <c r="N27" s="164">
        <f t="shared" si="5"/>
        <v>5502</v>
      </c>
      <c r="O27" s="165">
        <f t="shared" si="6"/>
        <v>100</v>
      </c>
      <c r="P27" s="166"/>
      <c r="Q27" s="166">
        <f t="shared" si="4"/>
        <v>1.3585185185185185</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1708812</v>
      </c>
      <c r="E30" s="174"/>
      <c r="F30" s="147">
        <f>SUM(F10:F27)</f>
        <v>1448275</v>
      </c>
      <c r="G30" s="175">
        <f>F30*100/$N30</f>
        <v>58.785458394860981</v>
      </c>
      <c r="H30" s="147">
        <f>SUM(H10:H27)</f>
        <v>242168</v>
      </c>
      <c r="I30" s="175">
        <f>H30*100/$N30</f>
        <v>9.8295951311502954</v>
      </c>
      <c r="J30" s="147">
        <f>SUM(J10:J27)</f>
        <v>760432</v>
      </c>
      <c r="K30" s="175">
        <f>J30*100/$N30</f>
        <v>30.86592235460871</v>
      </c>
      <c r="L30" s="147">
        <f>SUM(L10:L28)</f>
        <v>12787</v>
      </c>
      <c r="M30" s="175">
        <f>L30*100/$N30</f>
        <v>0.51902411938001236</v>
      </c>
      <c r="N30" s="147">
        <f>F30+H30+J30+L30</f>
        <v>2463662</v>
      </c>
      <c r="O30" s="175">
        <f>G30+I30+K30+M30</f>
        <v>100</v>
      </c>
      <c r="P30" s="176"/>
      <c r="Q30" s="176">
        <f>(N30/D30)</f>
        <v>1.44173964134147</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414</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245</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246</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84610</v>
      </c>
      <c r="E10" s="633"/>
      <c r="F10" s="675">
        <v>2</v>
      </c>
      <c r="G10" s="676">
        <v>4.1448354287779113E-2</v>
      </c>
      <c r="H10" s="675">
        <v>34583</v>
      </c>
      <c r="I10" s="676">
        <v>22.496891373428415</v>
      </c>
      <c r="J10" s="675">
        <v>36999</v>
      </c>
      <c r="K10" s="676">
        <v>25.898844759971517</v>
      </c>
      <c r="L10" s="675">
        <v>6722</v>
      </c>
      <c r="M10" s="676">
        <v>6.7656467537436367</v>
      </c>
      <c r="N10" s="675">
        <v>15103</v>
      </c>
      <c r="O10" s="676">
        <v>12.528030778060005</v>
      </c>
      <c r="P10" s="675">
        <v>1903</v>
      </c>
      <c r="Q10" s="676">
        <v>2.7451563878290628</v>
      </c>
      <c r="R10" s="675">
        <v>28168</v>
      </c>
      <c r="S10" s="676">
        <v>29.514416587843943</v>
      </c>
      <c r="T10" s="675">
        <v>9</v>
      </c>
      <c r="U10" s="676">
        <v>9.5650048356413341E-3</v>
      </c>
      <c r="V10" s="831">
        <f>F10+H10+J10+L10+N10+P10+R10+T10</f>
        <v>123489</v>
      </c>
      <c r="W10" s="676">
        <f t="shared" ref="V10:W27" si="0">G10+I10+K10+M10+O10+Q10+S10+U10</f>
        <v>100</v>
      </c>
      <c r="X10" s="678"/>
      <c r="Y10" s="832">
        <f t="shared" ref="Y10:Y27" si="1">V10/D10</f>
        <v>1.4595083323484221</v>
      </c>
    </row>
    <row r="11" spans="2:30" s="633" customFormat="1" ht="18" customHeight="1" x14ac:dyDescent="0.2">
      <c r="B11" s="682" t="s">
        <v>7</v>
      </c>
      <c r="D11" s="833">
        <v>14673</v>
      </c>
      <c r="F11" s="683">
        <v>2482</v>
      </c>
      <c r="G11" s="684">
        <v>14.391281630215721</v>
      </c>
      <c r="H11" s="683">
        <v>2111</v>
      </c>
      <c r="I11" s="684">
        <v>3.2171381652608795</v>
      </c>
      <c r="J11" s="683">
        <v>752</v>
      </c>
      <c r="K11" s="684">
        <v>5.0160483690378443</v>
      </c>
      <c r="L11" s="683">
        <v>523</v>
      </c>
      <c r="M11" s="684">
        <v>3.4634619690975592</v>
      </c>
      <c r="N11" s="683">
        <v>2798</v>
      </c>
      <c r="O11" s="684">
        <v>20.243338060759871</v>
      </c>
      <c r="P11" s="683">
        <v>4809</v>
      </c>
      <c r="Q11" s="684">
        <v>22.057176979920879</v>
      </c>
      <c r="R11" s="683">
        <v>5810</v>
      </c>
      <c r="S11" s="684">
        <v>31.611554825707248</v>
      </c>
      <c r="T11" s="683">
        <v>0</v>
      </c>
      <c r="U11" s="684">
        <v>0</v>
      </c>
      <c r="V11" s="834">
        <f t="shared" si="0"/>
        <v>19285</v>
      </c>
      <c r="W11" s="684">
        <f t="shared" si="0"/>
        <v>100</v>
      </c>
      <c r="X11" s="678"/>
      <c r="Y11" s="835">
        <f t="shared" si="1"/>
        <v>1.3143188168745314</v>
      </c>
    </row>
    <row r="12" spans="2:30" s="633" customFormat="1" ht="22.5" customHeight="1" x14ac:dyDescent="0.2">
      <c r="B12" s="682" t="s">
        <v>37</v>
      </c>
      <c r="D12" s="833">
        <v>7284</v>
      </c>
      <c r="F12" s="685">
        <v>1986</v>
      </c>
      <c r="G12" s="684">
        <v>26.047201285061163</v>
      </c>
      <c r="H12" s="685">
        <v>898</v>
      </c>
      <c r="I12" s="684">
        <v>1.4456938094649698</v>
      </c>
      <c r="J12" s="685">
        <v>800</v>
      </c>
      <c r="K12" s="684">
        <v>7.7350796985048804</v>
      </c>
      <c r="L12" s="685">
        <v>535</v>
      </c>
      <c r="M12" s="684">
        <v>6.5735821079945636</v>
      </c>
      <c r="N12" s="685">
        <v>1811</v>
      </c>
      <c r="O12" s="684">
        <v>20.560978623501793</v>
      </c>
      <c r="P12" s="685">
        <v>1498</v>
      </c>
      <c r="Q12" s="684">
        <v>11.083652539231435</v>
      </c>
      <c r="R12" s="685">
        <v>2664</v>
      </c>
      <c r="S12" s="684">
        <v>26.553811936241196</v>
      </c>
      <c r="T12" s="685">
        <v>12</v>
      </c>
      <c r="U12" s="684">
        <v>0</v>
      </c>
      <c r="V12" s="834">
        <f t="shared" si="0"/>
        <v>10204</v>
      </c>
      <c r="W12" s="684">
        <f t="shared" si="0"/>
        <v>100</v>
      </c>
      <c r="X12" s="678"/>
      <c r="Y12" s="835">
        <f t="shared" si="1"/>
        <v>1.4008786381109282</v>
      </c>
    </row>
    <row r="13" spans="2:30" s="633" customFormat="1" ht="18" customHeight="1" x14ac:dyDescent="0.2">
      <c r="B13" s="682" t="s">
        <v>38</v>
      </c>
      <c r="D13" s="833">
        <v>8183</v>
      </c>
      <c r="F13" s="683">
        <v>448</v>
      </c>
      <c r="G13" s="684">
        <v>2.2477064220183487</v>
      </c>
      <c r="H13" s="683">
        <v>2907</v>
      </c>
      <c r="I13" s="684">
        <v>9.8776758409785934</v>
      </c>
      <c r="J13" s="683">
        <v>681</v>
      </c>
      <c r="K13" s="684">
        <v>2.6758409785932722</v>
      </c>
      <c r="L13" s="683">
        <v>622</v>
      </c>
      <c r="M13" s="684">
        <v>7.477064220183486</v>
      </c>
      <c r="N13" s="683">
        <v>2187</v>
      </c>
      <c r="O13" s="684">
        <v>19.602446483180429</v>
      </c>
      <c r="P13" s="683">
        <v>406</v>
      </c>
      <c r="Q13" s="684">
        <v>6.666666666666667</v>
      </c>
      <c r="R13" s="683">
        <v>4747</v>
      </c>
      <c r="S13" s="684">
        <v>51.452599388379205</v>
      </c>
      <c r="T13" s="683">
        <v>0</v>
      </c>
      <c r="U13" s="684">
        <v>0</v>
      </c>
      <c r="V13" s="834">
        <f t="shared" si="0"/>
        <v>11998</v>
      </c>
      <c r="W13" s="684">
        <f t="shared" si="0"/>
        <v>100</v>
      </c>
      <c r="X13" s="678"/>
      <c r="Y13" s="835">
        <f t="shared" si="1"/>
        <v>1.4662104362703166</v>
      </c>
    </row>
    <row r="14" spans="2:30" s="633" customFormat="1" ht="18" customHeight="1" x14ac:dyDescent="0.2">
      <c r="B14" s="682" t="s">
        <v>6</v>
      </c>
      <c r="D14" s="833">
        <v>24929</v>
      </c>
      <c r="F14" s="683">
        <v>736</v>
      </c>
      <c r="G14" s="684">
        <v>0.16137708445400753</v>
      </c>
      <c r="H14" s="683">
        <v>2919</v>
      </c>
      <c r="I14" s="684">
        <v>3.0984400215169448</v>
      </c>
      <c r="J14" s="683">
        <v>482</v>
      </c>
      <c r="K14" s="684">
        <v>0</v>
      </c>
      <c r="L14" s="683">
        <v>1744</v>
      </c>
      <c r="M14" s="684">
        <v>14.922001075847231</v>
      </c>
      <c r="N14" s="683">
        <v>3660</v>
      </c>
      <c r="O14" s="684">
        <v>24.314147391070467</v>
      </c>
      <c r="P14" s="683">
        <v>10081</v>
      </c>
      <c r="Q14" s="684">
        <v>21.79666487358795</v>
      </c>
      <c r="R14" s="683">
        <v>11067</v>
      </c>
      <c r="S14" s="684">
        <v>35.707369553523399</v>
      </c>
      <c r="T14" s="683">
        <v>212</v>
      </c>
      <c r="U14" s="684">
        <v>0</v>
      </c>
      <c r="V14" s="834">
        <f t="shared" si="0"/>
        <v>30901</v>
      </c>
      <c r="W14" s="684">
        <f t="shared" si="0"/>
        <v>100</v>
      </c>
      <c r="X14" s="678"/>
      <c r="Y14" s="835">
        <f t="shared" si="1"/>
        <v>1.2395603513979703</v>
      </c>
    </row>
    <row r="15" spans="2:30" s="633" customFormat="1" ht="18" customHeight="1" x14ac:dyDescent="0.2">
      <c r="B15" s="682" t="s">
        <v>5</v>
      </c>
      <c r="D15" s="833">
        <v>5096</v>
      </c>
      <c r="F15" s="685">
        <v>2438</v>
      </c>
      <c r="G15" s="684">
        <v>0</v>
      </c>
      <c r="H15" s="685">
        <v>713</v>
      </c>
      <c r="I15" s="684">
        <v>5.5706304868316039</v>
      </c>
      <c r="J15" s="685">
        <v>381</v>
      </c>
      <c r="K15" s="684">
        <v>8.0925778132482051</v>
      </c>
      <c r="L15" s="685">
        <v>714</v>
      </c>
      <c r="M15" s="684">
        <v>12.721468475658419</v>
      </c>
      <c r="N15" s="685">
        <v>1757</v>
      </c>
      <c r="O15" s="684">
        <v>33.998403830806069</v>
      </c>
      <c r="P15" s="685">
        <v>273</v>
      </c>
      <c r="Q15" s="684">
        <v>0</v>
      </c>
      <c r="R15" s="685">
        <v>2192</v>
      </c>
      <c r="S15" s="684">
        <v>39.616919393455703</v>
      </c>
      <c r="T15" s="685">
        <v>0</v>
      </c>
      <c r="U15" s="684">
        <v>0</v>
      </c>
      <c r="V15" s="834">
        <f t="shared" si="0"/>
        <v>8468</v>
      </c>
      <c r="W15" s="684">
        <f t="shared" si="0"/>
        <v>100</v>
      </c>
      <c r="X15" s="678"/>
      <c r="Y15" s="835">
        <f t="shared" si="1"/>
        <v>1.6616954474097332</v>
      </c>
    </row>
    <row r="16" spans="2:30" s="742" customFormat="1" ht="18" customHeight="1" x14ac:dyDescent="0.2">
      <c r="B16" s="836" t="s">
        <v>4</v>
      </c>
      <c r="D16" s="837">
        <v>34020</v>
      </c>
      <c r="E16" s="820"/>
      <c r="F16" s="838">
        <v>5836</v>
      </c>
      <c r="G16" s="839">
        <v>14.10823965697068</v>
      </c>
      <c r="H16" s="838">
        <v>4895</v>
      </c>
      <c r="I16" s="839">
        <v>4.2299223548499247</v>
      </c>
      <c r="J16" s="838">
        <v>3269</v>
      </c>
      <c r="K16" s="839">
        <v>9.7183914706223202</v>
      </c>
      <c r="L16" s="838">
        <v>2086</v>
      </c>
      <c r="M16" s="839">
        <v>5.5742264457063389</v>
      </c>
      <c r="N16" s="838">
        <v>5499</v>
      </c>
      <c r="O16" s="839">
        <v>12.858963958743772</v>
      </c>
      <c r="P16" s="838">
        <v>15647</v>
      </c>
      <c r="Q16" s="839">
        <v>32.65036504809364</v>
      </c>
      <c r="R16" s="838">
        <v>9559</v>
      </c>
      <c r="S16" s="839">
        <v>20.020859891065012</v>
      </c>
      <c r="T16" s="838">
        <v>620</v>
      </c>
      <c r="U16" s="839">
        <v>0.83903117394831384</v>
      </c>
      <c r="V16" s="840">
        <f t="shared" si="0"/>
        <v>47411</v>
      </c>
      <c r="W16" s="839">
        <f t="shared" si="0"/>
        <v>100</v>
      </c>
      <c r="X16" s="841"/>
      <c r="Y16" s="835">
        <f t="shared" si="1"/>
        <v>1.3936213991769548</v>
      </c>
    </row>
    <row r="17" spans="2:25" s="742" customFormat="1" ht="18" customHeight="1" x14ac:dyDescent="0.2">
      <c r="B17" s="836" t="s">
        <v>40</v>
      </c>
      <c r="D17" s="837">
        <v>24822</v>
      </c>
      <c r="E17" s="820"/>
      <c r="F17" s="838">
        <v>5307</v>
      </c>
      <c r="G17" s="839">
        <v>6.9774527726995732</v>
      </c>
      <c r="H17" s="838">
        <v>5939</v>
      </c>
      <c r="I17" s="839">
        <v>8.4573866109515112</v>
      </c>
      <c r="J17" s="838">
        <v>2953</v>
      </c>
      <c r="K17" s="839">
        <v>12.122399233916601</v>
      </c>
      <c r="L17" s="838">
        <v>1484</v>
      </c>
      <c r="M17" s="839">
        <v>4.8359014538173586</v>
      </c>
      <c r="N17" s="838">
        <v>7741</v>
      </c>
      <c r="O17" s="839">
        <v>28.332027509358404</v>
      </c>
      <c r="P17" s="838">
        <v>4261</v>
      </c>
      <c r="Q17" s="839">
        <v>12.823191433794724</v>
      </c>
      <c r="R17" s="838">
        <v>9111</v>
      </c>
      <c r="S17" s="839">
        <v>26.412466266213983</v>
      </c>
      <c r="T17" s="838">
        <v>13</v>
      </c>
      <c r="U17" s="839">
        <v>3.9174719247845394E-2</v>
      </c>
      <c r="V17" s="840">
        <f t="shared" si="0"/>
        <v>36809</v>
      </c>
      <c r="W17" s="839">
        <f t="shared" si="0"/>
        <v>99.999999999999986</v>
      </c>
      <c r="X17" s="841"/>
      <c r="Y17" s="835">
        <f t="shared" si="1"/>
        <v>1.4829183788574651</v>
      </c>
    </row>
    <row r="18" spans="2:25" s="742" customFormat="1" ht="18" customHeight="1" x14ac:dyDescent="0.2">
      <c r="B18" s="836" t="s">
        <v>41</v>
      </c>
      <c r="D18" s="837">
        <v>46305</v>
      </c>
      <c r="E18" s="820"/>
      <c r="F18" s="838">
        <v>8</v>
      </c>
      <c r="G18" s="839">
        <v>0.38917682645664642</v>
      </c>
      <c r="H18" s="838">
        <v>4561</v>
      </c>
      <c r="I18" s="839">
        <v>5.0131877455410665</v>
      </c>
      <c r="J18" s="838">
        <v>5802</v>
      </c>
      <c r="K18" s="839">
        <v>10.515152074072708</v>
      </c>
      <c r="L18" s="838">
        <v>3707</v>
      </c>
      <c r="M18" s="839">
        <v>6.5237840529723146</v>
      </c>
      <c r="N18" s="838">
        <v>14300</v>
      </c>
      <c r="O18" s="839">
        <v>32.416031871922094</v>
      </c>
      <c r="P18" s="838">
        <v>6539</v>
      </c>
      <c r="Q18" s="839">
        <v>11.359905564675286</v>
      </c>
      <c r="R18" s="838">
        <v>22846</v>
      </c>
      <c r="S18" s="839">
        <v>33.677628788018517</v>
      </c>
      <c r="T18" s="838">
        <v>61</v>
      </c>
      <c r="U18" s="839">
        <v>0.10513307634136894</v>
      </c>
      <c r="V18" s="840">
        <f t="shared" si="0"/>
        <v>57824</v>
      </c>
      <c r="W18" s="839">
        <f t="shared" si="0"/>
        <v>100.00000000000001</v>
      </c>
      <c r="X18" s="841"/>
      <c r="Y18" s="835">
        <f t="shared" si="1"/>
        <v>1.2487636324371019</v>
      </c>
    </row>
    <row r="19" spans="2:25" s="742" customFormat="1" ht="18" customHeight="1" x14ac:dyDescent="0.2">
      <c r="B19" s="836" t="s">
        <v>3</v>
      </c>
      <c r="D19" s="837">
        <v>48560</v>
      </c>
      <c r="E19" s="820"/>
      <c r="F19" s="838">
        <v>24</v>
      </c>
      <c r="G19" s="839">
        <v>7.0628950806935764E-3</v>
      </c>
      <c r="H19" s="838">
        <v>20199</v>
      </c>
      <c r="I19" s="839">
        <v>5.0323127449941731</v>
      </c>
      <c r="J19" s="838">
        <v>1183</v>
      </c>
      <c r="K19" s="839">
        <v>8.1223293427976129E-2</v>
      </c>
      <c r="L19" s="838">
        <v>3293</v>
      </c>
      <c r="M19" s="839">
        <v>7.5113889183176186</v>
      </c>
      <c r="N19" s="838">
        <v>6002</v>
      </c>
      <c r="O19" s="839">
        <v>19.811420701345483</v>
      </c>
      <c r="P19" s="838">
        <v>8167</v>
      </c>
      <c r="Q19" s="839">
        <v>16.121058021683087</v>
      </c>
      <c r="R19" s="838">
        <v>33622</v>
      </c>
      <c r="S19" s="839">
        <v>51.403750397287851</v>
      </c>
      <c r="T19" s="838">
        <v>389</v>
      </c>
      <c r="U19" s="839">
        <v>3.1783027863121094E-2</v>
      </c>
      <c r="V19" s="840">
        <f t="shared" si="0"/>
        <v>72879</v>
      </c>
      <c r="W19" s="839">
        <f t="shared" si="0"/>
        <v>100.00000000000001</v>
      </c>
      <c r="X19" s="841"/>
      <c r="Y19" s="835">
        <f t="shared" si="1"/>
        <v>1.5008031301482703</v>
      </c>
    </row>
    <row r="20" spans="2:25" s="633" customFormat="1" ht="18" customHeight="1" x14ac:dyDescent="0.2">
      <c r="B20" s="836" t="s">
        <v>2</v>
      </c>
      <c r="D20" s="833">
        <v>12197</v>
      </c>
      <c r="F20" s="683">
        <v>446</v>
      </c>
      <c r="G20" s="684">
        <v>2.6190698107931776</v>
      </c>
      <c r="H20" s="683">
        <v>850</v>
      </c>
      <c r="I20" s="684">
        <v>3.3647124615528008</v>
      </c>
      <c r="J20" s="683">
        <v>172</v>
      </c>
      <c r="K20" s="684">
        <v>1.8175039612265822</v>
      </c>
      <c r="L20" s="683">
        <v>782</v>
      </c>
      <c r="M20" s="684">
        <v>6.0117438717494638</v>
      </c>
      <c r="N20" s="683">
        <v>3351</v>
      </c>
      <c r="O20" s="684">
        <v>28.250535930655232</v>
      </c>
      <c r="P20" s="683">
        <v>5978</v>
      </c>
      <c r="Q20" s="684">
        <v>37.794761860378415</v>
      </c>
      <c r="R20" s="683">
        <v>2076</v>
      </c>
      <c r="S20" s="684">
        <v>20.141672103644328</v>
      </c>
      <c r="T20" s="683">
        <v>0</v>
      </c>
      <c r="U20" s="684">
        <v>0</v>
      </c>
      <c r="V20" s="834">
        <f t="shared" si="0"/>
        <v>13655</v>
      </c>
      <c r="W20" s="684">
        <f t="shared" si="0"/>
        <v>100</v>
      </c>
      <c r="X20" s="678"/>
      <c r="Y20" s="835">
        <f t="shared" si="1"/>
        <v>1.1195375912109535</v>
      </c>
    </row>
    <row r="21" spans="2:25" s="633" customFormat="1" ht="18" customHeight="1" x14ac:dyDescent="0.2">
      <c r="B21" s="682" t="s">
        <v>35</v>
      </c>
      <c r="D21" s="833">
        <v>27840</v>
      </c>
      <c r="F21" s="683">
        <v>1408</v>
      </c>
      <c r="G21" s="684">
        <v>5.3052431721922009</v>
      </c>
      <c r="H21" s="683">
        <v>12583</v>
      </c>
      <c r="I21" s="684">
        <v>3.6950489265371695</v>
      </c>
      <c r="J21" s="683">
        <v>7721</v>
      </c>
      <c r="K21" s="684">
        <v>30.798159778004965</v>
      </c>
      <c r="L21" s="683">
        <v>1687</v>
      </c>
      <c r="M21" s="684">
        <v>7.5471009201109975</v>
      </c>
      <c r="N21" s="683">
        <v>3840</v>
      </c>
      <c r="O21" s="684">
        <v>17.328757119906527</v>
      </c>
      <c r="P21" s="683">
        <v>6849</v>
      </c>
      <c r="Q21" s="684">
        <v>16.445158463560684</v>
      </c>
      <c r="R21" s="683">
        <v>8760</v>
      </c>
      <c r="S21" s="684">
        <v>18.613991529136847</v>
      </c>
      <c r="T21" s="683">
        <v>89</v>
      </c>
      <c r="U21" s="684">
        <v>0.26654009055060612</v>
      </c>
      <c r="V21" s="834">
        <f t="shared" si="0"/>
        <v>42937</v>
      </c>
      <c r="W21" s="684">
        <f t="shared" si="0"/>
        <v>100.00000000000001</v>
      </c>
      <c r="X21" s="678"/>
      <c r="Y21" s="835">
        <f t="shared" si="1"/>
        <v>1.5422772988505746</v>
      </c>
    </row>
    <row r="22" spans="2:25" s="633" customFormat="1" ht="21" customHeight="1" x14ac:dyDescent="0.2">
      <c r="B22" s="682" t="s">
        <v>42</v>
      </c>
      <c r="D22" s="833">
        <v>69459</v>
      </c>
      <c r="F22" s="683">
        <v>2789</v>
      </c>
      <c r="G22" s="684">
        <v>2.2532814395789673</v>
      </c>
      <c r="H22" s="683">
        <v>24247</v>
      </c>
      <c r="I22" s="684">
        <v>13.798591305169941</v>
      </c>
      <c r="J22" s="683">
        <v>18232</v>
      </c>
      <c r="K22" s="684">
        <v>14.416274049446134</v>
      </c>
      <c r="L22" s="683">
        <v>7468</v>
      </c>
      <c r="M22" s="684">
        <v>8.5530151426815628</v>
      </c>
      <c r="N22" s="683">
        <v>15952</v>
      </c>
      <c r="O22" s="684">
        <v>24.417377054346627</v>
      </c>
      <c r="P22" s="683">
        <v>13469</v>
      </c>
      <c r="Q22" s="684">
        <v>16.926398058711374</v>
      </c>
      <c r="R22" s="683">
        <v>18611</v>
      </c>
      <c r="S22" s="684">
        <v>19.521611017443234</v>
      </c>
      <c r="T22" s="683">
        <v>67</v>
      </c>
      <c r="U22" s="684">
        <v>0.11345193262215779</v>
      </c>
      <c r="V22" s="834">
        <f t="shared" si="0"/>
        <v>100835</v>
      </c>
      <c r="W22" s="684">
        <f t="shared" si="0"/>
        <v>100</v>
      </c>
      <c r="X22" s="678"/>
      <c r="Y22" s="835">
        <f t="shared" si="1"/>
        <v>1.451719719546783</v>
      </c>
    </row>
    <row r="23" spans="2:25" s="633" customFormat="1" ht="18" customHeight="1" x14ac:dyDescent="0.2">
      <c r="B23" s="682" t="s">
        <v>43</v>
      </c>
      <c r="D23" s="833">
        <v>14648</v>
      </c>
      <c r="F23" s="683">
        <v>1048</v>
      </c>
      <c r="G23" s="684">
        <v>8.3258093641171165</v>
      </c>
      <c r="H23" s="683">
        <v>3122</v>
      </c>
      <c r="I23" s="684">
        <v>9.538243260673287</v>
      </c>
      <c r="J23" s="683">
        <v>593</v>
      </c>
      <c r="K23" s="684">
        <v>0.88352895653295493</v>
      </c>
      <c r="L23" s="683">
        <v>1556</v>
      </c>
      <c r="M23" s="684">
        <v>8.2742164323487675</v>
      </c>
      <c r="N23" s="683">
        <v>2807</v>
      </c>
      <c r="O23" s="684">
        <v>15.62620920933832</v>
      </c>
      <c r="P23" s="683">
        <v>1055</v>
      </c>
      <c r="Q23" s="684">
        <v>3.5147684767186895</v>
      </c>
      <c r="R23" s="683">
        <v>8175</v>
      </c>
      <c r="S23" s="684">
        <v>53.81787695085773</v>
      </c>
      <c r="T23" s="683">
        <v>2</v>
      </c>
      <c r="U23" s="684">
        <v>1.9347349413130401E-2</v>
      </c>
      <c r="V23" s="834">
        <f>F23+H23+J23+L23+N23+P23+R23+T23</f>
        <v>18358</v>
      </c>
      <c r="W23" s="684">
        <f t="shared" si="0"/>
        <v>100</v>
      </c>
      <c r="X23" s="678"/>
      <c r="Y23" s="835">
        <f t="shared" si="1"/>
        <v>1.2532768978700164</v>
      </c>
    </row>
    <row r="24" spans="2:25" s="633" customFormat="1" ht="22.5" customHeight="1" x14ac:dyDescent="0.2">
      <c r="B24" s="682" t="s">
        <v>44</v>
      </c>
      <c r="D24" s="833">
        <v>3134</v>
      </c>
      <c r="F24" s="685">
        <v>324</v>
      </c>
      <c r="G24" s="686">
        <v>3.2579185520361991</v>
      </c>
      <c r="H24" s="685">
        <v>336</v>
      </c>
      <c r="I24" s="684">
        <v>6.4253393665158374</v>
      </c>
      <c r="J24" s="685">
        <v>179</v>
      </c>
      <c r="K24" s="684">
        <v>5.2187028657616894</v>
      </c>
      <c r="L24" s="685">
        <v>189</v>
      </c>
      <c r="M24" s="684">
        <v>3.4690799396681751</v>
      </c>
      <c r="N24" s="685">
        <v>1001</v>
      </c>
      <c r="O24" s="684">
        <v>17.134238310708898</v>
      </c>
      <c r="P24" s="685">
        <v>718</v>
      </c>
      <c r="Q24" s="684">
        <v>12.428355957767723</v>
      </c>
      <c r="R24" s="685">
        <v>1263</v>
      </c>
      <c r="S24" s="684">
        <v>51.945701357466064</v>
      </c>
      <c r="T24" s="685">
        <v>12</v>
      </c>
      <c r="U24" s="684">
        <v>0.12066365007541478</v>
      </c>
      <c r="V24" s="842">
        <f t="shared" si="0"/>
        <v>4022</v>
      </c>
      <c r="W24" s="684">
        <f t="shared" si="0"/>
        <v>100</v>
      </c>
      <c r="X24" s="678"/>
      <c r="Y24" s="835">
        <f t="shared" si="1"/>
        <v>1.2833439693682196</v>
      </c>
    </row>
    <row r="25" spans="2:25" s="633" customFormat="1" ht="18" customHeight="1" x14ac:dyDescent="0.2">
      <c r="B25" s="682" t="s">
        <v>45</v>
      </c>
      <c r="D25" s="833">
        <v>16967</v>
      </c>
      <c r="F25" s="685">
        <v>252</v>
      </c>
      <c r="G25" s="686">
        <v>0.41635124905374715</v>
      </c>
      <c r="H25" s="685">
        <v>5378</v>
      </c>
      <c r="I25" s="684">
        <v>12.162503154176129</v>
      </c>
      <c r="J25" s="685">
        <v>1433</v>
      </c>
      <c r="K25" s="684">
        <v>6.594330894103793</v>
      </c>
      <c r="L25" s="685">
        <v>1990</v>
      </c>
      <c r="M25" s="684">
        <v>8.2555303221465213</v>
      </c>
      <c r="N25" s="685">
        <v>5806</v>
      </c>
      <c r="O25" s="684">
        <v>27.294137437967869</v>
      </c>
      <c r="P25" s="685">
        <v>642</v>
      </c>
      <c r="Q25" s="684">
        <v>2.5864244259399447</v>
      </c>
      <c r="R25" s="685">
        <v>7156</v>
      </c>
      <c r="S25" s="684">
        <v>35.057616283959966</v>
      </c>
      <c r="T25" s="685">
        <v>2054</v>
      </c>
      <c r="U25" s="684">
        <v>7.6331062326520316</v>
      </c>
      <c r="V25" s="842">
        <f t="shared" si="0"/>
        <v>24711</v>
      </c>
      <c r="W25" s="684">
        <f t="shared" si="0"/>
        <v>99.999999999999986</v>
      </c>
      <c r="X25" s="678"/>
      <c r="Y25" s="835">
        <f t="shared" si="1"/>
        <v>1.4564153945894973</v>
      </c>
    </row>
    <row r="26" spans="2:25" s="633" customFormat="1" ht="18" customHeight="1" x14ac:dyDescent="0.2">
      <c r="B26" s="682" t="s">
        <v>46</v>
      </c>
      <c r="D26" s="833">
        <v>2130</v>
      </c>
      <c r="F26" s="685">
        <v>288</v>
      </c>
      <c r="G26" s="686">
        <v>8.1975827640567527</v>
      </c>
      <c r="H26" s="685">
        <v>458</v>
      </c>
      <c r="I26" s="684">
        <v>11.008933263268524</v>
      </c>
      <c r="J26" s="685">
        <v>589</v>
      </c>
      <c r="K26" s="684">
        <v>20.546505517603784</v>
      </c>
      <c r="L26" s="685">
        <v>299</v>
      </c>
      <c r="M26" s="684">
        <v>9.1697320021019451</v>
      </c>
      <c r="N26" s="685">
        <v>707</v>
      </c>
      <c r="O26" s="684">
        <v>17.892800840777721</v>
      </c>
      <c r="P26" s="685">
        <v>388</v>
      </c>
      <c r="Q26" s="684">
        <v>13.110877561744614</v>
      </c>
      <c r="R26" s="685">
        <v>476</v>
      </c>
      <c r="S26" s="684">
        <v>20.073568050446664</v>
      </c>
      <c r="T26" s="685">
        <v>0</v>
      </c>
      <c r="U26" s="684">
        <v>0</v>
      </c>
      <c r="V26" s="842">
        <f t="shared" si="0"/>
        <v>3205</v>
      </c>
      <c r="W26" s="684">
        <f t="shared" si="0"/>
        <v>100.00000000000001</v>
      </c>
      <c r="X26" s="678"/>
      <c r="Y26" s="835">
        <f t="shared" si="1"/>
        <v>1.5046948356807512</v>
      </c>
    </row>
    <row r="27" spans="2:25" s="633" customFormat="1" ht="18" customHeight="1" x14ac:dyDescent="0.2">
      <c r="B27" s="682" t="s">
        <v>1</v>
      </c>
      <c r="D27" s="833">
        <v>1249</v>
      </c>
      <c r="F27" s="685">
        <v>196</v>
      </c>
      <c r="G27" s="686">
        <v>9.2670598146588041</v>
      </c>
      <c r="H27" s="685">
        <v>245</v>
      </c>
      <c r="I27" s="684">
        <v>12.973883740522325</v>
      </c>
      <c r="J27" s="685">
        <v>418</v>
      </c>
      <c r="K27" s="684">
        <v>20.387531592249367</v>
      </c>
      <c r="L27" s="685">
        <v>20</v>
      </c>
      <c r="M27" s="684">
        <v>1.5164279696714407</v>
      </c>
      <c r="N27" s="685">
        <v>95</v>
      </c>
      <c r="O27" s="684">
        <v>7.5821398483572029</v>
      </c>
      <c r="P27" s="685">
        <v>1</v>
      </c>
      <c r="Q27" s="684">
        <v>0.42122999157540014</v>
      </c>
      <c r="R27" s="685">
        <v>681</v>
      </c>
      <c r="S27" s="684">
        <v>47.851727042965457</v>
      </c>
      <c r="T27" s="685">
        <v>0</v>
      </c>
      <c r="U27" s="684">
        <v>0</v>
      </c>
      <c r="V27" s="834">
        <f t="shared" si="0"/>
        <v>1656</v>
      </c>
      <c r="W27" s="684">
        <f t="shared" si="0"/>
        <v>100</v>
      </c>
      <c r="X27" s="678"/>
      <c r="Y27" s="835">
        <f t="shared" si="1"/>
        <v>1.3258606885508406</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25"/>
      <c r="D30" s="1266">
        <f>SUM(D10:D29)</f>
        <v>446106</v>
      </c>
      <c r="E30" s="1225"/>
      <c r="F30" s="1250">
        <f>SUM(F10:F27)</f>
        <v>26018</v>
      </c>
      <c r="G30" s="1251">
        <f>F30*100/$V30</f>
        <v>4.1387296845447441</v>
      </c>
      <c r="H30" s="1250">
        <f>SUM(H10:H27)</f>
        <v>126944</v>
      </c>
      <c r="I30" s="1251">
        <f>H30*100/$V30</f>
        <v>20.193208589240065</v>
      </c>
      <c r="J30" s="1250">
        <f>SUM(J10:J27)</f>
        <v>82639</v>
      </c>
      <c r="K30" s="1251">
        <f>J30*100/$V30</f>
        <v>13.145533184760287</v>
      </c>
      <c r="L30" s="1250">
        <f>SUM(L10:L27)</f>
        <v>35421</v>
      </c>
      <c r="M30" s="1251">
        <f>L30*100/$V30</f>
        <v>5.6344816725443687</v>
      </c>
      <c r="N30" s="1250">
        <f>SUM(N10:N27)</f>
        <v>94417</v>
      </c>
      <c r="O30" s="1251">
        <f>N30*100/$V30</f>
        <v>15.019080660529678</v>
      </c>
      <c r="P30" s="1250">
        <f>SUM(P10:P27)</f>
        <v>82684</v>
      </c>
      <c r="Q30" s="1251">
        <f>P30*100/$V30</f>
        <v>13.152691415054871</v>
      </c>
      <c r="R30" s="1250">
        <f>SUM(R10:R27)</f>
        <v>176984</v>
      </c>
      <c r="S30" s="1251">
        <f>R30*100/$V30</f>
        <v>28.153160676818629</v>
      </c>
      <c r="T30" s="1250">
        <f>SUM(T10:T28)</f>
        <v>3540</v>
      </c>
      <c r="U30" s="1251">
        <f>T30*100/$V30</f>
        <v>0.56311411650735632</v>
      </c>
      <c r="V30" s="1250">
        <f>SUM(V10:V27)</f>
        <v>628647</v>
      </c>
      <c r="W30" s="1251">
        <f>G30+I30+K30+M30+O30+Q30+S30+U30</f>
        <v>100</v>
      </c>
      <c r="X30" s="1267"/>
      <c r="Y30" s="1268">
        <f>(V30/D30)</f>
        <v>1.4091875025218221</v>
      </c>
    </row>
    <row r="31" spans="2:25" s="631" customFormat="1" ht="5.25" customHeight="1" x14ac:dyDescent="0.2">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25">
      <c r="B33" s="698" t="s">
        <v>47</v>
      </c>
      <c r="Q33" s="1363"/>
      <c r="X33" s="697"/>
      <c r="Y33" s="697"/>
    </row>
    <row r="34" spans="2:28" s="852" customFormat="1" x14ac:dyDescent="0.2">
      <c r="D34" s="852" t="e">
        <f>GETPIVOTDATA("Cuenta número de expedientes",#REF!,"CCAA",$B35,"Grado Resuelto",$B$1)</f>
        <v>#REF!</v>
      </c>
      <c r="N34" s="852" t="e">
        <f>GETPIVOTDATA("ID PRESTACION
COUNT",#REF!,"
CCAA",$B35,"
Tipo Prestación",N$1,"Grado Resuelto",$B$1)</f>
        <v>#REF!</v>
      </c>
      <c r="Q34" s="1363"/>
      <c r="X34" s="697"/>
      <c r="Y34" s="697"/>
    </row>
    <row r="35" spans="2:28" s="852" customFormat="1" x14ac:dyDescent="0.2">
      <c r="B35" s="852" t="s">
        <v>39</v>
      </c>
      <c r="D35" s="853" t="e">
        <f>GETPIVOTDATA("Cuenta número de expedientes",#REF!,"CCAA",$B36,"Grado Resuelto",$B$1)</f>
        <v>#REF!</v>
      </c>
      <c r="N35" s="852" t="e">
        <f>GETPIVOTDATA("ID PRESTACION
COUNT",#REF!,"
CCAA",$B36,"
Tipo Prestación",N$1,"Grado Resuelto",$B$1)</f>
        <v>#REF!</v>
      </c>
      <c r="Q35" s="1363"/>
      <c r="T35" s="697"/>
      <c r="U35" s="697"/>
    </row>
    <row r="36" spans="2:28" s="852" customFormat="1" x14ac:dyDescent="0.2">
      <c r="B36" s="852" t="s">
        <v>47</v>
      </c>
      <c r="Q36" s="1363"/>
      <c r="T36" s="697"/>
      <c r="U36" s="697"/>
    </row>
    <row r="37" spans="2:28" s="852" customFormat="1" x14ac:dyDescent="0.2">
      <c r="Q37" s="1363"/>
      <c r="T37" s="697"/>
      <c r="U37" s="697"/>
    </row>
    <row r="38" spans="2:28" s="852" customFormat="1" x14ac:dyDescent="0.2">
      <c r="C38" s="1363"/>
      <c r="D38" s="1363"/>
      <c r="E38" s="1363"/>
      <c r="F38" s="1363"/>
      <c r="G38" s="1363"/>
      <c r="H38" s="1363"/>
      <c r="I38" s="1363"/>
      <c r="J38" s="1363"/>
      <c r="K38" s="1363"/>
      <c r="L38" s="1363"/>
      <c r="M38" s="1363"/>
      <c r="N38" s="1363"/>
      <c r="O38" s="1363"/>
      <c r="P38" s="1363"/>
      <c r="Q38" s="1363"/>
      <c r="T38" s="697"/>
      <c r="U38" s="697"/>
    </row>
    <row r="39" spans="2:28" s="1359" customFormat="1" x14ac:dyDescent="0.2">
      <c r="C39" s="1363"/>
      <c r="D39" s="1363"/>
      <c r="E39" s="1363"/>
      <c r="F39" s="1363"/>
      <c r="G39" s="1363"/>
      <c r="H39" s="1363"/>
      <c r="I39" s="1363"/>
      <c r="J39" s="1363"/>
      <c r="K39" s="1363"/>
      <c r="L39" s="1363"/>
      <c r="M39" s="1363"/>
      <c r="N39" s="1363"/>
      <c r="O39" s="1363"/>
      <c r="P39" s="1363"/>
      <c r="Q39" s="1363"/>
      <c r="T39" s="1360"/>
      <c r="U39" s="1360"/>
    </row>
    <row r="40" spans="2:28" s="1359" customFormat="1" x14ac:dyDescent="0.2">
      <c r="C40" s="1363"/>
      <c r="D40" s="1363"/>
      <c r="E40" s="1363"/>
      <c r="F40" s="1363"/>
      <c r="G40" s="1363"/>
      <c r="H40" s="1363"/>
      <c r="I40" s="1363"/>
      <c r="J40" s="1363"/>
      <c r="K40" s="1363"/>
      <c r="L40" s="1363"/>
      <c r="M40" s="1363"/>
      <c r="N40" s="1363"/>
      <c r="O40" s="1363"/>
      <c r="P40" s="1363"/>
      <c r="Q40" s="1363"/>
      <c r="T40" s="1360"/>
      <c r="U40" s="1360"/>
    </row>
    <row r="41" spans="2:28" s="1359" customFormat="1" x14ac:dyDescent="0.2">
      <c r="C41" s="1363"/>
      <c r="D41" s="1363"/>
      <c r="E41" s="1363"/>
      <c r="F41" s="1363"/>
      <c r="G41" s="1363"/>
      <c r="H41" s="1363"/>
      <c r="I41" s="1363"/>
      <c r="J41" s="1363"/>
      <c r="K41" s="1363"/>
      <c r="L41" s="1363"/>
      <c r="M41" s="1363"/>
      <c r="N41" s="1363"/>
      <c r="O41" s="1363"/>
      <c r="P41" s="1363"/>
      <c r="Q41" s="1363"/>
      <c r="T41" s="1360"/>
      <c r="U41" s="1360"/>
    </row>
    <row r="42" spans="2:28" s="1359" customFormat="1" x14ac:dyDescent="0.2">
      <c r="C42" s="1363"/>
      <c r="D42" s="1363"/>
      <c r="E42" s="1363"/>
      <c r="F42" s="1363"/>
      <c r="G42" s="1363"/>
      <c r="H42" s="1363"/>
      <c r="I42" s="1363"/>
      <c r="J42" s="1363"/>
      <c r="K42" s="1363"/>
      <c r="L42" s="1363"/>
      <c r="M42" s="1363"/>
      <c r="N42" s="1363"/>
      <c r="O42" s="1363"/>
      <c r="P42" s="1363"/>
      <c r="Q42" s="1363"/>
      <c r="T42" s="1360"/>
      <c r="U42" s="1360"/>
    </row>
    <row r="43" spans="2:28" s="852" customFormat="1" x14ac:dyDescent="0.2">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
      <c r="Z45" s="1337"/>
      <c r="AA45" s="1337"/>
    </row>
    <row r="46" spans="2:28" s="852" customFormat="1" x14ac:dyDescent="0.2">
      <c r="T46" s="697"/>
      <c r="U46" s="697"/>
      <c r="V46" s="1337"/>
      <c r="W46" s="1337"/>
      <c r="X46" s="1337"/>
      <c r="Y46" s="1337"/>
      <c r="Z46" s="1337"/>
      <c r="AA46" s="1337"/>
    </row>
    <row r="47" spans="2:28" s="852" customFormat="1" x14ac:dyDescent="0.2">
      <c r="T47" s="697"/>
      <c r="U47" s="697"/>
      <c r="V47" s="1337"/>
      <c r="W47" s="1337"/>
      <c r="X47" s="1337"/>
      <c r="Y47" s="1337"/>
      <c r="Z47" s="1337"/>
      <c r="AA47" s="1337"/>
    </row>
    <row r="48" spans="2:28" s="852" customFormat="1" x14ac:dyDescent="0.2">
      <c r="T48" s="697"/>
      <c r="U48" s="697"/>
      <c r="V48" s="1337"/>
      <c r="W48" s="1337"/>
      <c r="X48" s="1337"/>
      <c r="Y48" s="1337"/>
      <c r="Z48" s="1337"/>
      <c r="AA48" s="1337"/>
    </row>
    <row r="49" spans="2:27" x14ac:dyDescent="0.2">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61" t="s">
        <v>419</v>
      </c>
      <c r="C3" s="1561"/>
      <c r="D3" s="1561"/>
      <c r="E3" s="1561"/>
      <c r="F3" s="1561"/>
      <c r="G3" s="1561"/>
      <c r="H3" s="1561"/>
      <c r="I3" s="1561"/>
      <c r="J3" s="1561"/>
      <c r="K3" s="1561"/>
      <c r="L3" s="1561"/>
      <c r="M3" s="1561"/>
      <c r="N3" s="1561"/>
      <c r="O3" s="1561"/>
      <c r="P3" s="1561"/>
      <c r="Q3" s="1561"/>
      <c r="R3" s="1561"/>
      <c r="S3" s="1561"/>
      <c r="T3" s="1561"/>
      <c r="U3" s="1561"/>
      <c r="V3" s="1561"/>
      <c r="W3" s="1561"/>
      <c r="X3" s="1561"/>
      <c r="Y3" s="7"/>
    </row>
    <row r="4" spans="2:25" s="4"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64" t="s">
        <v>52</v>
      </c>
      <c r="G6" s="1564"/>
      <c r="H6" s="1564"/>
      <c r="I6" s="1564"/>
      <c r="J6" s="1564"/>
      <c r="K6" s="1564"/>
      <c r="L6" s="1564"/>
      <c r="M6" s="1564"/>
      <c r="N6" s="1564"/>
      <c r="O6" s="1564"/>
      <c r="P6" s="1564"/>
      <c r="Q6" s="1564"/>
      <c r="R6" s="1564"/>
      <c r="S6" s="1564"/>
      <c r="T6" s="1564"/>
      <c r="U6" s="1564"/>
      <c r="V6" s="1564"/>
      <c r="W6" s="1564"/>
      <c r="X6" s="154"/>
      <c r="Y6" s="154"/>
    </row>
    <row r="7" spans="2:25" s="133" customFormat="1" ht="64.5" customHeight="1" x14ac:dyDescent="0.2">
      <c r="B7" s="1565" t="s">
        <v>12</v>
      </c>
      <c r="C7" s="155"/>
      <c r="D7" s="156" t="s">
        <v>53</v>
      </c>
      <c r="E7" s="155"/>
      <c r="F7" s="1566" t="s">
        <v>167</v>
      </c>
      <c r="G7" s="1566"/>
      <c r="H7" s="1566" t="s">
        <v>59</v>
      </c>
      <c r="I7" s="1566"/>
      <c r="J7" s="1566" t="s">
        <v>60</v>
      </c>
      <c r="K7" s="1566"/>
      <c r="L7" s="1566" t="s">
        <v>152</v>
      </c>
      <c r="M7" s="1566"/>
      <c r="N7" s="1566" t="s">
        <v>0</v>
      </c>
      <c r="O7" s="1566"/>
      <c r="P7" s="156"/>
      <c r="Q7" s="156" t="s">
        <v>62</v>
      </c>
    </row>
    <row r="8" spans="2:25" s="155" customFormat="1" ht="20.25" customHeight="1" x14ac:dyDescent="0.2">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84610</v>
      </c>
      <c r="F10" s="164">
        <f>'41abenpreGIII'!F10+'41abenpreGIII'!H10+'41abenpreGIII'!J10+'41abenpreGIII'!L10+'41abenpreGIII'!N10</f>
        <v>93409</v>
      </c>
      <c r="G10" s="165">
        <f t="shared" ref="G10:G27" si="0">F10*100/$N10</f>
        <v>75.64155511826965</v>
      </c>
      <c r="H10" s="164">
        <f>'41abenpreGIII'!P10</f>
        <v>1903</v>
      </c>
      <c r="I10" s="165">
        <f t="shared" ref="I10:I27" si="1">H10*100/$N10</f>
        <v>1.5410279458089384</v>
      </c>
      <c r="J10" s="164">
        <f>'41abenpreGIII'!R10</f>
        <v>28168</v>
      </c>
      <c r="K10" s="165">
        <f t="shared" ref="K10:K27" si="2">J10*100/$N10</f>
        <v>22.810128837386326</v>
      </c>
      <c r="L10" s="164">
        <f>'41abenpreGIII'!T10</f>
        <v>9</v>
      </c>
      <c r="M10" s="165">
        <f t="shared" ref="M10:M27" si="3">L10*100/$N10</f>
        <v>7.2880985350921943E-3</v>
      </c>
      <c r="N10" s="164">
        <f>F10+H10+J10+L10</f>
        <v>123489</v>
      </c>
      <c r="O10" s="165">
        <f>G10+I10+K10+M10</f>
        <v>100.00000000000001</v>
      </c>
      <c r="P10" s="166"/>
      <c r="Q10" s="166">
        <f t="shared" ref="Q10:Q27" si="4">N10/D10</f>
        <v>1.4595083323484221</v>
      </c>
    </row>
    <row r="11" spans="2:25" s="162" customFormat="1" ht="18" customHeight="1" x14ac:dyDescent="0.2">
      <c r="B11" s="146" t="s">
        <v>7</v>
      </c>
      <c r="C11" s="159"/>
      <c r="D11" s="163">
        <f>'41abenpreGIII'!D11</f>
        <v>14673</v>
      </c>
      <c r="F11" s="164">
        <f>'41abenpreGIII'!F11+'41abenpreGIII'!H11+'41abenpreGIII'!J11+'41abenpreGIII'!L11+'41abenpreGIII'!N11</f>
        <v>8666</v>
      </c>
      <c r="G11" s="165">
        <f t="shared" si="0"/>
        <v>44.936479128856625</v>
      </c>
      <c r="H11" s="164">
        <f>'41abenpreGIII'!P11</f>
        <v>4809</v>
      </c>
      <c r="I11" s="165">
        <f t="shared" si="1"/>
        <v>24.936479128856625</v>
      </c>
      <c r="J11" s="164">
        <f>'41abenpreGIII'!R11</f>
        <v>5810</v>
      </c>
      <c r="K11" s="165">
        <f t="shared" si="2"/>
        <v>30.127041742286753</v>
      </c>
      <c r="L11" s="164">
        <f>'41abenpreGIII'!T11</f>
        <v>0</v>
      </c>
      <c r="M11" s="165">
        <f t="shared" si="3"/>
        <v>0</v>
      </c>
      <c r="N11" s="164">
        <f t="shared" ref="N11:O27" si="5">F11+H11+J11+L11</f>
        <v>19285</v>
      </c>
      <c r="O11" s="165">
        <f t="shared" si="5"/>
        <v>100</v>
      </c>
      <c r="P11" s="166"/>
      <c r="Q11" s="166">
        <f t="shared" si="4"/>
        <v>1.3143188168745314</v>
      </c>
    </row>
    <row r="12" spans="2:25" s="162" customFormat="1" ht="22.5" customHeight="1" x14ac:dyDescent="0.2">
      <c r="B12" s="146" t="s">
        <v>37</v>
      </c>
      <c r="C12" s="159"/>
      <c r="D12" s="163">
        <f>'41abenpreGIII'!D12</f>
        <v>7284</v>
      </c>
      <c r="F12" s="164">
        <f>'41abenpreGIII'!F12+'41abenpreGIII'!H12+'41abenpreGIII'!J12+'41abenpreGIII'!L12+'41abenpreGIII'!N12</f>
        <v>6030</v>
      </c>
      <c r="G12" s="165">
        <f t="shared" si="0"/>
        <v>59.094472755782043</v>
      </c>
      <c r="H12" s="163">
        <f>'41abenpreGIII'!P12</f>
        <v>1498</v>
      </c>
      <c r="I12" s="165">
        <f t="shared" si="1"/>
        <v>14.680517444139554</v>
      </c>
      <c r="J12" s="164">
        <f>'41abenpreGIII'!R12</f>
        <v>2664</v>
      </c>
      <c r="K12" s="165">
        <f t="shared" si="2"/>
        <v>26.107408859270873</v>
      </c>
      <c r="L12" s="164">
        <f>'41abenpreGIII'!T12</f>
        <v>12</v>
      </c>
      <c r="M12" s="165">
        <f t="shared" si="3"/>
        <v>0.11760094080752646</v>
      </c>
      <c r="N12" s="164">
        <f t="shared" si="5"/>
        <v>10204</v>
      </c>
      <c r="O12" s="165">
        <f t="shared" si="5"/>
        <v>100</v>
      </c>
      <c r="P12" s="166"/>
      <c r="Q12" s="166">
        <f t="shared" si="4"/>
        <v>1.4008786381109282</v>
      </c>
    </row>
    <row r="13" spans="2:25" s="162" customFormat="1" ht="18" customHeight="1" x14ac:dyDescent="0.2">
      <c r="B13" s="146" t="s">
        <v>38</v>
      </c>
      <c r="C13" s="159"/>
      <c r="D13" s="163">
        <f>'41abenpreGIII'!D13</f>
        <v>8183</v>
      </c>
      <c r="F13" s="164">
        <f>'41abenpreGIII'!F13+'41abenpreGIII'!H13+'41abenpreGIII'!J13+'41abenpreGIII'!L13+'41abenpreGIII'!N13</f>
        <v>6845</v>
      </c>
      <c r="G13" s="165">
        <f t="shared" si="0"/>
        <v>57.05117519586598</v>
      </c>
      <c r="H13" s="164">
        <f>'41abenpreGIII'!P13</f>
        <v>406</v>
      </c>
      <c r="I13" s="165">
        <f t="shared" si="1"/>
        <v>3.38389731621937</v>
      </c>
      <c r="J13" s="164">
        <f>'41abenpreGIII'!R13</f>
        <v>4747</v>
      </c>
      <c r="K13" s="165">
        <f t="shared" si="2"/>
        <v>39.564927487914652</v>
      </c>
      <c r="L13" s="164">
        <f>'41abenpreGIII'!T13</f>
        <v>0</v>
      </c>
      <c r="M13" s="165">
        <f t="shared" si="3"/>
        <v>0</v>
      </c>
      <c r="N13" s="164">
        <f t="shared" si="5"/>
        <v>11998</v>
      </c>
      <c r="O13" s="165">
        <f t="shared" si="5"/>
        <v>100</v>
      </c>
      <c r="P13" s="166"/>
      <c r="Q13" s="166">
        <f t="shared" si="4"/>
        <v>1.4662104362703166</v>
      </c>
    </row>
    <row r="14" spans="2:25" s="162" customFormat="1" ht="18" customHeight="1" x14ac:dyDescent="0.2">
      <c r="B14" s="146" t="s">
        <v>6</v>
      </c>
      <c r="C14" s="159"/>
      <c r="D14" s="163">
        <f>'41abenpreGIII'!D14</f>
        <v>24929</v>
      </c>
      <c r="F14" s="164">
        <f>'41abenpreGIII'!F14+'41abenpreGIII'!H14+'41abenpreGIII'!J14+'41abenpreGIII'!L14+'41abenpreGIII'!N14</f>
        <v>9541</v>
      </c>
      <c r="G14" s="165">
        <f t="shared" si="0"/>
        <v>30.876023429662471</v>
      </c>
      <c r="H14" s="164">
        <f>'41abenpreGIII'!P14</f>
        <v>10081</v>
      </c>
      <c r="I14" s="165">
        <f t="shared" si="1"/>
        <v>32.623539691272128</v>
      </c>
      <c r="J14" s="164">
        <f>'41abenpreGIII'!R14</f>
        <v>11067</v>
      </c>
      <c r="K14" s="165">
        <f t="shared" si="2"/>
        <v>35.814374939322349</v>
      </c>
      <c r="L14" s="164">
        <f>'41abenpreGIII'!T14</f>
        <v>212</v>
      </c>
      <c r="M14" s="165">
        <f t="shared" si="3"/>
        <v>0.68606193974305041</v>
      </c>
      <c r="N14" s="164">
        <f t="shared" si="5"/>
        <v>30901</v>
      </c>
      <c r="O14" s="165">
        <f t="shared" si="5"/>
        <v>100</v>
      </c>
      <c r="P14" s="166"/>
      <c r="Q14" s="166">
        <f t="shared" si="4"/>
        <v>1.2395603513979703</v>
      </c>
    </row>
    <row r="15" spans="2:25" s="162" customFormat="1" ht="18" customHeight="1" x14ac:dyDescent="0.2">
      <c r="B15" s="146" t="s">
        <v>5</v>
      </c>
      <c r="C15" s="159"/>
      <c r="D15" s="163">
        <f>'41abenpreGIII'!D15</f>
        <v>5096</v>
      </c>
      <c r="F15" s="164">
        <f>'41abenpreGIII'!F15+'41abenpreGIII'!H15+'41abenpreGIII'!J15+'41abenpreGIII'!L15+'41abenpreGIII'!N15</f>
        <v>6003</v>
      </c>
      <c r="G15" s="165">
        <f t="shared" si="0"/>
        <v>70.890410958904113</v>
      </c>
      <c r="H15" s="163">
        <f>'41abenpreGIII'!P15</f>
        <v>273</v>
      </c>
      <c r="I15" s="165">
        <f t="shared" si="1"/>
        <v>3.2239017477562588</v>
      </c>
      <c r="J15" s="164">
        <f>'41abenpreGIII'!R15</f>
        <v>2192</v>
      </c>
      <c r="K15" s="165">
        <f t="shared" si="2"/>
        <v>25.885687293339632</v>
      </c>
      <c r="L15" s="164">
        <f>'41abenpreGIII'!T15</f>
        <v>0</v>
      </c>
      <c r="M15" s="165">
        <f t="shared" si="3"/>
        <v>0</v>
      </c>
      <c r="N15" s="164">
        <f t="shared" si="5"/>
        <v>8468</v>
      </c>
      <c r="O15" s="165">
        <f t="shared" si="5"/>
        <v>100</v>
      </c>
      <c r="P15" s="166"/>
      <c r="Q15" s="166">
        <f t="shared" si="4"/>
        <v>1.6616954474097332</v>
      </c>
    </row>
    <row r="16" spans="2:25" s="162" customFormat="1" ht="18" customHeight="1" x14ac:dyDescent="0.2">
      <c r="B16" s="146" t="s">
        <v>4</v>
      </c>
      <c r="C16" s="159"/>
      <c r="D16" s="163">
        <f>'41abenpreGIII'!D16</f>
        <v>34020</v>
      </c>
      <c r="F16" s="164">
        <f>'41abenpreGIII'!F16+'41abenpreGIII'!H16+'41abenpreGIII'!J16+'41abenpreGIII'!L16+'41abenpreGIII'!N16</f>
        <v>21585</v>
      </c>
      <c r="G16" s="165">
        <f t="shared" si="0"/>
        <v>45.527409251017694</v>
      </c>
      <c r="H16" s="164">
        <f>'41abenpreGIII'!P16</f>
        <v>15647</v>
      </c>
      <c r="I16" s="165">
        <f t="shared" si="1"/>
        <v>33.002889624770624</v>
      </c>
      <c r="J16" s="164">
        <f>'41abenpreGIII'!R16</f>
        <v>9559</v>
      </c>
      <c r="K16" s="165">
        <f t="shared" si="2"/>
        <v>20.161987724367762</v>
      </c>
      <c r="L16" s="164">
        <f>'41abenpreGIII'!T16</f>
        <v>620</v>
      </c>
      <c r="M16" s="165">
        <f t="shared" si="3"/>
        <v>1.3077133998439181</v>
      </c>
      <c r="N16" s="164">
        <f t="shared" si="5"/>
        <v>47411</v>
      </c>
      <c r="O16" s="165">
        <f t="shared" si="5"/>
        <v>100</v>
      </c>
      <c r="P16" s="166"/>
      <c r="Q16" s="166">
        <f t="shared" si="4"/>
        <v>1.3936213991769548</v>
      </c>
    </row>
    <row r="17" spans="2:25" s="162" customFormat="1" ht="18" customHeight="1" x14ac:dyDescent="0.2">
      <c r="B17" s="146" t="s">
        <v>40</v>
      </c>
      <c r="C17" s="159"/>
      <c r="D17" s="163">
        <f>'41abenpreGIII'!D17</f>
        <v>24822</v>
      </c>
      <c r="F17" s="164">
        <f>'41abenpreGIII'!F17+'41abenpreGIII'!H17+'41abenpreGIII'!J17+'41abenpreGIII'!L17+'41abenpreGIII'!N17</f>
        <v>23424</v>
      </c>
      <c r="G17" s="165">
        <f t="shared" si="0"/>
        <v>63.636610611535225</v>
      </c>
      <c r="H17" s="164">
        <f>'41abenpreGIII'!P17</f>
        <v>4261</v>
      </c>
      <c r="I17" s="165">
        <f t="shared" si="1"/>
        <v>11.575973267407427</v>
      </c>
      <c r="J17" s="164">
        <f>'41abenpreGIII'!R17</f>
        <v>9111</v>
      </c>
      <c r="K17" s="165">
        <f t="shared" si="2"/>
        <v>24.752098671520553</v>
      </c>
      <c r="L17" s="164">
        <f>'41abenpreGIII'!T17</f>
        <v>13</v>
      </c>
      <c r="M17" s="165">
        <f t="shared" si="3"/>
        <v>3.5317449536798065E-2</v>
      </c>
      <c r="N17" s="164">
        <f t="shared" si="5"/>
        <v>36809</v>
      </c>
      <c r="O17" s="165">
        <f t="shared" si="5"/>
        <v>100.00000000000001</v>
      </c>
      <c r="P17" s="166"/>
      <c r="Q17" s="166">
        <f t="shared" si="4"/>
        <v>1.4829183788574651</v>
      </c>
    </row>
    <row r="18" spans="2:25" s="162" customFormat="1" ht="18" customHeight="1" x14ac:dyDescent="0.2">
      <c r="B18" s="146" t="s">
        <v>41</v>
      </c>
      <c r="C18" s="159"/>
      <c r="D18" s="163">
        <f>'41abenpreGIII'!D18</f>
        <v>46305</v>
      </c>
      <c r="F18" s="164">
        <f>'41abenpreGIII'!F18+'41abenpreGIII'!H18+'41abenpreGIII'!J18+'41abenpreGIII'!L18+'41abenpreGIII'!N18</f>
        <v>28378</v>
      </c>
      <c r="G18" s="165">
        <f t="shared" si="0"/>
        <v>49.076508024349749</v>
      </c>
      <c r="H18" s="164">
        <f>'41abenpreGIII'!P18</f>
        <v>6539</v>
      </c>
      <c r="I18" s="165">
        <f t="shared" si="1"/>
        <v>11.308453237410072</v>
      </c>
      <c r="J18" s="164">
        <f>'41abenpreGIII'!R18</f>
        <v>22846</v>
      </c>
      <c r="K18" s="165">
        <f t="shared" si="2"/>
        <v>39.509546209186496</v>
      </c>
      <c r="L18" s="164">
        <f>'41abenpreGIII'!T18</f>
        <v>61</v>
      </c>
      <c r="M18" s="165">
        <f t="shared" si="3"/>
        <v>0.10549252905368013</v>
      </c>
      <c r="N18" s="164">
        <f t="shared" si="5"/>
        <v>57824</v>
      </c>
      <c r="O18" s="165">
        <f t="shared" si="5"/>
        <v>99.999999999999986</v>
      </c>
      <c r="P18" s="166"/>
      <c r="Q18" s="166">
        <f t="shared" si="4"/>
        <v>1.2487636324371019</v>
      </c>
    </row>
    <row r="19" spans="2:25" s="162" customFormat="1" ht="18" customHeight="1" x14ac:dyDescent="0.2">
      <c r="B19" s="146" t="s">
        <v>3</v>
      </c>
      <c r="C19" s="159"/>
      <c r="D19" s="163">
        <f>'41abenpreGIII'!D19</f>
        <v>48560</v>
      </c>
      <c r="F19" s="164">
        <f>'41abenpreGIII'!F19+'41abenpreGIII'!H19+'41abenpreGIII'!J19+'41abenpreGIII'!L19+'41abenpreGIII'!N19</f>
        <v>30701</v>
      </c>
      <c r="G19" s="165">
        <f t="shared" si="0"/>
        <v>42.125989654084165</v>
      </c>
      <c r="H19" s="164">
        <f>'41abenpreGIII'!P19</f>
        <v>8167</v>
      </c>
      <c r="I19" s="165">
        <f>H19*100/$N19</f>
        <v>11.206245969346451</v>
      </c>
      <c r="J19" s="164">
        <f>'41abenpreGIII'!R19</f>
        <v>33622</v>
      </c>
      <c r="K19" s="165">
        <f>J19*100/$N19</f>
        <v>46.134002936373989</v>
      </c>
      <c r="L19" s="164">
        <f>'41abenpreGIII'!T19</f>
        <v>389</v>
      </c>
      <c r="M19" s="165">
        <f t="shared" si="3"/>
        <v>0.5337614401953924</v>
      </c>
      <c r="N19" s="164">
        <f t="shared" si="5"/>
        <v>72879</v>
      </c>
      <c r="O19" s="165">
        <f t="shared" si="5"/>
        <v>100</v>
      </c>
      <c r="P19" s="166"/>
      <c r="Q19" s="166">
        <f t="shared" si="4"/>
        <v>1.5008031301482703</v>
      </c>
    </row>
    <row r="20" spans="2:25" s="162" customFormat="1" ht="18" customHeight="1" x14ac:dyDescent="0.2">
      <c r="B20" s="146" t="s">
        <v>2</v>
      </c>
      <c r="C20" s="159"/>
      <c r="D20" s="163">
        <f>'41abenpreGIII'!D20</f>
        <v>12197</v>
      </c>
      <c r="F20" s="164">
        <f>'41abenpreGIII'!F20+'41abenpreGIII'!H20+'41abenpreGIII'!J20+'41abenpreGIII'!L20+'41abenpreGIII'!N20</f>
        <v>5601</v>
      </c>
      <c r="G20" s="165">
        <f t="shared" si="0"/>
        <v>41.01794214573416</v>
      </c>
      <c r="H20" s="164">
        <f>'41abenpreGIII'!P20</f>
        <v>5978</v>
      </c>
      <c r="I20" s="165">
        <f>H20*100/$N20</f>
        <v>43.778835591358479</v>
      </c>
      <c r="J20" s="164">
        <f>'41abenpreGIII'!R20</f>
        <v>2076</v>
      </c>
      <c r="K20" s="165">
        <f>J20*100/$N20</f>
        <v>15.20322226290736</v>
      </c>
      <c r="L20" s="164">
        <f>'41abenpreGIII'!T20</f>
        <v>0</v>
      </c>
      <c r="M20" s="165">
        <f t="shared" si="3"/>
        <v>0</v>
      </c>
      <c r="N20" s="164">
        <f t="shared" si="5"/>
        <v>13655</v>
      </c>
      <c r="O20" s="165">
        <f t="shared" si="5"/>
        <v>100</v>
      </c>
      <c r="P20" s="166"/>
      <c r="Q20" s="166">
        <f t="shared" si="4"/>
        <v>1.1195375912109535</v>
      </c>
    </row>
    <row r="21" spans="2:25" s="162" customFormat="1" ht="18" customHeight="1" x14ac:dyDescent="0.2">
      <c r="B21" s="146" t="s">
        <v>35</v>
      </c>
      <c r="C21" s="159"/>
      <c r="D21" s="163">
        <f>'41abenpreGIII'!D21</f>
        <v>27840</v>
      </c>
      <c r="F21" s="164">
        <f>'41abenpreGIII'!F21+'41abenpreGIII'!H21+'41abenpreGIII'!J21+'41abenpreGIII'!L21+'41abenpreGIII'!N21</f>
        <v>27239</v>
      </c>
      <c r="G21" s="165">
        <f t="shared" si="0"/>
        <v>63.439457810280174</v>
      </c>
      <c r="H21" s="164">
        <f>'41abenpreGIII'!P21</f>
        <v>6849</v>
      </c>
      <c r="I21" s="165">
        <f>H21*100/$N21</f>
        <v>15.951277453012553</v>
      </c>
      <c r="J21" s="164">
        <f>'41abenpreGIII'!R21</f>
        <v>8760</v>
      </c>
      <c r="K21" s="165">
        <f>J21*100/$N21</f>
        <v>20.401984302582854</v>
      </c>
      <c r="L21" s="164">
        <f>'41abenpreGIII'!T21</f>
        <v>89</v>
      </c>
      <c r="M21" s="165">
        <f t="shared" si="3"/>
        <v>0.20728043412441485</v>
      </c>
      <c r="N21" s="164">
        <f t="shared" si="5"/>
        <v>42937</v>
      </c>
      <c r="O21" s="165">
        <f t="shared" si="5"/>
        <v>100</v>
      </c>
      <c r="P21" s="166"/>
      <c r="Q21" s="166">
        <f t="shared" si="4"/>
        <v>1.5422772988505746</v>
      </c>
    </row>
    <row r="22" spans="2:25" s="162" customFormat="1" ht="21" customHeight="1" x14ac:dyDescent="0.2">
      <c r="B22" s="146" t="s">
        <v>42</v>
      </c>
      <c r="C22" s="159"/>
      <c r="D22" s="163">
        <f>'41abenpreGIII'!D22</f>
        <v>69459</v>
      </c>
      <c r="F22" s="164">
        <f>'41abenpreGIII'!F22+'41abenpreGIII'!H22+'41abenpreGIII'!J22+'41abenpreGIII'!L22+'41abenpreGIII'!N22</f>
        <v>68688</v>
      </c>
      <c r="G22" s="165">
        <f t="shared" si="0"/>
        <v>68.119204641245602</v>
      </c>
      <c r="H22" s="164">
        <f>'41abenpreGIII'!P22</f>
        <v>13469</v>
      </c>
      <c r="I22" s="165">
        <f>H22*100/$N22</f>
        <v>13.357465165865028</v>
      </c>
      <c r="J22" s="164">
        <f>'41abenpreGIII'!R22</f>
        <v>18611</v>
      </c>
      <c r="K22" s="165">
        <f>J22*100/$N22</f>
        <v>18.45688501016512</v>
      </c>
      <c r="L22" s="164">
        <f>'41abenpreGIII'!T22</f>
        <v>67</v>
      </c>
      <c r="M22" s="165">
        <f t="shared" si="3"/>
        <v>6.6445182724252497E-2</v>
      </c>
      <c r="N22" s="164">
        <f t="shared" si="5"/>
        <v>100835</v>
      </c>
      <c r="O22" s="165">
        <f t="shared" si="5"/>
        <v>100</v>
      </c>
      <c r="P22" s="166"/>
      <c r="Q22" s="166">
        <f t="shared" si="4"/>
        <v>1.451719719546783</v>
      </c>
    </row>
    <row r="23" spans="2:25" s="162" customFormat="1" ht="18" customHeight="1" x14ac:dyDescent="0.2">
      <c r="B23" s="146" t="s">
        <v>43</v>
      </c>
      <c r="C23" s="159"/>
      <c r="D23" s="163">
        <f>'41abenpreGIII'!D23</f>
        <v>14648</v>
      </c>
      <c r="F23" s="164">
        <f>'41abenpreGIII'!F23+'41abenpreGIII'!H23+'41abenpreGIII'!J23+'41abenpreGIII'!L23+'41abenpreGIII'!N23</f>
        <v>9126</v>
      </c>
      <c r="G23" s="165">
        <f t="shared" si="0"/>
        <v>49.711297526963719</v>
      </c>
      <c r="H23" s="164">
        <f>'41abenpreGIII'!P23</f>
        <v>1055</v>
      </c>
      <c r="I23" s="165">
        <f>H23*100/$N23</f>
        <v>5.7468133783636564</v>
      </c>
      <c r="J23" s="164">
        <f>'41abenpreGIII'!R23</f>
        <v>8175</v>
      </c>
      <c r="K23" s="165">
        <f>J23*100/$N23</f>
        <v>44.53099466172786</v>
      </c>
      <c r="L23" s="164">
        <f>'41abenpreGIII'!T23</f>
        <v>2</v>
      </c>
      <c r="M23" s="165">
        <f t="shared" si="3"/>
        <v>1.0894432944765225E-2</v>
      </c>
      <c r="N23" s="164">
        <f t="shared" si="5"/>
        <v>18358</v>
      </c>
      <c r="O23" s="165">
        <f t="shared" si="5"/>
        <v>100</v>
      </c>
      <c r="P23" s="166"/>
      <c r="Q23" s="166">
        <f t="shared" si="4"/>
        <v>1.2532768978700164</v>
      </c>
    </row>
    <row r="24" spans="2:25" s="162" customFormat="1" ht="22.5" customHeight="1" x14ac:dyDescent="0.2">
      <c r="B24" s="146" t="s">
        <v>44</v>
      </c>
      <c r="C24" s="159"/>
      <c r="D24" s="163">
        <f>'41abenpreGIII'!D24</f>
        <v>3134</v>
      </c>
      <c r="F24" s="164">
        <f>'41abenpreGIII'!F24+'41abenpreGIII'!H24+'41abenpreGIII'!J24+'41abenpreGIII'!L24+'41abenpreGIII'!N24</f>
        <v>2029</v>
      </c>
      <c r="G24" s="167">
        <f t="shared" si="0"/>
        <v>50.447538538040774</v>
      </c>
      <c r="H24" s="163">
        <f>'41abenpreGIII'!P24</f>
        <v>718</v>
      </c>
      <c r="I24" s="165">
        <f t="shared" si="1"/>
        <v>17.851815017404277</v>
      </c>
      <c r="J24" s="164">
        <f>'41abenpreGIII'!R24</f>
        <v>1263</v>
      </c>
      <c r="K24" s="165">
        <f t="shared" si="2"/>
        <v>31.40228741919443</v>
      </c>
      <c r="L24" s="164">
        <f>'41abenpreGIII'!T24</f>
        <v>12</v>
      </c>
      <c r="M24" s="165">
        <f t="shared" si="3"/>
        <v>0.29835902536051717</v>
      </c>
      <c r="N24" s="163">
        <f t="shared" si="5"/>
        <v>4022</v>
      </c>
      <c r="O24" s="165">
        <f t="shared" si="5"/>
        <v>99.999999999999986</v>
      </c>
      <c r="P24" s="166"/>
      <c r="Q24" s="166">
        <f t="shared" si="4"/>
        <v>1.2833439693682196</v>
      </c>
    </row>
    <row r="25" spans="2:25" s="162" customFormat="1" ht="18" customHeight="1" x14ac:dyDescent="0.2">
      <c r="B25" s="146" t="s">
        <v>45</v>
      </c>
      <c r="C25" s="159"/>
      <c r="D25" s="163">
        <f>'41abenpreGIII'!D25</f>
        <v>16967</v>
      </c>
      <c r="F25" s="164">
        <f>'41abenpreGIII'!F25+'41abenpreGIII'!H25+'41abenpreGIII'!J25+'41abenpreGIII'!L25+'41abenpreGIII'!N25</f>
        <v>14859</v>
      </c>
      <c r="G25" s="167">
        <f t="shared" si="0"/>
        <v>60.131115697462668</v>
      </c>
      <c r="H25" s="163">
        <f>'41abenpreGIII'!P25</f>
        <v>642</v>
      </c>
      <c r="I25" s="165">
        <f t="shared" si="1"/>
        <v>2.5980332645380599</v>
      </c>
      <c r="J25" s="164">
        <f>'41abenpreGIII'!R25</f>
        <v>7156</v>
      </c>
      <c r="K25" s="165">
        <f t="shared" si="2"/>
        <v>28.958763303791834</v>
      </c>
      <c r="L25" s="164">
        <f>'41abenpreGIII'!T25</f>
        <v>2054</v>
      </c>
      <c r="M25" s="165">
        <f t="shared" si="3"/>
        <v>8.312087734207438</v>
      </c>
      <c r="N25" s="163">
        <f t="shared" si="5"/>
        <v>24711</v>
      </c>
      <c r="O25" s="165">
        <f t="shared" si="5"/>
        <v>100</v>
      </c>
      <c r="P25" s="166"/>
      <c r="Q25" s="166">
        <f t="shared" si="4"/>
        <v>1.4564153945894973</v>
      </c>
    </row>
    <row r="26" spans="2:25" s="162" customFormat="1" ht="18" customHeight="1" x14ac:dyDescent="0.2">
      <c r="B26" s="146" t="s">
        <v>46</v>
      </c>
      <c r="C26" s="159"/>
      <c r="D26" s="163">
        <f>'41abenpreGIII'!D26</f>
        <v>2130</v>
      </c>
      <c r="F26" s="164">
        <f>'41abenpreGIII'!F26+'41abenpreGIII'!H26+'41abenpreGIII'!J26+'41abenpreGIII'!L26+'41abenpreGIII'!N26</f>
        <v>2341</v>
      </c>
      <c r="G26" s="167">
        <f t="shared" si="0"/>
        <v>73.042121684867396</v>
      </c>
      <c r="H26" s="163">
        <f>'41abenpreGIII'!P26</f>
        <v>388</v>
      </c>
      <c r="I26" s="165">
        <f t="shared" si="1"/>
        <v>12.106084243369734</v>
      </c>
      <c r="J26" s="164">
        <f>'41abenpreGIII'!R26</f>
        <v>476</v>
      </c>
      <c r="K26" s="165">
        <f t="shared" si="2"/>
        <v>14.851794071762871</v>
      </c>
      <c r="L26" s="164">
        <f>'41abenpreGIII'!T26</f>
        <v>0</v>
      </c>
      <c r="M26" s="165">
        <f t="shared" si="3"/>
        <v>0</v>
      </c>
      <c r="N26" s="163">
        <f t="shared" si="5"/>
        <v>3205</v>
      </c>
      <c r="O26" s="165">
        <f t="shared" si="5"/>
        <v>100</v>
      </c>
      <c r="P26" s="166"/>
      <c r="Q26" s="166">
        <f t="shared" si="4"/>
        <v>1.5046948356807512</v>
      </c>
    </row>
    <row r="27" spans="2:25" s="162" customFormat="1" ht="18" customHeight="1" x14ac:dyDescent="0.2">
      <c r="B27" s="146" t="s">
        <v>1</v>
      </c>
      <c r="C27" s="159"/>
      <c r="D27" s="163">
        <f>'41abenpreGIII'!D27</f>
        <v>1249</v>
      </c>
      <c r="F27" s="164">
        <f>'41abenpreGIII'!F27+'41abenpreGIII'!H27+'41abenpreGIII'!J27+'41abenpreGIII'!L27+'41abenpreGIII'!N27</f>
        <v>974</v>
      </c>
      <c r="G27" s="167">
        <f t="shared" si="0"/>
        <v>58.816425120772948</v>
      </c>
      <c r="H27" s="163">
        <f>'41abenpreGIII'!P27</f>
        <v>1</v>
      </c>
      <c r="I27" s="165">
        <f t="shared" si="1"/>
        <v>6.0386473429951688E-2</v>
      </c>
      <c r="J27" s="164">
        <f>'41abenpreGIII'!R27</f>
        <v>681</v>
      </c>
      <c r="K27" s="165">
        <f t="shared" si="2"/>
        <v>41.123188405797102</v>
      </c>
      <c r="L27" s="164">
        <f>'41abenpreGIII'!T27</f>
        <v>0</v>
      </c>
      <c r="M27" s="165">
        <f t="shared" si="3"/>
        <v>0</v>
      </c>
      <c r="N27" s="164">
        <f t="shared" si="5"/>
        <v>1656</v>
      </c>
      <c r="O27" s="165">
        <f t="shared" si="5"/>
        <v>100</v>
      </c>
      <c r="P27" s="166"/>
      <c r="Q27" s="166">
        <f t="shared" si="4"/>
        <v>1.3258606885508406</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446106</v>
      </c>
      <c r="E30" s="174"/>
      <c r="F30" s="147">
        <f>SUM(F10:F27)</f>
        <v>365439</v>
      </c>
      <c r="G30" s="175">
        <f>F30*100/$N30</f>
        <v>58.131033791619146</v>
      </c>
      <c r="H30" s="147">
        <f>SUM(H10:H27)</f>
        <v>82684</v>
      </c>
      <c r="I30" s="175">
        <f>H30*100/$N30</f>
        <v>13.152691415054871</v>
      </c>
      <c r="J30" s="147">
        <f>SUM(J10:J27)</f>
        <v>176984</v>
      </c>
      <c r="K30" s="175">
        <f>J30*100/$N30</f>
        <v>28.153160676818629</v>
      </c>
      <c r="L30" s="147">
        <f>SUM(L10:L28)</f>
        <v>3540</v>
      </c>
      <c r="M30" s="175">
        <f>L30*100/$N30</f>
        <v>0.56311411650735632</v>
      </c>
      <c r="N30" s="147">
        <f>F30+H30+J30+L30</f>
        <v>628647</v>
      </c>
      <c r="O30" s="175">
        <f>G30+I30+K30+M30</f>
        <v>100</v>
      </c>
      <c r="P30" s="176"/>
      <c r="Q30" s="176">
        <f>(N30/D30)</f>
        <v>1.4091875025218221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2578125" defaultRowHeight="15" x14ac:dyDescent="0.25"/>
  <cols>
    <col min="1" max="1" width="1.85546875" style="220" customWidth="1"/>
    <col min="2" max="2" width="44.140625" style="220" customWidth="1"/>
    <col min="3" max="3" width="1.140625"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6" width="7.7109375" style="220" customWidth="1"/>
    <col min="27" max="27" width="10.28515625" style="220" customWidth="1"/>
    <col min="28" max="28" width="11.42578125" style="220" customWidth="1"/>
    <col min="29" max="29" width="11.42578125" style="220"/>
    <col min="30" max="30" width="11.85546875" style="220" bestFit="1" customWidth="1"/>
    <col min="31" max="16384" width="11.42578125" style="220"/>
  </cols>
  <sheetData>
    <row r="1" spans="1:27" x14ac:dyDescent="0.25">
      <c r="A1" s="219"/>
      <c r="B1" s="219"/>
      <c r="C1" s="219"/>
      <c r="J1" s="221"/>
      <c r="K1" s="221"/>
      <c r="L1" s="221"/>
    </row>
    <row r="2" spans="1:27" ht="48.75" customHeight="1" x14ac:dyDescent="0.25">
      <c r="A2" s="219"/>
      <c r="B2" s="219"/>
      <c r="C2" s="219"/>
      <c r="J2" s="221"/>
      <c r="K2" s="221"/>
      <c r="L2" s="221"/>
    </row>
    <row r="3" spans="1:27" ht="24" customHeight="1" x14ac:dyDescent="0.25">
      <c r="A3" s="219"/>
      <c r="B3" s="1427" t="s">
        <v>337</v>
      </c>
      <c r="C3" s="1427"/>
      <c r="D3" s="1427"/>
      <c r="E3" s="1427"/>
      <c r="F3" s="1427"/>
      <c r="G3" s="1427"/>
      <c r="H3" s="1427"/>
      <c r="I3" s="1427"/>
      <c r="J3" s="1427"/>
      <c r="K3" s="1427"/>
      <c r="L3" s="1427"/>
      <c r="M3" s="1427"/>
      <c r="N3" s="1427"/>
      <c r="O3" s="1427"/>
      <c r="P3" s="1427"/>
      <c r="Q3" s="1427"/>
      <c r="R3" s="1427"/>
      <c r="S3" s="1427"/>
      <c r="T3" s="1427"/>
      <c r="U3" s="1427"/>
      <c r="V3" s="1427"/>
      <c r="W3" s="1427"/>
      <c r="X3" s="1427"/>
    </row>
    <row r="4" spans="1:27" ht="13.5" customHeight="1" x14ac:dyDescent="0.25">
      <c r="A4" s="219"/>
      <c r="B4" s="219"/>
      <c r="C4" s="219"/>
      <c r="J4" s="221"/>
      <c r="K4" s="221"/>
      <c r="L4" s="221"/>
    </row>
    <row r="5" spans="1:27" x14ac:dyDescent="0.25">
      <c r="A5" s="219"/>
      <c r="B5" s="219"/>
      <c r="C5" s="219"/>
      <c r="D5" s="1428" t="s">
        <v>338</v>
      </c>
      <c r="E5" s="1428"/>
      <c r="F5" s="1428"/>
      <c r="G5" s="1428"/>
      <c r="H5" s="1428"/>
      <c r="I5" s="1428"/>
      <c r="J5" s="1428"/>
      <c r="K5" s="1428"/>
      <c r="L5" s="1428"/>
      <c r="M5" s="219"/>
      <c r="N5" s="1425" t="s">
        <v>339</v>
      </c>
      <c r="O5" s="1426"/>
      <c r="P5" s="1426"/>
      <c r="Q5" s="1426"/>
      <c r="R5" s="1426"/>
      <c r="S5" s="1426"/>
      <c r="T5" s="1426"/>
      <c r="U5" s="1426"/>
      <c r="V5" s="1426"/>
      <c r="W5" s="1426"/>
      <c r="X5" s="1426"/>
      <c r="Y5" s="1426"/>
      <c r="Z5" s="1426"/>
      <c r="AA5" s="1426"/>
    </row>
    <row r="6" spans="1:27" ht="25.5" customHeight="1" x14ac:dyDescent="0.25">
      <c r="A6" s="219"/>
      <c r="B6" s="219"/>
      <c r="C6" s="219"/>
      <c r="D6" s="1429"/>
      <c r="E6" s="1429"/>
      <c r="F6" s="1429"/>
      <c r="G6" s="1429"/>
      <c r="H6" s="1429"/>
      <c r="I6" s="1429"/>
      <c r="J6" s="1429"/>
      <c r="K6" s="1429"/>
      <c r="L6" s="1429"/>
      <c r="M6" s="219"/>
      <c r="N6" s="1430">
        <v>44196</v>
      </c>
      <c r="O6" s="1431"/>
      <c r="P6" s="1432">
        <v>44561</v>
      </c>
      <c r="Q6" s="1433"/>
      <c r="R6" s="1432">
        <v>44926</v>
      </c>
      <c r="S6" s="1433"/>
      <c r="T6" s="1436">
        <v>45291</v>
      </c>
      <c r="U6" s="1437"/>
      <c r="V6" s="1434">
        <v>45657</v>
      </c>
      <c r="W6" s="1435"/>
      <c r="X6" s="1434">
        <v>46022</v>
      </c>
      <c r="Y6" s="1435"/>
      <c r="Z6" s="1434">
        <v>46142</v>
      </c>
      <c r="AA6" s="1438"/>
    </row>
    <row r="7" spans="1:27" x14ac:dyDescent="0.25">
      <c r="B7" s="225"/>
      <c r="C7" s="219"/>
      <c r="D7" s="226">
        <v>43830</v>
      </c>
      <c r="E7" s="227">
        <v>44196</v>
      </c>
      <c r="F7" s="228">
        <v>44561</v>
      </c>
      <c r="G7" s="228">
        <v>44926</v>
      </c>
      <c r="H7" s="228">
        <v>45291</v>
      </c>
      <c r="I7" s="228">
        <v>45657</v>
      </c>
      <c r="J7" s="228">
        <v>46022</v>
      </c>
      <c r="K7" s="228">
        <v>46142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2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25">
      <c r="B9" s="235" t="s">
        <v>29</v>
      </c>
      <c r="C9" s="219"/>
      <c r="D9" s="236">
        <v>1894744</v>
      </c>
      <c r="E9" s="237">
        <v>1850950</v>
      </c>
      <c r="F9" s="237">
        <v>1892604</v>
      </c>
      <c r="G9" s="237">
        <v>1982018</v>
      </c>
      <c r="H9" s="237">
        <v>2061372</v>
      </c>
      <c r="I9" s="237">
        <v>2165648</v>
      </c>
      <c r="J9" s="238">
        <v>2326315</v>
      </c>
      <c r="K9" s="237">
        <v>2369143</v>
      </c>
      <c r="L9" s="1346"/>
      <c r="M9" s="222"/>
      <c r="N9" s="240">
        <v>-2.3113412682663204E-2</v>
      </c>
      <c r="O9" s="241">
        <v>-43794</v>
      </c>
      <c r="P9" s="242">
        <v>2.250411950619946E-2</v>
      </c>
      <c r="Q9" s="243">
        <v>41654</v>
      </c>
      <c r="R9" s="242">
        <v>4.7243903109155383E-2</v>
      </c>
      <c r="S9" s="243">
        <v>89414</v>
      </c>
      <c r="T9" s="242">
        <v>4.003697241901949E-2</v>
      </c>
      <c r="U9" s="243">
        <v>79354</v>
      </c>
      <c r="V9" s="242">
        <v>5.0585726399698938E-2</v>
      </c>
      <c r="W9" s="243">
        <v>104276</v>
      </c>
      <c r="X9" s="242">
        <v>5.0585726399698938E-2</v>
      </c>
      <c r="Y9" s="243">
        <v>104276</v>
      </c>
      <c r="Z9" s="242">
        <v>7.1706352993969658E-2</v>
      </c>
      <c r="AA9" s="243">
        <v>158516</v>
      </c>
    </row>
    <row r="10" spans="1:27" x14ac:dyDescent="0.25">
      <c r="B10" s="244" t="s">
        <v>243</v>
      </c>
      <c r="C10" s="219"/>
      <c r="D10" s="245">
        <v>1735551</v>
      </c>
      <c r="E10" s="246">
        <v>1709394</v>
      </c>
      <c r="F10" s="246">
        <v>1768008</v>
      </c>
      <c r="G10" s="246">
        <v>1850208</v>
      </c>
      <c r="H10" s="246">
        <v>1944185</v>
      </c>
      <c r="I10" s="246">
        <v>2037769</v>
      </c>
      <c r="J10" s="247">
        <v>2217055</v>
      </c>
      <c r="K10" s="247">
        <v>2252381</v>
      </c>
      <c r="L10" s="248"/>
      <c r="M10" s="219"/>
      <c r="N10" s="249">
        <v>-1.507129436127197E-2</v>
      </c>
      <c r="O10" s="250">
        <v>-26157</v>
      </c>
      <c r="P10" s="251">
        <v>3.4289344644944375E-2</v>
      </c>
      <c r="Q10" s="250">
        <v>58614</v>
      </c>
      <c r="R10" s="251">
        <v>4.6493002294107244E-2</v>
      </c>
      <c r="S10" s="250">
        <v>82200</v>
      </c>
      <c r="T10" s="251">
        <v>5.0792667635206401E-2</v>
      </c>
      <c r="U10" s="250">
        <v>93977</v>
      </c>
      <c r="V10" s="251">
        <v>4.8135336914953974E-2</v>
      </c>
      <c r="W10" s="250">
        <v>93584</v>
      </c>
      <c r="X10" s="251">
        <v>4.8135336914953974E-2</v>
      </c>
      <c r="Y10" s="250">
        <v>93584</v>
      </c>
      <c r="Z10" s="251">
        <v>8.2674040935652782E-2</v>
      </c>
      <c r="AA10" s="250">
        <v>171994</v>
      </c>
    </row>
    <row r="11" spans="1:27" x14ac:dyDescent="0.25">
      <c r="B11" s="252" t="s">
        <v>341</v>
      </c>
      <c r="C11" s="219"/>
      <c r="D11" s="253">
        <v>350514</v>
      </c>
      <c r="E11" s="254">
        <v>352921</v>
      </c>
      <c r="F11" s="254">
        <v>352430</v>
      </c>
      <c r="G11" s="254">
        <v>359348</v>
      </c>
      <c r="H11" s="254">
        <v>377078</v>
      </c>
      <c r="I11" s="254">
        <v>401012</v>
      </c>
      <c r="J11" s="255">
        <v>432686</v>
      </c>
      <c r="K11" s="254">
        <v>428410</v>
      </c>
      <c r="L11" s="304"/>
      <c r="M11" s="222"/>
      <c r="N11" s="256">
        <v>6.8670580918308577E-3</v>
      </c>
      <c r="O11" s="257">
        <v>2407</v>
      </c>
      <c r="P11" s="258">
        <v>-1.3912461995744252E-3</v>
      </c>
      <c r="Q11" s="257">
        <v>-491</v>
      </c>
      <c r="R11" s="258">
        <v>1.9629429957722211E-2</v>
      </c>
      <c r="S11" s="257">
        <v>6918</v>
      </c>
      <c r="T11" s="258">
        <v>4.9339359061411292E-2</v>
      </c>
      <c r="U11" s="257">
        <v>17730</v>
      </c>
      <c r="V11" s="258">
        <v>6.3472278944939786E-2</v>
      </c>
      <c r="W11" s="257">
        <v>23934</v>
      </c>
      <c r="X11" s="258">
        <v>6.3472278944939786E-2</v>
      </c>
      <c r="Y11" s="257">
        <v>23934</v>
      </c>
      <c r="Z11" s="258">
        <v>4.5516999016494974E-2</v>
      </c>
      <c r="AA11" s="257">
        <v>18651</v>
      </c>
    </row>
    <row r="12" spans="1:27" x14ac:dyDescent="0.25">
      <c r="B12" s="303" t="s">
        <v>342</v>
      </c>
      <c r="C12" s="219"/>
      <c r="D12" s="1200">
        <v>1385037</v>
      </c>
      <c r="E12" s="1201">
        <v>1356473</v>
      </c>
      <c r="F12" s="1203">
        <v>1415578</v>
      </c>
      <c r="G12" s="1203">
        <v>1490860</v>
      </c>
      <c r="H12" s="1201">
        <v>1567107</v>
      </c>
      <c r="I12" s="1201">
        <v>1636757</v>
      </c>
      <c r="J12" s="1204">
        <v>1784369</v>
      </c>
      <c r="K12" s="1204">
        <v>1823971</v>
      </c>
      <c r="L12" s="1205"/>
      <c r="M12" s="219"/>
      <c r="N12" s="1207">
        <v>-2.0623275768084204E-2</v>
      </c>
      <c r="O12" s="1206">
        <v>-28564</v>
      </c>
      <c r="P12" s="1209">
        <v>4.3572559129448241E-2</v>
      </c>
      <c r="Q12" s="1211">
        <v>59105</v>
      </c>
      <c r="R12" s="1213">
        <v>5.3181103407936581E-2</v>
      </c>
      <c r="S12" s="1211">
        <v>75282</v>
      </c>
      <c r="T12" s="1209">
        <v>5.1142964463464002E-2</v>
      </c>
      <c r="U12" s="1211">
        <v>76247</v>
      </c>
      <c r="V12" s="1209">
        <v>4.4444954939260706E-2</v>
      </c>
      <c r="W12" s="1211">
        <v>69650</v>
      </c>
      <c r="X12" s="1213">
        <v>4.4444954939260706E-2</v>
      </c>
      <c r="Y12" s="1211">
        <v>69650</v>
      </c>
      <c r="Z12" s="1213">
        <v>9.1787639139293775E-2</v>
      </c>
      <c r="AA12" s="1211">
        <v>153343</v>
      </c>
    </row>
    <row r="13" spans="1:27" x14ac:dyDescent="0.25">
      <c r="B13" s="1199" t="s">
        <v>343</v>
      </c>
      <c r="C13" s="219"/>
      <c r="D13" s="253">
        <v>467298</v>
      </c>
      <c r="E13" s="1202">
        <v>473559</v>
      </c>
      <c r="F13" s="254">
        <v>487549</v>
      </c>
      <c r="G13" s="254">
        <v>515590</v>
      </c>
      <c r="H13" s="1202">
        <v>543298</v>
      </c>
      <c r="I13" s="1202">
        <v>591643</v>
      </c>
      <c r="J13" s="255">
        <v>669801</v>
      </c>
      <c r="K13" s="255">
        <v>689847</v>
      </c>
      <c r="L13" s="269"/>
      <c r="M13" s="219"/>
      <c r="N13" s="1208">
        <v>1.3398302582078303E-2</v>
      </c>
      <c r="O13" s="257">
        <v>6261</v>
      </c>
      <c r="P13" s="1210">
        <v>2.9542253446772193E-2</v>
      </c>
      <c r="Q13" s="1212">
        <v>13990</v>
      </c>
      <c r="R13" s="258">
        <v>5.7514219083620421E-2</v>
      </c>
      <c r="S13" s="1212">
        <v>28041</v>
      </c>
      <c r="T13" s="1210">
        <v>5.374037510424956E-2</v>
      </c>
      <c r="U13" s="1212">
        <v>27708</v>
      </c>
      <c r="V13" s="1210">
        <v>8.8984314317372748E-2</v>
      </c>
      <c r="W13" s="1212">
        <v>48345</v>
      </c>
      <c r="X13" s="258">
        <v>8.8984314317372748E-2</v>
      </c>
      <c r="Y13" s="1212">
        <v>48345</v>
      </c>
      <c r="Z13" s="258">
        <v>0.12292030543695365</v>
      </c>
      <c r="AA13" s="1212">
        <v>75514</v>
      </c>
    </row>
    <row r="14" spans="1:27" x14ac:dyDescent="0.25">
      <c r="B14" s="252" t="s">
        <v>344</v>
      </c>
      <c r="C14" s="219"/>
      <c r="D14" s="253">
        <v>515590</v>
      </c>
      <c r="E14" s="254">
        <v>506355</v>
      </c>
      <c r="F14" s="254">
        <v>529632</v>
      </c>
      <c r="G14" s="254">
        <v>560619</v>
      </c>
      <c r="H14" s="254">
        <v>592130</v>
      </c>
      <c r="I14" s="254">
        <v>612870</v>
      </c>
      <c r="J14" s="255">
        <v>659166</v>
      </c>
      <c r="K14" s="1347">
        <v>672485</v>
      </c>
      <c r="M14" s="222"/>
      <c r="N14" s="256">
        <v>-1.7911518842491092E-2</v>
      </c>
      <c r="O14" s="257">
        <v>-9235</v>
      </c>
      <c r="P14" s="258">
        <v>4.5969724797819689E-2</v>
      </c>
      <c r="Q14" s="257">
        <v>23277</v>
      </c>
      <c r="R14" s="258">
        <v>5.8506661228928669E-2</v>
      </c>
      <c r="S14" s="257">
        <v>30987</v>
      </c>
      <c r="T14" s="258">
        <v>5.6207513480634796E-2</v>
      </c>
      <c r="U14" s="257">
        <v>31511</v>
      </c>
      <c r="V14" s="258">
        <v>3.5026092243257478E-2</v>
      </c>
      <c r="W14" s="257">
        <v>20740</v>
      </c>
      <c r="X14" s="258">
        <v>3.5026092243257478E-2</v>
      </c>
      <c r="Y14" s="257">
        <v>20740</v>
      </c>
      <c r="Z14" s="258">
        <v>7.9924202885750306E-2</v>
      </c>
      <c r="AA14" s="257">
        <v>49770</v>
      </c>
    </row>
    <row r="15" spans="1:27" x14ac:dyDescent="0.25">
      <c r="B15" s="259" t="s">
        <v>345</v>
      </c>
      <c r="C15" s="219"/>
      <c r="D15" s="260">
        <v>402149</v>
      </c>
      <c r="E15" s="261">
        <v>376559</v>
      </c>
      <c r="F15" s="261">
        <v>398397</v>
      </c>
      <c r="G15" s="261">
        <v>414651</v>
      </c>
      <c r="H15" s="261">
        <v>431679</v>
      </c>
      <c r="I15" s="261">
        <v>432244</v>
      </c>
      <c r="J15" s="262">
        <v>455402</v>
      </c>
      <c r="K15" s="1348">
        <v>461639</v>
      </c>
      <c r="L15" s="263"/>
      <c r="M15" s="222"/>
      <c r="N15" s="264">
        <v>-6.363313100368273E-2</v>
      </c>
      <c r="O15" s="265">
        <v>-25590</v>
      </c>
      <c r="P15" s="266">
        <v>5.7993568072997936E-2</v>
      </c>
      <c r="Q15" s="265">
        <v>21838</v>
      </c>
      <c r="R15" s="266">
        <v>4.0798499988704773E-2</v>
      </c>
      <c r="S15" s="265">
        <v>16254</v>
      </c>
      <c r="T15" s="266">
        <v>4.1065860205329319E-2</v>
      </c>
      <c r="U15" s="265">
        <v>17028</v>
      </c>
      <c r="V15" s="266">
        <v>1.3088429133685242E-3</v>
      </c>
      <c r="W15" s="265">
        <v>565</v>
      </c>
      <c r="X15" s="266">
        <v>1.3088429133685242E-3</v>
      </c>
      <c r="Y15" s="265">
        <v>565</v>
      </c>
      <c r="Z15" s="266">
        <v>6.4714700862585905E-2</v>
      </c>
      <c r="AA15" s="265">
        <v>28059</v>
      </c>
    </row>
    <row r="16" spans="1:27" x14ac:dyDescent="0.25">
      <c r="B16" s="244" t="s">
        <v>346</v>
      </c>
      <c r="C16" s="219"/>
      <c r="D16" s="245">
        <v>1115183</v>
      </c>
      <c r="E16" s="246">
        <v>1124230</v>
      </c>
      <c r="F16" s="246">
        <v>1222142</v>
      </c>
      <c r="G16" s="246">
        <v>1313437</v>
      </c>
      <c r="H16" s="246">
        <v>1411866</v>
      </c>
      <c r="I16" s="246">
        <v>1518424</v>
      </c>
      <c r="J16" s="247">
        <v>1677042</v>
      </c>
      <c r="K16" s="1349">
        <v>1708812</v>
      </c>
      <c r="L16" s="267"/>
      <c r="M16" s="222"/>
      <c r="N16" s="249">
        <v>8.1125698652149136E-3</v>
      </c>
      <c r="O16" s="250">
        <v>9047</v>
      </c>
      <c r="P16" s="268">
        <v>8.7092498865890322E-2</v>
      </c>
      <c r="Q16" s="250">
        <v>97912</v>
      </c>
      <c r="R16" s="268">
        <v>7.4700812180581222E-2</v>
      </c>
      <c r="S16" s="250">
        <v>91295</v>
      </c>
      <c r="T16" s="268">
        <v>7.4940023769697328E-2</v>
      </c>
      <c r="U16" s="250">
        <v>98429</v>
      </c>
      <c r="V16" s="268">
        <v>7.5473168133519675E-2</v>
      </c>
      <c r="W16" s="250">
        <v>106558</v>
      </c>
      <c r="X16" s="268">
        <v>7.5473168133519675E-2</v>
      </c>
      <c r="Y16" s="250">
        <v>106558</v>
      </c>
      <c r="Z16" s="268">
        <v>0.10681592513499916</v>
      </c>
      <c r="AA16" s="250">
        <v>164913</v>
      </c>
    </row>
    <row r="17" spans="2:27" x14ac:dyDescent="0.25">
      <c r="B17" s="252" t="s">
        <v>343</v>
      </c>
      <c r="C17" s="219"/>
      <c r="D17" s="253">
        <v>310719</v>
      </c>
      <c r="E17" s="254">
        <v>337667</v>
      </c>
      <c r="F17" s="254">
        <v>378893</v>
      </c>
      <c r="G17" s="254">
        <v>419029</v>
      </c>
      <c r="H17" s="254">
        <v>459833</v>
      </c>
      <c r="I17" s="254">
        <v>525352</v>
      </c>
      <c r="J17" s="255">
        <v>608536</v>
      </c>
      <c r="K17" s="1347">
        <v>624020</v>
      </c>
      <c r="M17" s="222"/>
      <c r="N17" s="256">
        <v>8.6727879531023122E-2</v>
      </c>
      <c r="O17" s="257">
        <v>26948</v>
      </c>
      <c r="P17" s="258">
        <v>0.12209069882458157</v>
      </c>
      <c r="Q17" s="257">
        <v>41226</v>
      </c>
      <c r="R17" s="258">
        <v>0.10592964240563951</v>
      </c>
      <c r="S17" s="257">
        <v>40136</v>
      </c>
      <c r="T17" s="258">
        <v>9.7377508477933583E-2</v>
      </c>
      <c r="U17" s="257">
        <v>40804</v>
      </c>
      <c r="V17" s="258">
        <v>0.14248433670484717</v>
      </c>
      <c r="W17" s="257">
        <v>65519</v>
      </c>
      <c r="X17" s="258">
        <v>0.14248433670484717</v>
      </c>
      <c r="Y17" s="257">
        <v>65519</v>
      </c>
      <c r="Z17" s="258">
        <v>0.14499922935214205</v>
      </c>
      <c r="AA17" s="257">
        <v>79024</v>
      </c>
    </row>
    <row r="18" spans="2:27" x14ac:dyDescent="0.25">
      <c r="B18" s="252" t="s">
        <v>344</v>
      </c>
      <c r="C18" s="219"/>
      <c r="D18" s="253">
        <v>442658</v>
      </c>
      <c r="E18" s="254">
        <v>443395</v>
      </c>
      <c r="F18" s="254">
        <v>474372</v>
      </c>
      <c r="G18" s="254">
        <v>508082</v>
      </c>
      <c r="H18" s="254">
        <v>544804</v>
      </c>
      <c r="I18" s="254">
        <v>578248</v>
      </c>
      <c r="J18" s="255">
        <v>628063</v>
      </c>
      <c r="K18" s="1347">
        <v>638686</v>
      </c>
      <c r="L18" s="269"/>
      <c r="M18" s="219"/>
      <c r="N18" s="256">
        <v>1.6649422353147703E-3</v>
      </c>
      <c r="O18" s="257">
        <v>737</v>
      </c>
      <c r="P18" s="258">
        <v>6.9863214515274219E-2</v>
      </c>
      <c r="Q18" s="257">
        <v>30977</v>
      </c>
      <c r="R18" s="258">
        <v>7.1062372989974198E-2</v>
      </c>
      <c r="S18" s="257">
        <v>33710</v>
      </c>
      <c r="T18" s="258">
        <v>7.2275735019150522E-2</v>
      </c>
      <c r="U18" s="257">
        <v>36722</v>
      </c>
      <c r="V18" s="258">
        <v>6.138721448447515E-2</v>
      </c>
      <c r="W18" s="257">
        <v>33444</v>
      </c>
      <c r="X18" s="258">
        <v>6.138721448447515E-2</v>
      </c>
      <c r="Y18" s="257">
        <v>33444</v>
      </c>
      <c r="Z18" s="258">
        <v>9.2179807483485199E-2</v>
      </c>
      <c r="AA18" s="257">
        <v>53905</v>
      </c>
    </row>
    <row r="19" spans="2:27" x14ac:dyDescent="0.25">
      <c r="B19" s="259" t="s">
        <v>345</v>
      </c>
      <c r="C19" s="219"/>
      <c r="D19" s="260">
        <v>361806</v>
      </c>
      <c r="E19" s="261">
        <v>343168</v>
      </c>
      <c r="F19" s="261">
        <v>368877</v>
      </c>
      <c r="G19" s="261">
        <v>386326</v>
      </c>
      <c r="H19" s="261">
        <v>407229</v>
      </c>
      <c r="I19" s="261">
        <v>414824</v>
      </c>
      <c r="J19" s="262">
        <v>440443</v>
      </c>
      <c r="K19" s="1347">
        <v>446106</v>
      </c>
      <c r="L19" s="270"/>
      <c r="M19" s="219"/>
      <c r="N19" s="264">
        <v>-5.151379468554973E-2</v>
      </c>
      <c r="O19" s="265">
        <v>-18638</v>
      </c>
      <c r="P19" s="266">
        <v>7.4916658895934463E-2</v>
      </c>
      <c r="Q19" s="265">
        <v>25709</v>
      </c>
      <c r="R19" s="266">
        <v>4.7303030549478597E-2</v>
      </c>
      <c r="S19" s="265">
        <v>17449</v>
      </c>
      <c r="T19" s="266">
        <v>5.4107153026200727E-2</v>
      </c>
      <c r="U19" s="265">
        <v>20903</v>
      </c>
      <c r="V19" s="266">
        <v>1.8650439924465134E-2</v>
      </c>
      <c r="W19" s="265">
        <v>7595</v>
      </c>
      <c r="X19" s="266">
        <v>1.8650439924465134E-2</v>
      </c>
      <c r="Y19" s="265">
        <v>7595</v>
      </c>
      <c r="Z19" s="266">
        <v>7.7233279082009609E-2</v>
      </c>
      <c r="AA19" s="265">
        <v>31984</v>
      </c>
    </row>
    <row r="20" spans="2:27" ht="15" customHeight="1" x14ac:dyDescent="0.25">
      <c r="B20" s="244" t="s">
        <v>347</v>
      </c>
      <c r="C20" s="219"/>
      <c r="D20" s="245">
        <v>269854</v>
      </c>
      <c r="E20" s="246">
        <v>232243</v>
      </c>
      <c r="F20" s="246">
        <v>193436</v>
      </c>
      <c r="G20" s="246">
        <v>177423</v>
      </c>
      <c r="H20" s="246">
        <v>155241</v>
      </c>
      <c r="I20" s="246">
        <v>118333</v>
      </c>
      <c r="J20" s="247">
        <v>107327</v>
      </c>
      <c r="K20" s="1349">
        <v>115159</v>
      </c>
      <c r="L20" s="267"/>
      <c r="M20" s="222"/>
      <c r="N20" s="249">
        <v>-0.13937536593861866</v>
      </c>
      <c r="O20" s="250">
        <v>-37611</v>
      </c>
      <c r="P20" s="268">
        <v>-0.16709653251120593</v>
      </c>
      <c r="Q20" s="250">
        <v>-38807</v>
      </c>
      <c r="R20" s="268">
        <v>-8.2781902024442244E-2</v>
      </c>
      <c r="S20" s="250">
        <v>-16013</v>
      </c>
      <c r="T20" s="268">
        <v>-0.12502324952232802</v>
      </c>
      <c r="U20" s="250">
        <v>-22182</v>
      </c>
      <c r="V20" s="268">
        <v>-0.23774647161510165</v>
      </c>
      <c r="W20" s="250">
        <v>-36908</v>
      </c>
      <c r="X20" s="268">
        <v>-0.23774647161510165</v>
      </c>
      <c r="Y20" s="250">
        <v>-36908</v>
      </c>
      <c r="Z20" s="268">
        <v>-9.1297177441627464E-2</v>
      </c>
      <c r="AA20" s="250">
        <v>-11570</v>
      </c>
    </row>
    <row r="21" spans="2:27" x14ac:dyDescent="0.25">
      <c r="B21" s="252" t="s">
        <v>343</v>
      </c>
      <c r="C21" s="219"/>
      <c r="D21" s="253">
        <v>156579</v>
      </c>
      <c r="E21" s="254">
        <v>135892</v>
      </c>
      <c r="F21" s="254">
        <v>108656</v>
      </c>
      <c r="G21" s="254">
        <v>96561</v>
      </c>
      <c r="H21" s="254">
        <v>83465</v>
      </c>
      <c r="I21" s="254">
        <v>66291</v>
      </c>
      <c r="J21" s="255">
        <v>61265</v>
      </c>
      <c r="K21" s="1347">
        <v>65827</v>
      </c>
      <c r="M21" s="222"/>
      <c r="N21" s="256">
        <v>-0.13211861105256772</v>
      </c>
      <c r="O21" s="257">
        <v>-20687</v>
      </c>
      <c r="P21" s="258">
        <v>-0.20042386601124418</v>
      </c>
      <c r="Q21" s="257">
        <v>-27236</v>
      </c>
      <c r="R21" s="258">
        <v>-0.11131460756884115</v>
      </c>
      <c r="S21" s="257">
        <v>-12095</v>
      </c>
      <c r="T21" s="258">
        <v>-0.1356241132548337</v>
      </c>
      <c r="U21" s="257">
        <v>-13096</v>
      </c>
      <c r="V21" s="258">
        <v>-0.20576289462649011</v>
      </c>
      <c r="W21" s="257">
        <v>-17174</v>
      </c>
      <c r="X21" s="258">
        <v>-0.20576289462649011</v>
      </c>
      <c r="Y21" s="257">
        <v>-17174</v>
      </c>
      <c r="Z21" s="258">
        <v>-5.0622322857925783E-2</v>
      </c>
      <c r="AA21" s="257">
        <v>-3510</v>
      </c>
    </row>
    <row r="22" spans="2:27" x14ac:dyDescent="0.25">
      <c r="B22" s="252" t="s">
        <v>344</v>
      </c>
      <c r="C22" s="219"/>
      <c r="D22" s="253">
        <v>72932</v>
      </c>
      <c r="E22" s="254">
        <v>62960</v>
      </c>
      <c r="F22" s="254">
        <v>55260</v>
      </c>
      <c r="G22" s="254">
        <v>52537</v>
      </c>
      <c r="H22" s="254">
        <v>47326</v>
      </c>
      <c r="I22" s="254">
        <v>34622</v>
      </c>
      <c r="J22" s="255">
        <v>31103</v>
      </c>
      <c r="K22" s="1347">
        <v>33799</v>
      </c>
      <c r="M22" s="222"/>
      <c r="N22" s="256">
        <v>-0.13673010475511438</v>
      </c>
      <c r="O22" s="257">
        <v>-9972</v>
      </c>
      <c r="P22" s="258">
        <v>-0.12229987293519695</v>
      </c>
      <c r="Q22" s="257">
        <v>-7700</v>
      </c>
      <c r="R22" s="258">
        <v>-4.9276149113282708E-2</v>
      </c>
      <c r="S22" s="257">
        <v>-2723</v>
      </c>
      <c r="T22" s="258">
        <v>-9.9187239469326394E-2</v>
      </c>
      <c r="U22" s="257">
        <v>-5211</v>
      </c>
      <c r="V22" s="258">
        <v>-0.26843595486624683</v>
      </c>
      <c r="W22" s="257">
        <v>-12704</v>
      </c>
      <c r="X22" s="258">
        <v>-0.26843595486624683</v>
      </c>
      <c r="Y22" s="257">
        <v>-12704</v>
      </c>
      <c r="Z22" s="258">
        <v>-0.10900511414562131</v>
      </c>
      <c r="AA22" s="257">
        <v>-4135</v>
      </c>
    </row>
    <row r="23" spans="2:27" x14ac:dyDescent="0.25">
      <c r="B23" s="259" t="s">
        <v>345</v>
      </c>
      <c r="C23" s="219"/>
      <c r="D23" s="260">
        <v>40343</v>
      </c>
      <c r="E23" s="261">
        <v>33391</v>
      </c>
      <c r="F23" s="261">
        <v>29520</v>
      </c>
      <c r="G23" s="261">
        <v>28325</v>
      </c>
      <c r="H23" s="261">
        <v>24450</v>
      </c>
      <c r="I23" s="261">
        <v>17420</v>
      </c>
      <c r="J23" s="262">
        <v>14959</v>
      </c>
      <c r="K23" s="1348">
        <v>15533</v>
      </c>
      <c r="L23" s="263"/>
      <c r="M23" s="222"/>
      <c r="N23" s="264">
        <f t="shared" ref="N23" si="0">E23/D23-1</f>
        <v>-0.17232233596906521</v>
      </c>
      <c r="O23" s="265">
        <f t="shared" ref="O23" si="1">E23-D23</f>
        <v>-6952</v>
      </c>
      <c r="P23" s="266">
        <f t="shared" ref="P23" si="2">F23/E23-1</f>
        <v>-0.11592944206522715</v>
      </c>
      <c r="Q23" s="265">
        <f t="shared" ref="Q23" si="3">F23-E23</f>
        <v>-3871</v>
      </c>
      <c r="R23" s="266">
        <f t="shared" ref="R23" si="4">G23/F23-1</f>
        <v>-4.0481029810298108E-2</v>
      </c>
      <c r="S23" s="265">
        <f t="shared" ref="S23" si="5">G23-F23</f>
        <v>-1195</v>
      </c>
      <c r="T23" s="266">
        <f t="shared" ref="T23" si="6">H23/G23-1</f>
        <v>-0.13680494263018539</v>
      </c>
      <c r="U23" s="265">
        <f t="shared" ref="U23" si="7">H23-G23</f>
        <v>-3875</v>
      </c>
      <c r="V23" s="266">
        <f t="shared" ref="V23" si="8">I23/H23-1</f>
        <v>-0.28752556237218818</v>
      </c>
      <c r="W23" s="265">
        <f t="shared" ref="W23" si="9">I23-H23</f>
        <v>-7030</v>
      </c>
      <c r="X23" s="266">
        <v>-0.28752556237218818</v>
      </c>
      <c r="Y23" s="265">
        <v>-7030</v>
      </c>
      <c r="Z23" s="266">
        <v>-0.20171651762771092</v>
      </c>
      <c r="AA23" s="265">
        <v>-3925</v>
      </c>
    </row>
    <row r="24" spans="2:27" x14ac:dyDescent="0.25">
      <c r="M24" s="219"/>
    </row>
    <row r="25" spans="2:27" x14ac:dyDescent="0.25">
      <c r="B25" s="219"/>
      <c r="C25" s="219"/>
      <c r="D25" s="1428" t="s">
        <v>338</v>
      </c>
      <c r="E25" s="1428"/>
      <c r="F25" s="1428"/>
      <c r="G25" s="1428"/>
      <c r="H25" s="1428"/>
      <c r="I25" s="1428"/>
      <c r="J25" s="1428"/>
      <c r="K25" s="1428"/>
      <c r="L25" s="1428"/>
      <c r="M25" s="219"/>
      <c r="N25" s="1425" t="s">
        <v>339</v>
      </c>
      <c r="O25" s="1426"/>
      <c r="P25" s="1426"/>
      <c r="Q25" s="1426"/>
      <c r="R25" s="1426"/>
      <c r="S25" s="1426"/>
      <c r="T25" s="1426"/>
      <c r="U25" s="1426"/>
      <c r="V25" s="1426"/>
      <c r="W25" s="1426"/>
      <c r="X25" s="1426"/>
      <c r="Y25" s="1426"/>
      <c r="Z25" s="1426"/>
      <c r="AA25" s="1426"/>
    </row>
    <row r="26" spans="2:27" ht="24" customHeight="1" x14ac:dyDescent="0.25">
      <c r="B26" s="219"/>
      <c r="C26" s="219"/>
      <c r="D26" s="1429"/>
      <c r="E26" s="1429"/>
      <c r="F26" s="1429"/>
      <c r="G26" s="1429"/>
      <c r="H26" s="1429"/>
      <c r="I26" s="1429"/>
      <c r="J26" s="1429"/>
      <c r="K26" s="1429"/>
      <c r="L26" s="1429"/>
      <c r="M26" s="219"/>
      <c r="N26" s="1430">
        <v>44196</v>
      </c>
      <c r="O26" s="1431"/>
      <c r="P26" s="1432">
        <v>44561</v>
      </c>
      <c r="Q26" s="1433"/>
      <c r="R26" s="1432">
        <v>44926</v>
      </c>
      <c r="S26" s="1433"/>
      <c r="T26" s="1436">
        <v>44926</v>
      </c>
      <c r="U26" s="1437"/>
      <c r="V26" s="1434">
        <v>45657</v>
      </c>
      <c r="W26" s="1435"/>
      <c r="X26" s="1434">
        <v>46022</v>
      </c>
      <c r="Y26" s="1435"/>
      <c r="Z26" s="1434">
        <f>Z6</f>
        <v>46142</v>
      </c>
      <c r="AA26" s="1438"/>
    </row>
    <row r="27" spans="2:27" x14ac:dyDescent="0.25">
      <c r="B27" s="225"/>
      <c r="C27" s="225"/>
      <c r="D27" s="226">
        <v>43830</v>
      </c>
      <c r="E27" s="227">
        <v>44196</v>
      </c>
      <c r="F27" s="228">
        <v>44561</v>
      </c>
      <c r="G27" s="228">
        <v>44926</v>
      </c>
      <c r="H27" s="228">
        <v>45291</v>
      </c>
      <c r="I27" s="228">
        <v>45657</v>
      </c>
      <c r="J27" s="228">
        <v>46022</v>
      </c>
      <c r="K27" s="228">
        <v>46142</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25">
      <c r="B28" s="235" t="s">
        <v>69</v>
      </c>
      <c r="C28" s="219"/>
      <c r="D28" s="236">
        <v>1411021</v>
      </c>
      <c r="E28" s="237">
        <v>1427207</v>
      </c>
      <c r="F28" s="237">
        <v>1569205</v>
      </c>
      <c r="G28" s="237">
        <v>1727429</v>
      </c>
      <c r="H28" s="237">
        <v>1906051</v>
      </c>
      <c r="I28" s="237">
        <v>2125145</v>
      </c>
      <c r="J28" s="238">
        <v>2391346</v>
      </c>
      <c r="K28" s="1350">
        <v>2463662</v>
      </c>
      <c r="L28" s="239"/>
      <c r="M28" s="223"/>
      <c r="N28" s="271">
        <v>1.1471126227037054E-2</v>
      </c>
      <c r="O28" s="272">
        <v>16186</v>
      </c>
      <c r="P28" s="273">
        <v>9.9493626362538778E-2</v>
      </c>
      <c r="Q28" s="237">
        <f t="shared" ref="Q28:Q43" si="10">F28-E28</f>
        <v>141998</v>
      </c>
      <c r="R28" s="273">
        <f>G28/F28-1</f>
        <v>0.10083067540569912</v>
      </c>
      <c r="S28" s="237">
        <f>G28-F28</f>
        <v>158224</v>
      </c>
      <c r="T28" s="273">
        <f>H28/G28-1</f>
        <v>0.10340338155721596</v>
      </c>
      <c r="U28" s="237">
        <f>H28-G28</f>
        <v>178622</v>
      </c>
      <c r="V28" s="273">
        <f>I28/H28-1</f>
        <v>0.11494655704385659</v>
      </c>
      <c r="W28" s="237">
        <f>I28-H28</f>
        <v>219094</v>
      </c>
      <c r="X28" s="273">
        <v>0.11494655704385659</v>
      </c>
      <c r="Y28" s="243">
        <v>219094</v>
      </c>
      <c r="Z28" s="273">
        <v>0.1384354623241224</v>
      </c>
      <c r="AA28" s="243">
        <v>299585</v>
      </c>
    </row>
    <row r="29" spans="2:27" ht="15" customHeight="1" x14ac:dyDescent="0.25">
      <c r="B29" s="274" t="s">
        <v>348</v>
      </c>
      <c r="C29" s="219"/>
      <c r="D29" s="275">
        <v>60438</v>
      </c>
      <c r="E29" s="276">
        <v>61411</v>
      </c>
      <c r="F29" s="276">
        <v>62214</v>
      </c>
      <c r="G29" s="276">
        <v>65642</v>
      </c>
      <c r="H29" s="276">
        <v>69697</v>
      </c>
      <c r="I29" s="276">
        <v>78342</v>
      </c>
      <c r="J29" s="277">
        <v>79376</v>
      </c>
      <c r="K29" s="1351">
        <v>81975</v>
      </c>
      <c r="L29" s="267"/>
      <c r="M29" s="222"/>
      <c r="N29" s="278">
        <v>1.6099142923326371E-2</v>
      </c>
      <c r="O29" s="279">
        <v>973</v>
      </c>
      <c r="P29" s="280">
        <v>1.3075833319763586E-2</v>
      </c>
      <c r="Q29" s="279">
        <f t="shared" si="10"/>
        <v>803</v>
      </c>
      <c r="R29" s="281">
        <f t="shared" ref="R29:R42" si="11">G29/F29-1</f>
        <v>5.510013823255222E-2</v>
      </c>
      <c r="S29" s="276">
        <f t="shared" ref="S29:S43" si="12">G29-F29</f>
        <v>3428</v>
      </c>
      <c r="T29" s="280">
        <f t="shared" ref="T29:T43" si="13">H29/G29-1</f>
        <v>6.1774473660156648E-2</v>
      </c>
      <c r="U29" s="279">
        <f t="shared" ref="U29:U42" si="14">H29-G29</f>
        <v>4055</v>
      </c>
      <c r="V29" s="280">
        <f t="shared" ref="V29:V43" si="15">I29/H29-1</f>
        <v>0.1240369025926511</v>
      </c>
      <c r="W29" s="279">
        <f t="shared" ref="W29:W43" si="16">I29-H29</f>
        <v>8645</v>
      </c>
      <c r="X29" s="281">
        <v>0.1240369025926511</v>
      </c>
      <c r="Y29" s="279">
        <v>8645</v>
      </c>
      <c r="Z29" s="281">
        <v>8.1464379947229659E-2</v>
      </c>
      <c r="AA29" s="279">
        <v>6175</v>
      </c>
    </row>
    <row r="30" spans="2:27" x14ac:dyDescent="0.25">
      <c r="B30" s="252" t="s">
        <v>349</v>
      </c>
      <c r="C30" s="219"/>
      <c r="D30" s="253">
        <v>246617</v>
      </c>
      <c r="E30" s="254">
        <v>254644</v>
      </c>
      <c r="F30" s="254">
        <v>292469</v>
      </c>
      <c r="G30" s="254">
        <v>351993</v>
      </c>
      <c r="H30" s="254">
        <v>427677</v>
      </c>
      <c r="I30" s="254">
        <v>524561</v>
      </c>
      <c r="J30" s="255">
        <v>628736</v>
      </c>
      <c r="K30" s="255">
        <v>659786</v>
      </c>
      <c r="L30" s="269"/>
      <c r="M30" s="219"/>
      <c r="N30" s="256">
        <v>3.2548445565390827E-2</v>
      </c>
      <c r="O30" s="257">
        <v>8027</v>
      </c>
      <c r="P30" s="258">
        <v>0.14854070781169004</v>
      </c>
      <c r="Q30" s="257">
        <f t="shared" si="10"/>
        <v>37825</v>
      </c>
      <c r="R30" s="282">
        <f t="shared" si="11"/>
        <v>0.20352242459884629</v>
      </c>
      <c r="S30" s="254">
        <f t="shared" si="12"/>
        <v>59524</v>
      </c>
      <c r="T30" s="258">
        <f t="shared" si="13"/>
        <v>0.21501563951555847</v>
      </c>
      <c r="U30" s="257">
        <f t="shared" si="14"/>
        <v>75684</v>
      </c>
      <c r="V30" s="258">
        <f t="shared" si="15"/>
        <v>0.22653544614276666</v>
      </c>
      <c r="W30" s="257">
        <f t="shared" si="16"/>
        <v>96884</v>
      </c>
      <c r="X30" s="282">
        <v>0.22653544614276666</v>
      </c>
      <c r="Y30" s="257">
        <v>96884</v>
      </c>
      <c r="Z30" s="282">
        <v>0.21609227604663928</v>
      </c>
      <c r="AA30" s="257">
        <v>117240</v>
      </c>
    </row>
    <row r="31" spans="2:27" x14ac:dyDescent="0.25">
      <c r="B31" s="252" t="s">
        <v>350</v>
      </c>
      <c r="C31" s="219"/>
      <c r="D31" s="253">
        <v>250318</v>
      </c>
      <c r="E31" s="254">
        <v>253202</v>
      </c>
      <c r="F31" s="254">
        <v>291129</v>
      </c>
      <c r="G31" s="254">
        <v>322595</v>
      </c>
      <c r="H31" s="254">
        <v>343152</v>
      </c>
      <c r="I31" s="254">
        <v>357497</v>
      </c>
      <c r="J31" s="255">
        <v>395421</v>
      </c>
      <c r="K31" s="255">
        <v>406880</v>
      </c>
      <c r="L31" s="269"/>
      <c r="M31" s="219"/>
      <c r="N31" s="256">
        <v>1.1521344849351633E-2</v>
      </c>
      <c r="O31" s="257">
        <v>2884</v>
      </c>
      <c r="P31" s="258">
        <v>0.14978949613352177</v>
      </c>
      <c r="Q31" s="257">
        <f t="shared" si="10"/>
        <v>37927</v>
      </c>
      <c r="R31" s="282">
        <f t="shared" si="11"/>
        <v>0.1080826712556977</v>
      </c>
      <c r="S31" s="254">
        <f t="shared" si="12"/>
        <v>31466</v>
      </c>
      <c r="T31" s="258">
        <f t="shared" si="13"/>
        <v>6.3723864288039112E-2</v>
      </c>
      <c r="U31" s="257">
        <f t="shared" si="14"/>
        <v>20557</v>
      </c>
      <c r="V31" s="258">
        <f t="shared" si="15"/>
        <v>4.1803632209633124E-2</v>
      </c>
      <c r="W31" s="257">
        <f t="shared" si="16"/>
        <v>14345</v>
      </c>
      <c r="X31" s="282">
        <v>4.1803632209633124E-2</v>
      </c>
      <c r="Y31" s="257">
        <v>14345</v>
      </c>
      <c r="Z31" s="282">
        <v>0.12983305750241581</v>
      </c>
      <c r="AA31" s="257">
        <v>46756</v>
      </c>
    </row>
    <row r="32" spans="2:27" x14ac:dyDescent="0.25">
      <c r="B32" s="252" t="s">
        <v>351</v>
      </c>
      <c r="C32" s="219"/>
      <c r="D32" s="253">
        <v>96748</v>
      </c>
      <c r="E32" s="254">
        <v>88465</v>
      </c>
      <c r="F32" s="254">
        <v>91795</v>
      </c>
      <c r="G32" s="254">
        <v>97929</v>
      </c>
      <c r="H32" s="254">
        <v>104917</v>
      </c>
      <c r="I32" s="254">
        <v>110349</v>
      </c>
      <c r="J32" s="255">
        <v>110896</v>
      </c>
      <c r="K32" s="255">
        <v>111632</v>
      </c>
      <c r="L32" s="304"/>
      <c r="M32" s="222"/>
      <c r="N32" s="256">
        <v>-8.5614172902799046E-2</v>
      </c>
      <c r="O32" s="257">
        <v>-8283</v>
      </c>
      <c r="P32" s="258">
        <v>3.764200531283568E-2</v>
      </c>
      <c r="Q32" s="257">
        <f t="shared" si="10"/>
        <v>3330</v>
      </c>
      <c r="R32" s="282">
        <f t="shared" si="11"/>
        <v>6.6822811699983609E-2</v>
      </c>
      <c r="S32" s="254">
        <f t="shared" si="12"/>
        <v>6134</v>
      </c>
      <c r="T32" s="258">
        <f t="shared" si="13"/>
        <v>7.1357820461763088E-2</v>
      </c>
      <c r="U32" s="257">
        <f t="shared" si="14"/>
        <v>6988</v>
      </c>
      <c r="V32" s="258">
        <f t="shared" si="15"/>
        <v>5.1774259652868526E-2</v>
      </c>
      <c r="W32" s="257">
        <f t="shared" si="16"/>
        <v>5432</v>
      </c>
      <c r="X32" s="282">
        <v>5.1774259652868526E-2</v>
      </c>
      <c r="Y32" s="257">
        <v>5432</v>
      </c>
      <c r="Z32" s="282">
        <v>2.9207847765157169E-2</v>
      </c>
      <c r="AA32" s="257">
        <v>3168</v>
      </c>
    </row>
    <row r="33" spans="2:31" x14ac:dyDescent="0.25">
      <c r="B33" s="252" t="s">
        <v>352</v>
      </c>
      <c r="C33" s="219"/>
      <c r="D33" s="253">
        <v>170785</v>
      </c>
      <c r="E33" s="254">
        <v>156437</v>
      </c>
      <c r="F33" s="254">
        <v>169990</v>
      </c>
      <c r="G33" s="254">
        <v>175956</v>
      </c>
      <c r="H33" s="254">
        <v>181817</v>
      </c>
      <c r="I33" s="254">
        <v>184545</v>
      </c>
      <c r="J33" s="255">
        <v>185779</v>
      </c>
      <c r="K33" s="255">
        <v>188002</v>
      </c>
      <c r="L33" s="269"/>
      <c r="M33" s="219"/>
      <c r="N33" s="256">
        <v>-8.4012061949234385E-2</v>
      </c>
      <c r="O33" s="257">
        <v>-14348</v>
      </c>
      <c r="P33" s="258">
        <v>8.6635514616107523E-2</v>
      </c>
      <c r="Q33" s="257">
        <f t="shared" si="10"/>
        <v>13553</v>
      </c>
      <c r="R33" s="282">
        <f t="shared" si="11"/>
        <v>3.5096182128360409E-2</v>
      </c>
      <c r="S33" s="254">
        <f t="shared" si="12"/>
        <v>5966</v>
      </c>
      <c r="T33" s="258">
        <f t="shared" si="13"/>
        <v>3.3309463729568778E-2</v>
      </c>
      <c r="U33" s="257">
        <f t="shared" si="14"/>
        <v>5861</v>
      </c>
      <c r="V33" s="258">
        <f t="shared" si="15"/>
        <v>1.5004097526633897E-2</v>
      </c>
      <c r="W33" s="257">
        <f t="shared" si="16"/>
        <v>2728</v>
      </c>
      <c r="X33" s="282">
        <v>1.5004097526633897E-2</v>
      </c>
      <c r="Y33" s="257">
        <v>2728</v>
      </c>
      <c r="Z33" s="282">
        <v>3.3210778252243722E-2</v>
      </c>
      <c r="AA33" s="257">
        <v>6043</v>
      </c>
      <c r="AC33" s="224"/>
    </row>
    <row r="34" spans="2:31" x14ac:dyDescent="0.25">
      <c r="B34" s="252" t="s">
        <v>353</v>
      </c>
      <c r="C34" s="219"/>
      <c r="D34" s="253">
        <v>151340</v>
      </c>
      <c r="E34" s="254">
        <v>154547</v>
      </c>
      <c r="F34" s="254">
        <v>170517</v>
      </c>
      <c r="G34" s="254">
        <v>187214</v>
      </c>
      <c r="H34" s="254">
        <v>210403</v>
      </c>
      <c r="I34" s="254">
        <v>222787</v>
      </c>
      <c r="J34" s="255">
        <v>242900</v>
      </c>
      <c r="K34" s="255">
        <v>242168</v>
      </c>
      <c r="L34" s="304"/>
      <c r="M34" s="222"/>
      <c r="N34" s="256">
        <v>2.1190696445090529E-2</v>
      </c>
      <c r="O34" s="257">
        <v>3207</v>
      </c>
      <c r="P34" s="258">
        <v>0.10333426077503938</v>
      </c>
      <c r="Q34" s="257">
        <f t="shared" si="10"/>
        <v>15970</v>
      </c>
      <c r="R34" s="282">
        <f t="shared" si="11"/>
        <v>9.7919855498278752E-2</v>
      </c>
      <c r="S34" s="254">
        <f t="shared" si="12"/>
        <v>16697</v>
      </c>
      <c r="T34" s="258">
        <f t="shared" si="13"/>
        <v>0.12386359994444862</v>
      </c>
      <c r="U34" s="257">
        <f t="shared" si="14"/>
        <v>23189</v>
      </c>
      <c r="V34" s="258">
        <f t="shared" si="15"/>
        <v>5.8858476352523503E-2</v>
      </c>
      <c r="W34" s="257">
        <f t="shared" si="16"/>
        <v>12384</v>
      </c>
      <c r="X34" s="282">
        <v>5.8858476352523503E-2</v>
      </c>
      <c r="Y34" s="257">
        <v>12384</v>
      </c>
      <c r="Z34" s="282">
        <v>9.4856388485760945E-2</v>
      </c>
      <c r="AA34" s="257">
        <v>20981</v>
      </c>
    </row>
    <row r="35" spans="2:31" x14ac:dyDescent="0.25">
      <c r="B35" s="252" t="s">
        <v>354</v>
      </c>
      <c r="C35" s="219"/>
      <c r="D35" s="253">
        <v>9202</v>
      </c>
      <c r="E35" s="254">
        <v>11820</v>
      </c>
      <c r="F35" s="254">
        <v>15678</v>
      </c>
      <c r="G35" s="254">
        <v>19892</v>
      </c>
      <c r="H35" s="254">
        <v>22322</v>
      </c>
      <c r="I35" s="254">
        <v>24661</v>
      </c>
      <c r="J35" s="255">
        <v>29701</v>
      </c>
      <c r="K35" s="255">
        <v>31202</v>
      </c>
      <c r="L35" s="269"/>
      <c r="M35" s="219"/>
      <c r="N35" s="256">
        <v>0.28450336883286242</v>
      </c>
      <c r="O35" s="257">
        <v>2618</v>
      </c>
      <c r="P35" s="258">
        <v>0.3263959390862945</v>
      </c>
      <c r="Q35" s="257">
        <f t="shared" si="10"/>
        <v>3858</v>
      </c>
      <c r="R35" s="282">
        <f t="shared" si="11"/>
        <v>0.26878428370965679</v>
      </c>
      <c r="S35" s="254">
        <f t="shared" si="12"/>
        <v>4214</v>
      </c>
      <c r="T35" s="258">
        <f t="shared" si="13"/>
        <v>0.12215966217574903</v>
      </c>
      <c r="U35" s="257">
        <f t="shared" si="14"/>
        <v>2430</v>
      </c>
      <c r="V35" s="258">
        <f t="shared" si="15"/>
        <v>0.10478451751635154</v>
      </c>
      <c r="W35" s="257">
        <f t="shared" si="16"/>
        <v>2339</v>
      </c>
      <c r="X35" s="282">
        <v>0.10478451751635154</v>
      </c>
      <c r="Y35" s="257">
        <v>2339</v>
      </c>
      <c r="Z35" s="282">
        <v>0.2180668332292317</v>
      </c>
      <c r="AA35" s="257">
        <v>5586</v>
      </c>
    </row>
    <row r="36" spans="2:31" x14ac:dyDescent="0.25">
      <c r="B36" s="252" t="s">
        <v>355</v>
      </c>
      <c r="C36" s="219"/>
      <c r="D36" s="253">
        <v>236</v>
      </c>
      <c r="E36" s="254">
        <v>293</v>
      </c>
      <c r="F36" s="254">
        <v>388</v>
      </c>
      <c r="G36" s="254">
        <v>233</v>
      </c>
      <c r="H36" s="254">
        <v>197</v>
      </c>
      <c r="I36" s="254">
        <v>255</v>
      </c>
      <c r="J36" s="255">
        <v>455</v>
      </c>
      <c r="K36" s="255">
        <v>571</v>
      </c>
      <c r="L36" s="304"/>
      <c r="M36" s="222"/>
      <c r="N36" s="256">
        <v>0.24152542372881358</v>
      </c>
      <c r="O36" s="257">
        <v>57</v>
      </c>
      <c r="P36" s="258">
        <v>0.32423208191126274</v>
      </c>
      <c r="Q36" s="257">
        <f t="shared" si="10"/>
        <v>95</v>
      </c>
      <c r="R36" s="282">
        <f t="shared" si="11"/>
        <v>-0.39948453608247425</v>
      </c>
      <c r="S36" s="254">
        <f t="shared" si="12"/>
        <v>-155</v>
      </c>
      <c r="T36" s="258">
        <f t="shared" si="13"/>
        <v>-0.15450643776824036</v>
      </c>
      <c r="U36" s="257">
        <f t="shared" si="14"/>
        <v>-36</v>
      </c>
      <c r="V36" s="258">
        <f t="shared" si="15"/>
        <v>0.29441624365482233</v>
      </c>
      <c r="W36" s="257">
        <f t="shared" si="16"/>
        <v>58</v>
      </c>
      <c r="X36" s="282">
        <v>0.29441624365482233</v>
      </c>
      <c r="Y36" s="257">
        <v>58</v>
      </c>
      <c r="Z36" s="282">
        <v>0.98954703832752622</v>
      </c>
      <c r="AA36" s="257">
        <v>284</v>
      </c>
    </row>
    <row r="37" spans="2:31" x14ac:dyDescent="0.25">
      <c r="B37" s="252" t="s">
        <v>356</v>
      </c>
      <c r="C37" s="219"/>
      <c r="D37" s="253">
        <v>37073</v>
      </c>
      <c r="E37" s="254">
        <v>46805</v>
      </c>
      <c r="F37" s="254">
        <v>56289</v>
      </c>
      <c r="G37" s="254">
        <v>61732</v>
      </c>
      <c r="H37" s="254">
        <v>67194</v>
      </c>
      <c r="I37" s="254">
        <v>67576</v>
      </c>
      <c r="J37" s="255">
        <v>71028</v>
      </c>
      <c r="K37" s="255">
        <v>71137</v>
      </c>
      <c r="L37" s="269"/>
      <c r="M37" s="219"/>
      <c r="N37" s="256">
        <v>0.26250910366034574</v>
      </c>
      <c r="O37" s="257">
        <v>9732</v>
      </c>
      <c r="P37" s="258">
        <v>0.20262792436705479</v>
      </c>
      <c r="Q37" s="257">
        <f t="shared" si="10"/>
        <v>9484</v>
      </c>
      <c r="R37" s="282">
        <f t="shared" si="11"/>
        <v>9.6697400913144715E-2</v>
      </c>
      <c r="S37" s="254">
        <f t="shared" si="12"/>
        <v>5443</v>
      </c>
      <c r="T37" s="258">
        <f t="shared" si="13"/>
        <v>8.8479232812803676E-2</v>
      </c>
      <c r="U37" s="257">
        <f t="shared" si="14"/>
        <v>5462</v>
      </c>
      <c r="V37" s="258">
        <f t="shared" si="15"/>
        <v>5.6850314016132497E-3</v>
      </c>
      <c r="W37" s="257">
        <f t="shared" si="16"/>
        <v>382</v>
      </c>
      <c r="X37" s="282">
        <v>5.6850314016132497E-3</v>
      </c>
      <c r="Y37" s="257">
        <v>382</v>
      </c>
      <c r="Z37" s="282">
        <v>0.11083870766251813</v>
      </c>
      <c r="AA37" s="257">
        <v>7098</v>
      </c>
    </row>
    <row r="38" spans="2:31" x14ac:dyDescent="0.25">
      <c r="B38" s="252" t="s">
        <v>357</v>
      </c>
      <c r="C38" s="219"/>
      <c r="D38" s="253">
        <v>24365</v>
      </c>
      <c r="E38" s="254">
        <v>24374</v>
      </c>
      <c r="F38" s="254">
        <v>23330</v>
      </c>
      <c r="G38" s="254">
        <v>22270</v>
      </c>
      <c r="H38" s="254">
        <v>27295</v>
      </c>
      <c r="I38" s="254">
        <v>30196</v>
      </c>
      <c r="J38" s="255">
        <v>33701</v>
      </c>
      <c r="K38" s="255">
        <v>32690</v>
      </c>
      <c r="L38" s="269"/>
      <c r="M38" s="219"/>
      <c r="N38" s="256">
        <v>3.6938231069161276E-4</v>
      </c>
      <c r="O38" s="257">
        <v>9</v>
      </c>
      <c r="P38" s="258">
        <v>-4.2832526462624143E-2</v>
      </c>
      <c r="Q38" s="257">
        <f t="shared" si="10"/>
        <v>-1044</v>
      </c>
      <c r="R38" s="282">
        <f t="shared" si="11"/>
        <v>-4.5435062151735983E-2</v>
      </c>
      <c r="S38" s="254">
        <f t="shared" si="12"/>
        <v>-1060</v>
      </c>
      <c r="T38" s="258">
        <f t="shared" si="13"/>
        <v>0.22563987427031873</v>
      </c>
      <c r="U38" s="257">
        <f t="shared" si="14"/>
        <v>5025</v>
      </c>
      <c r="V38" s="258">
        <f t="shared" si="15"/>
        <v>0.10628320205165775</v>
      </c>
      <c r="W38" s="257">
        <f t="shared" si="16"/>
        <v>2901</v>
      </c>
      <c r="X38" s="282">
        <v>0.10628320205165775</v>
      </c>
      <c r="Y38" s="257">
        <v>2901</v>
      </c>
      <c r="Z38" s="282">
        <v>5.8648272288610359E-2</v>
      </c>
      <c r="AA38" s="257">
        <v>1811</v>
      </c>
    </row>
    <row r="39" spans="2:31" x14ac:dyDescent="0.25">
      <c r="B39" s="252" t="s">
        <v>358</v>
      </c>
      <c r="C39" s="219"/>
      <c r="D39" s="253">
        <v>80417</v>
      </c>
      <c r="E39" s="254">
        <v>71239</v>
      </c>
      <c r="F39" s="254">
        <v>74832</v>
      </c>
      <c r="G39" s="254">
        <v>83087</v>
      </c>
      <c r="H39" s="254">
        <v>93395</v>
      </c>
      <c r="I39" s="254">
        <v>100099</v>
      </c>
      <c r="J39" s="255">
        <v>108015</v>
      </c>
      <c r="K39" s="255">
        <v>106568</v>
      </c>
      <c r="L39" s="269"/>
      <c r="M39" s="219"/>
      <c r="N39" s="256">
        <v>-0.11413009687006481</v>
      </c>
      <c r="O39" s="257">
        <v>-9178</v>
      </c>
      <c r="P39" s="258">
        <v>5.0435856763851206E-2</v>
      </c>
      <c r="Q39" s="257">
        <f t="shared" si="10"/>
        <v>3593</v>
      </c>
      <c r="R39" s="282">
        <f t="shared" si="11"/>
        <v>0.11031376951036997</v>
      </c>
      <c r="S39" s="254">
        <f t="shared" si="12"/>
        <v>8255</v>
      </c>
      <c r="T39" s="258">
        <f t="shared" si="13"/>
        <v>0.12406272942818974</v>
      </c>
      <c r="U39" s="257">
        <f t="shared" si="14"/>
        <v>10308</v>
      </c>
      <c r="V39" s="258">
        <f t="shared" si="15"/>
        <v>7.1781144600888691E-2</v>
      </c>
      <c r="W39" s="257">
        <f t="shared" si="16"/>
        <v>6704</v>
      </c>
      <c r="X39" s="282">
        <v>7.1781144600888691E-2</v>
      </c>
      <c r="Y39" s="257">
        <v>6704</v>
      </c>
      <c r="Z39" s="282">
        <v>6.1793834565490258E-2</v>
      </c>
      <c r="AA39" s="257">
        <v>6202</v>
      </c>
    </row>
    <row r="40" spans="2:31" x14ac:dyDescent="0.25">
      <c r="B40" s="252" t="s">
        <v>359</v>
      </c>
      <c r="C40" s="219"/>
      <c r="D40" s="253">
        <v>47</v>
      </c>
      <c r="E40" s="254">
        <v>16</v>
      </c>
      <c r="F40" s="254">
        <v>0</v>
      </c>
      <c r="G40" s="254">
        <v>0</v>
      </c>
      <c r="H40" s="254">
        <v>0</v>
      </c>
      <c r="I40" s="254">
        <v>0</v>
      </c>
      <c r="J40" s="255">
        <v>0</v>
      </c>
      <c r="K40" s="255">
        <v>0</v>
      </c>
      <c r="M40" s="222"/>
      <c r="N40" s="256">
        <v>-0.65957446808510634</v>
      </c>
      <c r="O40" s="257">
        <v>-31</v>
      </c>
      <c r="P40" s="258">
        <v>-1</v>
      </c>
      <c r="Q40" s="257">
        <f t="shared" si="10"/>
        <v>-16</v>
      </c>
      <c r="R40" s="1406" t="s">
        <v>363</v>
      </c>
      <c r="S40" s="254">
        <f t="shared" si="12"/>
        <v>0</v>
      </c>
      <c r="T40" s="283" t="str">
        <f>IFERROR((H40/G40-1),"-")</f>
        <v>-</v>
      </c>
      <c r="U40" s="257">
        <f t="shared" si="14"/>
        <v>0</v>
      </c>
      <c r="V40" s="283" t="s">
        <v>363</v>
      </c>
      <c r="W40" s="257">
        <f t="shared" si="16"/>
        <v>0</v>
      </c>
      <c r="X40" s="284" t="s">
        <v>363</v>
      </c>
      <c r="Y40" s="257">
        <v>0</v>
      </c>
      <c r="Z40" s="284" t="s">
        <v>363</v>
      </c>
      <c r="AA40" s="257">
        <v>0</v>
      </c>
    </row>
    <row r="41" spans="2:31" x14ac:dyDescent="0.25">
      <c r="B41" s="252" t="s">
        <v>360</v>
      </c>
      <c r="C41" s="219"/>
      <c r="D41" s="253">
        <v>426938</v>
      </c>
      <c r="E41" s="254">
        <v>450517</v>
      </c>
      <c r="F41" s="254">
        <v>482545</v>
      </c>
      <c r="G41" s="254">
        <v>517053</v>
      </c>
      <c r="H41" s="254">
        <v>558234</v>
      </c>
      <c r="I41" s="254">
        <v>636030</v>
      </c>
      <c r="J41" s="255">
        <v>735889</v>
      </c>
      <c r="K41" s="255">
        <v>760432</v>
      </c>
      <c r="M41" s="222"/>
      <c r="N41" s="256">
        <v>5.5228159592259241E-2</v>
      </c>
      <c r="O41" s="257">
        <v>23579</v>
      </c>
      <c r="P41" s="258">
        <v>7.109165691860686E-2</v>
      </c>
      <c r="Q41" s="257">
        <f t="shared" si="10"/>
        <v>32028</v>
      </c>
      <c r="R41" s="282">
        <f t="shared" si="11"/>
        <v>7.1512501424737529E-2</v>
      </c>
      <c r="S41" s="254">
        <f t="shared" si="12"/>
        <v>34508</v>
      </c>
      <c r="T41" s="258">
        <f t="shared" si="13"/>
        <v>7.9645606930043966E-2</v>
      </c>
      <c r="U41" s="257">
        <f t="shared" si="14"/>
        <v>41181</v>
      </c>
      <c r="V41" s="258">
        <f t="shared" si="15"/>
        <v>0.13936091316544674</v>
      </c>
      <c r="W41" s="257">
        <f t="shared" si="16"/>
        <v>77796</v>
      </c>
      <c r="X41" s="282">
        <v>0.13936091316544674</v>
      </c>
      <c r="Y41" s="257">
        <v>77796</v>
      </c>
      <c r="Z41" s="282">
        <v>0.14746855307950457</v>
      </c>
      <c r="AA41" s="257">
        <v>97728</v>
      </c>
    </row>
    <row r="42" spans="2:31" x14ac:dyDescent="0.25">
      <c r="B42" s="259" t="s">
        <v>361</v>
      </c>
      <c r="C42" s="219"/>
      <c r="D42" s="260">
        <v>7837</v>
      </c>
      <c r="E42" s="261">
        <v>7984</v>
      </c>
      <c r="F42" s="254">
        <v>8546</v>
      </c>
      <c r="G42" s="261">
        <v>9047</v>
      </c>
      <c r="H42" s="261">
        <v>10154</v>
      </c>
      <c r="I42" s="261">
        <v>11034</v>
      </c>
      <c r="J42" s="262">
        <v>12349</v>
      </c>
      <c r="K42" s="255">
        <v>12787</v>
      </c>
      <c r="L42" s="263"/>
      <c r="M42" s="222"/>
      <c r="N42" s="264">
        <v>1.8757177491387056E-2</v>
      </c>
      <c r="O42" s="265">
        <v>147</v>
      </c>
      <c r="P42" s="266">
        <v>7.039078156312617E-2</v>
      </c>
      <c r="Q42" s="265">
        <f t="shared" si="10"/>
        <v>562</v>
      </c>
      <c r="R42" s="285">
        <f t="shared" si="11"/>
        <v>5.8623917622279365E-2</v>
      </c>
      <c r="S42" s="261">
        <f t="shared" si="12"/>
        <v>501</v>
      </c>
      <c r="T42" s="266">
        <f t="shared" si="13"/>
        <v>0.12236100364761793</v>
      </c>
      <c r="U42" s="265">
        <f t="shared" si="14"/>
        <v>1107</v>
      </c>
      <c r="V42" s="266">
        <f t="shared" si="15"/>
        <v>8.6665353555249069E-2</v>
      </c>
      <c r="W42" s="265">
        <f t="shared" si="16"/>
        <v>880</v>
      </c>
      <c r="X42" s="285">
        <v>8.6665353555249069E-2</v>
      </c>
      <c r="Y42" s="265">
        <v>880</v>
      </c>
      <c r="Z42" s="282">
        <v>0.13229434162755682</v>
      </c>
      <c r="AA42" s="257">
        <v>1494</v>
      </c>
      <c r="AC42" s="224"/>
      <c r="AD42" s="224"/>
      <c r="AE42" s="286"/>
    </row>
    <row r="43" spans="2:31" x14ac:dyDescent="0.25">
      <c r="B43" s="287" t="s">
        <v>362</v>
      </c>
      <c r="C43" s="219"/>
      <c r="D43" s="288">
        <v>1.2652820209777229</v>
      </c>
      <c r="E43" s="288">
        <v>1.2694973448493636</v>
      </c>
      <c r="F43" s="289">
        <v>1.2839792757306434</v>
      </c>
      <c r="G43" s="288">
        <v>1.31519745522625</v>
      </c>
      <c r="H43" s="288">
        <v>1.3500225942121986</v>
      </c>
      <c r="I43" s="288">
        <v>1.3995728465830362</v>
      </c>
      <c r="J43" s="288">
        <v>1.4259308949924927</v>
      </c>
      <c r="K43" s="1352">
        <v>1.44173964134147</v>
      </c>
      <c r="L43" s="239"/>
      <c r="M43" s="223"/>
      <c r="N43" s="290">
        <f>E43/D43-1</f>
        <v>3.3315290992463886E-3</v>
      </c>
      <c r="O43" s="291">
        <f t="shared" ref="O43" si="17">E43-D43</f>
        <v>4.2153238716406971E-3</v>
      </c>
      <c r="P43" s="290">
        <f>F43/E43-1</f>
        <v>1.1407610216780828E-2</v>
      </c>
      <c r="Q43" s="292">
        <f t="shared" si="10"/>
        <v>1.4481930881279803E-2</v>
      </c>
      <c r="R43" s="293">
        <f>G43/F43-1</f>
        <v>2.4313616337648503E-2</v>
      </c>
      <c r="S43" s="291">
        <f t="shared" si="12"/>
        <v>3.1218179495606568E-2</v>
      </c>
      <c r="T43" s="290">
        <f t="shared" si="13"/>
        <v>2.6479019441197016E-2</v>
      </c>
      <c r="U43" s="291">
        <f>H43-G43</f>
        <v>3.4825138985948634E-2</v>
      </c>
      <c r="V43" s="294">
        <f t="shared" si="15"/>
        <v>3.6703276362387349E-2</v>
      </c>
      <c r="W43" s="291">
        <f t="shared" si="16"/>
        <v>4.9550252370837544E-2</v>
      </c>
      <c r="X43" s="290">
        <v>4.2153238716406971E-3</v>
      </c>
      <c r="Y43" s="295">
        <v>3.6703276362387349E-2</v>
      </c>
      <c r="Z43" s="290">
        <v>2.8568017925172828E-2</v>
      </c>
      <c r="AA43" s="295">
        <v>4.0043675478418139E-2</v>
      </c>
    </row>
  </sheetData>
  <mergeCells count="19">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 ref="R26:S26"/>
    <mergeCell ref="T26:U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418</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247</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248</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148280</v>
      </c>
      <c r="E10" s="633"/>
      <c r="F10" s="675">
        <v>13</v>
      </c>
      <c r="G10" s="676">
        <v>0.10980645769756742</v>
      </c>
      <c r="H10" s="675">
        <v>76269</v>
      </c>
      <c r="I10" s="676">
        <v>28.272131390500057</v>
      </c>
      <c r="J10" s="675">
        <v>82175</v>
      </c>
      <c r="K10" s="676">
        <v>32.258846830096402</v>
      </c>
      <c r="L10" s="675">
        <v>9088</v>
      </c>
      <c r="M10" s="676">
        <v>4.8732510121730224</v>
      </c>
      <c r="N10" s="675">
        <v>16299</v>
      </c>
      <c r="O10" s="676">
        <v>8.4901275236959641</v>
      </c>
      <c r="P10" s="675">
        <v>1932</v>
      </c>
      <c r="Q10" s="676">
        <v>1.0178991262639532</v>
      </c>
      <c r="R10" s="675">
        <v>43630</v>
      </c>
      <c r="S10" s="676">
        <v>24.976590341073678</v>
      </c>
      <c r="T10" s="675">
        <v>3</v>
      </c>
      <c r="U10" s="676">
        <v>1.3473184993566553E-3</v>
      </c>
      <c r="V10" s="831">
        <f>F10+H10+J10+L10+N10+P10+R10+T10</f>
        <v>229409</v>
      </c>
      <c r="W10" s="676">
        <f t="shared" ref="V10:W27" si="0">G10+I10+K10+M10+O10+Q10+S10+U10</f>
        <v>100</v>
      </c>
      <c r="X10" s="678"/>
      <c r="Y10" s="832">
        <f t="shared" ref="Y10:Y27" si="1">V10/D10</f>
        <v>1.5471338009171838</v>
      </c>
    </row>
    <row r="11" spans="2:30" s="633" customFormat="1" ht="18" customHeight="1" x14ac:dyDescent="0.2">
      <c r="B11" s="682" t="s">
        <v>7</v>
      </c>
      <c r="D11" s="833">
        <v>17893</v>
      </c>
      <c r="F11" s="683">
        <v>1513</v>
      </c>
      <c r="G11" s="684">
        <v>6.7192847663616684</v>
      </c>
      <c r="H11" s="683">
        <v>4033</v>
      </c>
      <c r="I11" s="684">
        <v>7.4806174477893412</v>
      </c>
      <c r="J11" s="683">
        <v>1979</v>
      </c>
      <c r="K11" s="684">
        <v>9.4083956136062028</v>
      </c>
      <c r="L11" s="683">
        <v>681</v>
      </c>
      <c r="M11" s="684">
        <v>4.4632255360759938</v>
      </c>
      <c r="N11" s="683">
        <v>1147</v>
      </c>
      <c r="O11" s="684">
        <v>7.9346231752462106</v>
      </c>
      <c r="P11" s="683">
        <v>4191</v>
      </c>
      <c r="Q11" s="684">
        <v>21.121743381993433</v>
      </c>
      <c r="R11" s="683">
        <v>9924</v>
      </c>
      <c r="S11" s="684">
        <v>42.87211007892715</v>
      </c>
      <c r="T11" s="683">
        <v>0</v>
      </c>
      <c r="U11" s="684">
        <v>0</v>
      </c>
      <c r="V11" s="834">
        <f t="shared" si="0"/>
        <v>23468</v>
      </c>
      <c r="W11" s="684">
        <f t="shared" si="0"/>
        <v>100</v>
      </c>
      <c r="X11" s="678"/>
      <c r="Y11" s="835">
        <f t="shared" si="1"/>
        <v>1.3115743586877551</v>
      </c>
    </row>
    <row r="12" spans="2:30" s="633" customFormat="1" ht="22.5" customHeight="1" x14ac:dyDescent="0.2">
      <c r="B12" s="682" t="s">
        <v>37</v>
      </c>
      <c r="D12" s="833">
        <v>11043</v>
      </c>
      <c r="F12" s="685">
        <v>2329</v>
      </c>
      <c r="G12" s="684">
        <v>23.348325837081461</v>
      </c>
      <c r="H12" s="685">
        <v>2508</v>
      </c>
      <c r="I12" s="684">
        <v>3.2783608195902048</v>
      </c>
      <c r="J12" s="685">
        <v>1904</v>
      </c>
      <c r="K12" s="684">
        <v>9.9050474762618688</v>
      </c>
      <c r="L12" s="685">
        <v>861</v>
      </c>
      <c r="M12" s="684">
        <v>9.3253373313343335</v>
      </c>
      <c r="N12" s="685">
        <v>1908</v>
      </c>
      <c r="O12" s="684">
        <v>15.282358820589705</v>
      </c>
      <c r="P12" s="685">
        <v>1878</v>
      </c>
      <c r="Q12" s="684">
        <v>7.6761619190404797</v>
      </c>
      <c r="R12" s="685">
        <v>4520</v>
      </c>
      <c r="S12" s="684">
        <v>31.174412793603199</v>
      </c>
      <c r="T12" s="685">
        <v>7</v>
      </c>
      <c r="U12" s="684">
        <v>9.9950024987506252E-3</v>
      </c>
      <c r="V12" s="834">
        <f t="shared" si="0"/>
        <v>15915</v>
      </c>
      <c r="W12" s="684">
        <f t="shared" si="0"/>
        <v>100</v>
      </c>
      <c r="X12" s="678"/>
      <c r="Y12" s="835">
        <f t="shared" si="1"/>
        <v>1.4411844607443629</v>
      </c>
    </row>
    <row r="13" spans="2:30" s="633" customFormat="1" ht="18" customHeight="1" x14ac:dyDescent="0.2">
      <c r="B13" s="682" t="s">
        <v>38</v>
      </c>
      <c r="D13" s="833">
        <v>10943</v>
      </c>
      <c r="F13" s="683">
        <v>941</v>
      </c>
      <c r="G13" s="684">
        <v>4.3208578637510513</v>
      </c>
      <c r="H13" s="683">
        <v>5912</v>
      </c>
      <c r="I13" s="684">
        <v>17.29394449116905</v>
      </c>
      <c r="J13" s="683">
        <v>956</v>
      </c>
      <c r="K13" s="684">
        <v>2.6913372582001682</v>
      </c>
      <c r="L13" s="683">
        <v>981</v>
      </c>
      <c r="M13" s="684">
        <v>5.1198486122792266</v>
      </c>
      <c r="N13" s="683">
        <v>871</v>
      </c>
      <c r="O13" s="684">
        <v>9.8927670311185878</v>
      </c>
      <c r="P13" s="683">
        <v>356</v>
      </c>
      <c r="Q13" s="684">
        <v>3.4798149705634986</v>
      </c>
      <c r="R13" s="683">
        <v>8442</v>
      </c>
      <c r="S13" s="684">
        <v>57.201429772918416</v>
      </c>
      <c r="T13" s="683">
        <v>0</v>
      </c>
      <c r="U13" s="684">
        <v>0</v>
      </c>
      <c r="V13" s="834">
        <f t="shared" si="0"/>
        <v>18459</v>
      </c>
      <c r="W13" s="684">
        <f t="shared" si="0"/>
        <v>100</v>
      </c>
      <c r="X13" s="678"/>
      <c r="Y13" s="835">
        <f t="shared" si="1"/>
        <v>1.6868317645983735</v>
      </c>
    </row>
    <row r="14" spans="2:30" s="633" customFormat="1" ht="18" customHeight="1" x14ac:dyDescent="0.2">
      <c r="B14" s="682" t="s">
        <v>6</v>
      </c>
      <c r="D14" s="833">
        <v>26150</v>
      </c>
      <c r="F14" s="683">
        <v>728</v>
      </c>
      <c r="G14" s="684">
        <v>0.42908762420957541</v>
      </c>
      <c r="H14" s="683">
        <v>4241</v>
      </c>
      <c r="I14" s="684">
        <v>4.9683830171635046</v>
      </c>
      <c r="J14" s="683">
        <v>437</v>
      </c>
      <c r="K14" s="684">
        <v>4.5167118337850046E-2</v>
      </c>
      <c r="L14" s="683">
        <v>1904</v>
      </c>
      <c r="M14" s="684">
        <v>21.081752484191508</v>
      </c>
      <c r="N14" s="683">
        <v>2073</v>
      </c>
      <c r="O14" s="684">
        <v>16.700542005420054</v>
      </c>
      <c r="P14" s="683">
        <v>12052</v>
      </c>
      <c r="Q14" s="684">
        <v>17.626467931345982</v>
      </c>
      <c r="R14" s="683">
        <v>11628</v>
      </c>
      <c r="S14" s="684">
        <v>39.14859981933153</v>
      </c>
      <c r="T14" s="683">
        <v>111</v>
      </c>
      <c r="U14" s="684">
        <v>0</v>
      </c>
      <c r="V14" s="834">
        <f t="shared" si="0"/>
        <v>33174</v>
      </c>
      <c r="W14" s="684">
        <f t="shared" si="0"/>
        <v>100</v>
      </c>
      <c r="X14" s="678"/>
      <c r="Y14" s="835">
        <f t="shared" si="1"/>
        <v>1.268604206500956</v>
      </c>
    </row>
    <row r="15" spans="2:30" s="633" customFormat="1" ht="18" customHeight="1" x14ac:dyDescent="0.2">
      <c r="B15" s="682" t="s">
        <v>5</v>
      </c>
      <c r="D15" s="833">
        <v>8261</v>
      </c>
      <c r="F15" s="685">
        <v>3797</v>
      </c>
      <c r="G15" s="684">
        <v>0</v>
      </c>
      <c r="H15" s="685">
        <v>1679</v>
      </c>
      <c r="I15" s="684">
        <v>11.413246850442809</v>
      </c>
      <c r="J15" s="685">
        <v>563</v>
      </c>
      <c r="K15" s="684">
        <v>6.1619059498565552</v>
      </c>
      <c r="L15" s="685">
        <v>860</v>
      </c>
      <c r="M15" s="684">
        <v>9.0931769988773858</v>
      </c>
      <c r="N15" s="685">
        <v>2762</v>
      </c>
      <c r="O15" s="684">
        <v>28.888611700137208</v>
      </c>
      <c r="P15" s="685">
        <v>319</v>
      </c>
      <c r="Q15" s="684">
        <v>0</v>
      </c>
      <c r="R15" s="685">
        <v>3606</v>
      </c>
      <c r="S15" s="684">
        <v>44.443058500686043</v>
      </c>
      <c r="T15" s="685">
        <v>0</v>
      </c>
      <c r="U15" s="684">
        <v>0</v>
      </c>
      <c r="V15" s="834">
        <f t="shared" si="0"/>
        <v>13586</v>
      </c>
      <c r="W15" s="684">
        <f t="shared" si="0"/>
        <v>100</v>
      </c>
      <c r="X15" s="678"/>
      <c r="Y15" s="835">
        <f t="shared" si="1"/>
        <v>1.6445950853407578</v>
      </c>
    </row>
    <row r="16" spans="2:30" s="742" customFormat="1" ht="18" customHeight="1" x14ac:dyDescent="0.2">
      <c r="B16" s="836" t="s">
        <v>4</v>
      </c>
      <c r="D16" s="837">
        <v>42125</v>
      </c>
      <c r="E16" s="820"/>
      <c r="F16" s="838">
        <v>4755</v>
      </c>
      <c r="G16" s="839">
        <v>10.020679338261175</v>
      </c>
      <c r="H16" s="838">
        <v>10751</v>
      </c>
      <c r="I16" s="839">
        <v>9.329901443153819</v>
      </c>
      <c r="J16" s="838">
        <v>7179</v>
      </c>
      <c r="K16" s="839">
        <v>17.52243928194298</v>
      </c>
      <c r="L16" s="838">
        <v>2483</v>
      </c>
      <c r="M16" s="839">
        <v>6.0366068285814851</v>
      </c>
      <c r="N16" s="838">
        <v>3527</v>
      </c>
      <c r="O16" s="839">
        <v>6.7053854276663145</v>
      </c>
      <c r="P16" s="838">
        <v>15574</v>
      </c>
      <c r="Q16" s="839">
        <v>27.28132699753608</v>
      </c>
      <c r="R16" s="838">
        <v>14539</v>
      </c>
      <c r="S16" s="839">
        <v>22.32268567405843</v>
      </c>
      <c r="T16" s="838">
        <v>1006</v>
      </c>
      <c r="U16" s="839">
        <v>0.78097500879971837</v>
      </c>
      <c r="V16" s="840">
        <f t="shared" si="0"/>
        <v>59814</v>
      </c>
      <c r="W16" s="839">
        <f t="shared" si="0"/>
        <v>100</v>
      </c>
      <c r="X16" s="841"/>
      <c r="Y16" s="835">
        <f t="shared" si="1"/>
        <v>1.4199169139465875</v>
      </c>
    </row>
    <row r="17" spans="2:25" s="742" customFormat="1" ht="18" customHeight="1" x14ac:dyDescent="0.2">
      <c r="B17" s="836" t="s">
        <v>40</v>
      </c>
      <c r="D17" s="837">
        <v>26451</v>
      </c>
      <c r="E17" s="820"/>
      <c r="F17" s="838">
        <v>4692</v>
      </c>
      <c r="G17" s="839">
        <v>6.2973598149477548</v>
      </c>
      <c r="H17" s="838">
        <v>10508</v>
      </c>
      <c r="I17" s="839">
        <v>14.552923346893197</v>
      </c>
      <c r="J17" s="838">
        <v>4488</v>
      </c>
      <c r="K17" s="839">
        <v>18.975831538645608</v>
      </c>
      <c r="L17" s="838">
        <v>1717</v>
      </c>
      <c r="M17" s="839">
        <v>5.4997208263539923</v>
      </c>
      <c r="N17" s="838">
        <v>3581</v>
      </c>
      <c r="O17" s="839">
        <v>17.08542713567839</v>
      </c>
      <c r="P17" s="838">
        <v>4641</v>
      </c>
      <c r="Q17" s="839">
        <v>12.363404323203318</v>
      </c>
      <c r="R17" s="838">
        <v>9319</v>
      </c>
      <c r="S17" s="839">
        <v>25.201403844619925</v>
      </c>
      <c r="T17" s="838">
        <v>5</v>
      </c>
      <c r="U17" s="839">
        <v>2.3929169657812874E-2</v>
      </c>
      <c r="V17" s="840">
        <f t="shared" si="0"/>
        <v>38951</v>
      </c>
      <c r="W17" s="839">
        <f t="shared" si="0"/>
        <v>99.999999999999986</v>
      </c>
      <c r="X17" s="841"/>
      <c r="Y17" s="835">
        <f t="shared" si="1"/>
        <v>1.4725719254470531</v>
      </c>
    </row>
    <row r="18" spans="2:25" s="742" customFormat="1" ht="18" customHeight="1" x14ac:dyDescent="0.2">
      <c r="B18" s="836" t="s">
        <v>41</v>
      </c>
      <c r="D18" s="837">
        <v>97001</v>
      </c>
      <c r="E18" s="820"/>
      <c r="F18" s="838">
        <v>4</v>
      </c>
      <c r="G18" s="839">
        <v>0.42117310443490702</v>
      </c>
      <c r="H18" s="838">
        <v>14266</v>
      </c>
      <c r="I18" s="839">
        <v>9.6183118741058653</v>
      </c>
      <c r="J18" s="838">
        <v>13323</v>
      </c>
      <c r="K18" s="839">
        <v>13.866666666666667</v>
      </c>
      <c r="L18" s="838">
        <v>7631</v>
      </c>
      <c r="M18" s="839">
        <v>8.0606580829756798</v>
      </c>
      <c r="N18" s="838">
        <v>20975</v>
      </c>
      <c r="O18" s="839">
        <v>18.894420600858368</v>
      </c>
      <c r="P18" s="838">
        <v>11680</v>
      </c>
      <c r="Q18" s="839">
        <v>7.6623748211731044</v>
      </c>
      <c r="R18" s="838">
        <v>54676</v>
      </c>
      <c r="S18" s="839">
        <v>41.460371959942776</v>
      </c>
      <c r="T18" s="838">
        <v>18</v>
      </c>
      <c r="U18" s="839">
        <v>1.602288984263233E-2</v>
      </c>
      <c r="V18" s="840">
        <f t="shared" si="0"/>
        <v>122573</v>
      </c>
      <c r="W18" s="839">
        <f t="shared" si="0"/>
        <v>99.999999999999986</v>
      </c>
      <c r="X18" s="841"/>
      <c r="Y18" s="835">
        <f t="shared" si="1"/>
        <v>1.2636261481840394</v>
      </c>
    </row>
    <row r="19" spans="2:25" s="742" customFormat="1" ht="18" customHeight="1" x14ac:dyDescent="0.2">
      <c r="B19" s="836" t="s">
        <v>3</v>
      </c>
      <c r="D19" s="837">
        <v>68558</v>
      </c>
      <c r="E19" s="820"/>
      <c r="F19" s="838">
        <v>383</v>
      </c>
      <c r="G19" s="839">
        <v>0.3575259206292456</v>
      </c>
      <c r="H19" s="838">
        <v>30734</v>
      </c>
      <c r="I19" s="839">
        <v>6.0600643546657134</v>
      </c>
      <c r="J19" s="838">
        <v>2536</v>
      </c>
      <c r="K19" s="839">
        <v>9.8319628173042545E-2</v>
      </c>
      <c r="L19" s="838">
        <v>4463</v>
      </c>
      <c r="M19" s="839">
        <v>10.001787629603147</v>
      </c>
      <c r="N19" s="838">
        <v>6252</v>
      </c>
      <c r="O19" s="839">
        <v>14.864140150160887</v>
      </c>
      <c r="P19" s="838">
        <v>10814</v>
      </c>
      <c r="Q19" s="839">
        <v>14.593016327017041</v>
      </c>
      <c r="R19" s="838">
        <v>47993</v>
      </c>
      <c r="S19" s="839">
        <v>54.019187224407105</v>
      </c>
      <c r="T19" s="838">
        <v>572</v>
      </c>
      <c r="U19" s="839">
        <v>5.9587653438207605E-3</v>
      </c>
      <c r="V19" s="840">
        <f t="shared" si="0"/>
        <v>103747</v>
      </c>
      <c r="W19" s="839">
        <f t="shared" si="0"/>
        <v>100</v>
      </c>
      <c r="X19" s="841"/>
      <c r="Y19" s="835">
        <f t="shared" si="1"/>
        <v>1.5132734327139066</v>
      </c>
    </row>
    <row r="20" spans="2:25" s="633" customFormat="1" ht="18" customHeight="1" x14ac:dyDescent="0.2">
      <c r="B20" s="836" t="s">
        <v>2</v>
      </c>
      <c r="D20" s="833">
        <v>12727</v>
      </c>
      <c r="F20" s="683">
        <v>466</v>
      </c>
      <c r="G20" s="684">
        <v>1.8696778970751573</v>
      </c>
      <c r="H20" s="683">
        <v>1916</v>
      </c>
      <c r="I20" s="684">
        <v>6.5808959644576079</v>
      </c>
      <c r="J20" s="683">
        <v>281</v>
      </c>
      <c r="K20" s="684">
        <v>2.4157719363198815</v>
      </c>
      <c r="L20" s="683">
        <v>948</v>
      </c>
      <c r="M20" s="684">
        <v>7.2102924842650866</v>
      </c>
      <c r="N20" s="683">
        <v>1748</v>
      </c>
      <c r="O20" s="684">
        <v>12.865605331358756</v>
      </c>
      <c r="P20" s="683">
        <v>6849</v>
      </c>
      <c r="Q20" s="684">
        <v>43.169196593854132</v>
      </c>
      <c r="R20" s="683">
        <v>2838</v>
      </c>
      <c r="S20" s="684">
        <v>25.888559792669383</v>
      </c>
      <c r="T20" s="683">
        <v>0</v>
      </c>
      <c r="U20" s="684">
        <v>0</v>
      </c>
      <c r="V20" s="834">
        <f t="shared" si="0"/>
        <v>15046</v>
      </c>
      <c r="W20" s="684">
        <f t="shared" si="0"/>
        <v>100</v>
      </c>
      <c r="X20" s="678"/>
      <c r="Y20" s="835">
        <f t="shared" si="1"/>
        <v>1.1822110473795866</v>
      </c>
    </row>
    <row r="21" spans="2:25" s="633" customFormat="1" ht="18" customHeight="1" x14ac:dyDescent="0.2">
      <c r="B21" s="682" t="s">
        <v>35</v>
      </c>
      <c r="D21" s="833">
        <v>32053</v>
      </c>
      <c r="F21" s="683">
        <v>2168</v>
      </c>
      <c r="G21" s="684">
        <v>6.8877841448142387</v>
      </c>
      <c r="H21" s="683">
        <v>16636</v>
      </c>
      <c r="I21" s="684">
        <v>7.9655421046639594</v>
      </c>
      <c r="J21" s="683">
        <v>7620</v>
      </c>
      <c r="K21" s="684">
        <v>32.791924405145913</v>
      </c>
      <c r="L21" s="683">
        <v>2829</v>
      </c>
      <c r="M21" s="684">
        <v>12.428370839816326</v>
      </c>
      <c r="N21" s="683">
        <v>2760</v>
      </c>
      <c r="O21" s="684">
        <v>10.219726006603166</v>
      </c>
      <c r="P21" s="683">
        <v>6802</v>
      </c>
      <c r="Q21" s="684">
        <v>11.248149975333005</v>
      </c>
      <c r="R21" s="683">
        <v>12925</v>
      </c>
      <c r="S21" s="684">
        <v>18.30670562786991</v>
      </c>
      <c r="T21" s="683">
        <v>54</v>
      </c>
      <c r="U21" s="684">
        <v>0.15179689575348185</v>
      </c>
      <c r="V21" s="834">
        <f t="shared" si="0"/>
        <v>51794</v>
      </c>
      <c r="W21" s="684">
        <f t="shared" si="0"/>
        <v>100</v>
      </c>
      <c r="X21" s="678"/>
      <c r="Y21" s="835">
        <f t="shared" si="1"/>
        <v>1.6158861885002964</v>
      </c>
    </row>
    <row r="22" spans="2:25" s="633" customFormat="1" ht="21" customHeight="1" x14ac:dyDescent="0.2">
      <c r="B22" s="682" t="s">
        <v>42</v>
      </c>
      <c r="D22" s="833">
        <v>81854</v>
      </c>
      <c r="F22" s="683">
        <v>3024</v>
      </c>
      <c r="G22" s="684">
        <v>2.5204128338771832</v>
      </c>
      <c r="H22" s="683">
        <v>39787</v>
      </c>
      <c r="I22" s="684">
        <v>25.114060861990048</v>
      </c>
      <c r="J22" s="683">
        <v>26219</v>
      </c>
      <c r="K22" s="684">
        <v>22.629084412420454</v>
      </c>
      <c r="L22" s="683">
        <v>8248</v>
      </c>
      <c r="M22" s="684">
        <v>9.9753421825859707</v>
      </c>
      <c r="N22" s="683">
        <v>7974</v>
      </c>
      <c r="O22" s="684">
        <v>9.2193659840240976</v>
      </c>
      <c r="P22" s="683">
        <v>11213</v>
      </c>
      <c r="Q22" s="684">
        <v>9.4349373218952568</v>
      </c>
      <c r="R22" s="683">
        <v>24455</v>
      </c>
      <c r="S22" s="684">
        <v>21.083172147001935</v>
      </c>
      <c r="T22" s="683">
        <v>21</v>
      </c>
      <c r="U22" s="684">
        <v>2.3624256205058543E-2</v>
      </c>
      <c r="V22" s="834">
        <f t="shared" si="0"/>
        <v>120941</v>
      </c>
      <c r="W22" s="684">
        <f t="shared" si="0"/>
        <v>100</v>
      </c>
      <c r="X22" s="678"/>
      <c r="Y22" s="835">
        <f t="shared" si="1"/>
        <v>1.4775209519388179</v>
      </c>
    </row>
    <row r="23" spans="2:25" s="633" customFormat="1" ht="18" customHeight="1" x14ac:dyDescent="0.2">
      <c r="B23" s="682" t="s">
        <v>43</v>
      </c>
      <c r="D23" s="833">
        <v>18769</v>
      </c>
      <c r="F23" s="683">
        <v>1539</v>
      </c>
      <c r="G23" s="684">
        <v>10.863942058975686</v>
      </c>
      <c r="H23" s="683">
        <v>5611</v>
      </c>
      <c r="I23" s="684">
        <v>12.81945162959131</v>
      </c>
      <c r="J23" s="683">
        <v>1244</v>
      </c>
      <c r="K23" s="684">
        <v>1.5468184169684429</v>
      </c>
      <c r="L23" s="683">
        <v>2009</v>
      </c>
      <c r="M23" s="684">
        <v>10.57941024314537</v>
      </c>
      <c r="N23" s="683">
        <v>2514</v>
      </c>
      <c r="O23" s="684">
        <v>11.810657009829281</v>
      </c>
      <c r="P23" s="683">
        <v>570</v>
      </c>
      <c r="Q23" s="684">
        <v>2.7728918779099843</v>
      </c>
      <c r="R23" s="683">
        <v>11097</v>
      </c>
      <c r="S23" s="684">
        <v>49.606828763579927</v>
      </c>
      <c r="T23" s="683">
        <v>1</v>
      </c>
      <c r="U23" s="684">
        <v>0</v>
      </c>
      <c r="V23" s="834">
        <f>F23+H23+J23+L23+N23+P23+R23+T23</f>
        <v>24585</v>
      </c>
      <c r="W23" s="684">
        <f t="shared" si="0"/>
        <v>100</v>
      </c>
      <c r="X23" s="678"/>
      <c r="Y23" s="835">
        <f t="shared" si="1"/>
        <v>1.3098726623687995</v>
      </c>
    </row>
    <row r="24" spans="2:25" s="633" customFormat="1" ht="22.5" customHeight="1" x14ac:dyDescent="0.2">
      <c r="B24" s="682" t="s">
        <v>44</v>
      </c>
      <c r="D24" s="833">
        <v>6563</v>
      </c>
      <c r="F24" s="685">
        <v>693</v>
      </c>
      <c r="G24" s="686">
        <v>3.1306171360095867</v>
      </c>
      <c r="H24" s="685">
        <v>1187</v>
      </c>
      <c r="I24" s="684">
        <v>11.593768723786699</v>
      </c>
      <c r="J24" s="685">
        <v>329</v>
      </c>
      <c r="K24" s="684">
        <v>5.0179748352306772</v>
      </c>
      <c r="L24" s="685">
        <v>353</v>
      </c>
      <c r="M24" s="684">
        <v>1.6776512881965249</v>
      </c>
      <c r="N24" s="685">
        <v>1695</v>
      </c>
      <c r="O24" s="684">
        <v>14.679448771719592</v>
      </c>
      <c r="P24" s="685">
        <v>1393</v>
      </c>
      <c r="Q24" s="684">
        <v>12.732174955062911</v>
      </c>
      <c r="R24" s="685">
        <v>3123</v>
      </c>
      <c r="S24" s="684">
        <v>51.078490113840623</v>
      </c>
      <c r="T24" s="685">
        <v>15</v>
      </c>
      <c r="U24" s="684">
        <v>8.9874176153385263E-2</v>
      </c>
      <c r="V24" s="842">
        <f t="shared" si="0"/>
        <v>8788</v>
      </c>
      <c r="W24" s="684">
        <f t="shared" si="0"/>
        <v>100</v>
      </c>
      <c r="X24" s="678"/>
      <c r="Y24" s="835">
        <f t="shared" si="1"/>
        <v>1.3390217888160902</v>
      </c>
    </row>
    <row r="25" spans="2:25" s="633" customFormat="1" ht="18" customHeight="1" x14ac:dyDescent="0.2">
      <c r="B25" s="682" t="s">
        <v>45</v>
      </c>
      <c r="D25" s="833">
        <v>24304</v>
      </c>
      <c r="F25" s="685">
        <v>488</v>
      </c>
      <c r="G25" s="686">
        <v>0.32482446354747685</v>
      </c>
      <c r="H25" s="685">
        <v>9325</v>
      </c>
      <c r="I25" s="684">
        <v>17.120545967583176</v>
      </c>
      <c r="J25" s="685">
        <v>2233</v>
      </c>
      <c r="K25" s="684">
        <v>6.9394317212415517</v>
      </c>
      <c r="L25" s="685">
        <v>3306</v>
      </c>
      <c r="M25" s="684">
        <v>10.256578515650633</v>
      </c>
      <c r="N25" s="685">
        <v>5097</v>
      </c>
      <c r="O25" s="684">
        <v>14.54163659032745</v>
      </c>
      <c r="P25" s="685">
        <v>685</v>
      </c>
      <c r="Q25" s="684">
        <v>1.9030120086619857</v>
      </c>
      <c r="R25" s="685">
        <v>12450</v>
      </c>
      <c r="S25" s="684">
        <v>42.788240698208547</v>
      </c>
      <c r="T25" s="685">
        <v>2843</v>
      </c>
      <c r="U25" s="684">
        <v>6.1257300347791848</v>
      </c>
      <c r="V25" s="842">
        <f t="shared" si="0"/>
        <v>36427</v>
      </c>
      <c r="W25" s="684">
        <f t="shared" si="0"/>
        <v>100</v>
      </c>
      <c r="X25" s="678"/>
      <c r="Y25" s="835">
        <f t="shared" si="1"/>
        <v>1.4988067807768268</v>
      </c>
    </row>
    <row r="26" spans="2:25" s="633" customFormat="1" ht="18" customHeight="1" x14ac:dyDescent="0.2">
      <c r="B26" s="682" t="s">
        <v>46</v>
      </c>
      <c r="D26" s="833">
        <v>4204</v>
      </c>
      <c r="F26" s="685">
        <v>497</v>
      </c>
      <c r="G26" s="686">
        <v>7.345642247369466</v>
      </c>
      <c r="H26" s="685">
        <v>1334</v>
      </c>
      <c r="I26" s="684">
        <v>16.100853682747669</v>
      </c>
      <c r="J26" s="685">
        <v>1285</v>
      </c>
      <c r="K26" s="684">
        <v>24.200913242009133</v>
      </c>
      <c r="L26" s="685">
        <v>557</v>
      </c>
      <c r="M26" s="684">
        <v>8.9537423069287279</v>
      </c>
      <c r="N26" s="685">
        <v>1348</v>
      </c>
      <c r="O26" s="684">
        <v>17.272185824895772</v>
      </c>
      <c r="P26" s="685">
        <v>517</v>
      </c>
      <c r="Q26" s="684">
        <v>6.9088743299583086</v>
      </c>
      <c r="R26" s="685">
        <v>746</v>
      </c>
      <c r="S26" s="684">
        <v>19.217788366090929</v>
      </c>
      <c r="T26" s="685">
        <v>0</v>
      </c>
      <c r="U26" s="684">
        <v>0</v>
      </c>
      <c r="V26" s="842">
        <f t="shared" si="0"/>
        <v>6284</v>
      </c>
      <c r="W26" s="684">
        <f t="shared" si="0"/>
        <v>100</v>
      </c>
      <c r="X26" s="678"/>
      <c r="Y26" s="835">
        <f t="shared" si="1"/>
        <v>1.4947668886774501</v>
      </c>
    </row>
    <row r="27" spans="2:25" s="633" customFormat="1" ht="18" customHeight="1" x14ac:dyDescent="0.2">
      <c r="B27" s="682" t="s">
        <v>1</v>
      </c>
      <c r="D27" s="833">
        <v>1507</v>
      </c>
      <c r="F27" s="685">
        <v>287</v>
      </c>
      <c r="G27" s="686">
        <v>8.9026915113871627</v>
      </c>
      <c r="H27" s="685">
        <v>323</v>
      </c>
      <c r="I27" s="684">
        <v>14.699792960662526</v>
      </c>
      <c r="J27" s="685">
        <v>501</v>
      </c>
      <c r="K27" s="684">
        <v>20.496894409937887</v>
      </c>
      <c r="L27" s="685">
        <v>28</v>
      </c>
      <c r="M27" s="684">
        <v>2.8985507246376812</v>
      </c>
      <c r="N27" s="685">
        <v>114</v>
      </c>
      <c r="O27" s="684">
        <v>10.420979986197377</v>
      </c>
      <c r="P27" s="685">
        <v>4</v>
      </c>
      <c r="Q27" s="684">
        <v>0.34506556245686681</v>
      </c>
      <c r="R27" s="685">
        <v>776</v>
      </c>
      <c r="S27" s="684">
        <v>42.236024844720497</v>
      </c>
      <c r="T27" s="685">
        <v>0</v>
      </c>
      <c r="U27" s="684">
        <v>0</v>
      </c>
      <c r="V27" s="834">
        <f t="shared" si="0"/>
        <v>2033</v>
      </c>
      <c r="W27" s="684">
        <f t="shared" si="0"/>
        <v>100</v>
      </c>
      <c r="X27" s="678"/>
      <c r="Y27" s="835">
        <f t="shared" si="1"/>
        <v>1.3490378234903782</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69"/>
      <c r="D30" s="1270">
        <f>SUM(D10:D29)</f>
        <v>638686</v>
      </c>
      <c r="E30" s="1271"/>
      <c r="F30" s="1250">
        <f>SUM(F10:F27)</f>
        <v>28317</v>
      </c>
      <c r="G30" s="1251">
        <f>F30*100/$V30</f>
        <v>3.0613171544896507</v>
      </c>
      <c r="H30" s="1250">
        <f>SUM(H10:H27)</f>
        <v>237020</v>
      </c>
      <c r="I30" s="1251">
        <f>H30*100/$V30</f>
        <v>25.623949993189147</v>
      </c>
      <c r="J30" s="1250">
        <f>SUM(J10:J27)</f>
        <v>155252</v>
      </c>
      <c r="K30" s="1251">
        <f>J30*100/$V30</f>
        <v>16.784108869895373</v>
      </c>
      <c r="L30" s="1250">
        <f>SUM(L10:L27)</f>
        <v>48947</v>
      </c>
      <c r="M30" s="1251">
        <f>L30*100/$V30</f>
        <v>5.2916018914717284</v>
      </c>
      <c r="N30" s="1250">
        <f>SUM(N10:N27)</f>
        <v>82645</v>
      </c>
      <c r="O30" s="1251">
        <f>N30*100/$V30</f>
        <v>8.9346525490976152</v>
      </c>
      <c r="P30" s="1250">
        <f>SUM(P10:P27)</f>
        <v>91470</v>
      </c>
      <c r="Q30" s="1251">
        <f>P30*100/$V30</f>
        <v>9.8887127916505406</v>
      </c>
      <c r="R30" s="1250">
        <f>SUM(R10:R27)</f>
        <v>276687</v>
      </c>
      <c r="S30" s="1251">
        <f>R30*100/$V30</f>
        <v>29.912302133851679</v>
      </c>
      <c r="T30" s="1250">
        <f>SUM(T10:T28)</f>
        <v>4656</v>
      </c>
      <c r="U30" s="1251">
        <f>T30*100/$V30</f>
        <v>0.50335461635426826</v>
      </c>
      <c r="V30" s="1250">
        <f>SUM(V10:V27)</f>
        <v>924994</v>
      </c>
      <c r="W30" s="1251">
        <f>G30+I30+K30+M30+O30+Q30+S30+U30</f>
        <v>100</v>
      </c>
      <c r="X30" s="1267"/>
      <c r="Y30" s="1268">
        <f>(V30/D30)</f>
        <v>1.4482766179311899</v>
      </c>
    </row>
    <row r="31" spans="2:25" s="631" customFormat="1" ht="5.25" customHeight="1" x14ac:dyDescent="0.2">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Q33" s="1363"/>
      <c r="R33" s="1363"/>
      <c r="S33" s="1363"/>
      <c r="T33" s="1363"/>
      <c r="U33" s="1337"/>
      <c r="V33" s="1337"/>
      <c r="W33" s="1337"/>
      <c r="X33" s="1338"/>
      <c r="Y33" s="1338"/>
    </row>
    <row r="34" spans="2:25" s="852" customFormat="1" x14ac:dyDescent="0.2">
      <c r="Q34" s="1363"/>
      <c r="R34" s="1363"/>
      <c r="S34" s="1363"/>
      <c r="T34" s="1363"/>
      <c r="X34" s="697"/>
      <c r="Y34" s="697"/>
    </row>
    <row r="35" spans="2:25" s="852" customFormat="1" x14ac:dyDescent="0.2">
      <c r="B35" s="852" t="s">
        <v>39</v>
      </c>
      <c r="D35" s="852" t="e">
        <f>GETPIVOTDATA("Cuenta número de expedientes",#REF!,"CCAA",$B35,"Grado Resuelto",$B$1)</f>
        <v>#REF!</v>
      </c>
      <c r="N35" s="852" t="e">
        <f>GETPIVOTDATA("ID PRESTACION
COUNT",#REF!,"
CCAA",$B35,"
Tipo Prestación",N$1,"Grado Resuelto",$B$1)</f>
        <v>#REF!</v>
      </c>
      <c r="Q35" s="1363"/>
      <c r="R35" s="1363"/>
      <c r="S35" s="1363"/>
      <c r="T35" s="1363"/>
      <c r="X35" s="697"/>
      <c r="Y35" s="697"/>
    </row>
    <row r="36" spans="2:25" s="852" customFormat="1" x14ac:dyDescent="0.2">
      <c r="B36" s="852" t="s">
        <v>47</v>
      </c>
      <c r="D36" s="853" t="e">
        <f>GETPIVOTDATA("Cuenta número de expedientes",#REF!,"CCAA",$B36,"Grado Resuelto",$B$1)</f>
        <v>#REF!</v>
      </c>
      <c r="N36" s="852" t="e">
        <f>GETPIVOTDATA("ID PRESTACION
COUNT",#REF!,"
CCAA",$B36,"
Tipo Prestación",N$1,"Grado Resuelto",$B$1)</f>
        <v>#REF!</v>
      </c>
      <c r="Q36" s="1363"/>
      <c r="R36" s="1363"/>
      <c r="S36" s="1363"/>
      <c r="T36" s="1384"/>
      <c r="U36" s="697"/>
    </row>
    <row r="37" spans="2:25" s="820" customFormat="1" x14ac:dyDescent="0.2">
      <c r="B37" s="852"/>
      <c r="C37" s="852"/>
      <c r="D37" s="852"/>
      <c r="E37" s="852"/>
      <c r="F37" s="852"/>
      <c r="G37" s="852"/>
      <c r="H37" s="852"/>
      <c r="I37" s="852"/>
      <c r="J37" s="852"/>
      <c r="K37" s="852"/>
      <c r="L37" s="852"/>
      <c r="M37" s="852"/>
      <c r="N37" s="852"/>
      <c r="O37" s="852"/>
      <c r="P37" s="852"/>
      <c r="Q37" s="1363"/>
      <c r="R37" s="1363"/>
      <c r="S37" s="1363"/>
      <c r="T37" s="1384"/>
      <c r="U37" s="918"/>
    </row>
    <row r="38" spans="2:25" s="820" customFormat="1" x14ac:dyDescent="0.2">
      <c r="B38" s="852"/>
      <c r="C38" s="852"/>
      <c r="D38" s="852"/>
      <c r="E38" s="852"/>
      <c r="F38" s="852"/>
      <c r="G38" s="852"/>
      <c r="H38" s="852"/>
      <c r="I38" s="852"/>
      <c r="J38" s="852"/>
      <c r="K38" s="852"/>
      <c r="L38" s="852"/>
      <c r="M38" s="852"/>
      <c r="N38" s="852"/>
      <c r="O38" s="852"/>
      <c r="P38" s="852"/>
      <c r="T38" s="918"/>
      <c r="U38" s="918"/>
    </row>
    <row r="39" spans="2:25" s="820" customFormat="1" x14ac:dyDescent="0.2">
      <c r="B39" s="852"/>
      <c r="C39" s="852"/>
      <c r="D39" s="852"/>
      <c r="E39" s="852"/>
      <c r="F39" s="852"/>
      <c r="G39" s="852"/>
      <c r="H39" s="852"/>
      <c r="I39" s="852"/>
      <c r="J39" s="852"/>
      <c r="K39" s="852"/>
      <c r="L39" s="852"/>
      <c r="M39" s="852"/>
      <c r="N39" s="852"/>
      <c r="O39" s="852"/>
      <c r="P39" s="852"/>
      <c r="T39" s="918"/>
      <c r="U39" s="918"/>
    </row>
    <row r="40" spans="2:25" s="820" customFormat="1" x14ac:dyDescent="0.2">
      <c r="B40" s="852"/>
      <c r="C40" s="852"/>
      <c r="D40" s="852"/>
      <c r="E40" s="852"/>
      <c r="F40" s="852"/>
      <c r="G40" s="852"/>
      <c r="H40" s="852"/>
      <c r="I40" s="852"/>
      <c r="J40" s="852"/>
      <c r="K40" s="852"/>
      <c r="L40" s="852"/>
      <c r="M40" s="852"/>
      <c r="N40" s="852"/>
      <c r="O40" s="852"/>
      <c r="P40" s="852"/>
      <c r="T40" s="918"/>
      <c r="U40" s="918"/>
    </row>
    <row r="41" spans="2:25" s="820" customFormat="1" x14ac:dyDescent="0.2">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61" t="s">
        <v>417</v>
      </c>
      <c r="C3" s="1561"/>
      <c r="D3" s="1561"/>
      <c r="E3" s="1561"/>
      <c r="F3" s="1561"/>
      <c r="G3" s="1561"/>
      <c r="H3" s="1561"/>
      <c r="I3" s="1561"/>
      <c r="J3" s="1561"/>
      <c r="K3" s="1561"/>
      <c r="L3" s="1561"/>
      <c r="M3" s="1561"/>
      <c r="N3" s="1561"/>
      <c r="O3" s="1561"/>
      <c r="P3" s="1561"/>
      <c r="Q3" s="1561"/>
      <c r="R3" s="1561"/>
      <c r="S3" s="1561"/>
      <c r="T3" s="1561"/>
      <c r="U3" s="1561"/>
      <c r="V3" s="1561"/>
      <c r="W3" s="1561"/>
      <c r="X3" s="1561"/>
      <c r="Y3" s="7"/>
    </row>
    <row r="4" spans="2:25" s="4"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64" t="s">
        <v>52</v>
      </c>
      <c r="G6" s="1564"/>
      <c r="H6" s="1564"/>
      <c r="I6" s="1564"/>
      <c r="J6" s="1564"/>
      <c r="K6" s="1564"/>
      <c r="L6" s="1564"/>
      <c r="M6" s="1564"/>
      <c r="N6" s="1564"/>
      <c r="O6" s="1564"/>
      <c r="P6" s="1564"/>
      <c r="Q6" s="1564"/>
      <c r="R6" s="1564"/>
      <c r="S6" s="1564"/>
      <c r="T6" s="1564"/>
      <c r="U6" s="1564"/>
      <c r="V6" s="1564"/>
      <c r="W6" s="1564"/>
      <c r="X6" s="154"/>
      <c r="Y6" s="154"/>
    </row>
    <row r="7" spans="2:25" s="133" customFormat="1" ht="64.5" customHeight="1" x14ac:dyDescent="0.2">
      <c r="B7" s="1565" t="s">
        <v>12</v>
      </c>
      <c r="C7" s="155"/>
      <c r="D7" s="156" t="s">
        <v>53</v>
      </c>
      <c r="E7" s="155"/>
      <c r="F7" s="1566" t="s">
        <v>167</v>
      </c>
      <c r="G7" s="1566"/>
      <c r="H7" s="1566" t="s">
        <v>59</v>
      </c>
      <c r="I7" s="1566"/>
      <c r="J7" s="1566" t="s">
        <v>60</v>
      </c>
      <c r="K7" s="1566"/>
      <c r="L7" s="1566" t="s">
        <v>152</v>
      </c>
      <c r="M7" s="1566"/>
      <c r="N7" s="1566" t="s">
        <v>0</v>
      </c>
      <c r="O7" s="1566"/>
      <c r="P7" s="156"/>
      <c r="Q7" s="156" t="s">
        <v>62</v>
      </c>
    </row>
    <row r="8" spans="2:25" s="155" customFormat="1" ht="20.25" customHeight="1" x14ac:dyDescent="0.2">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148280</v>
      </c>
      <c r="F10" s="164">
        <f>'41bbenpreGII'!F10+'41bbenpreGII'!H10+'41bbenpreGII'!J10+'41bbenpreGII'!L10+'41bbenpreGII'!N10</f>
        <v>183844</v>
      </c>
      <c r="G10" s="165">
        <f t="shared" ref="G10:G27" si="0">F10*100/$N10</f>
        <v>80.138093971901711</v>
      </c>
      <c r="H10" s="164">
        <f>'41bbenpreGII'!P10</f>
        <v>1932</v>
      </c>
      <c r="I10" s="165">
        <f t="shared" ref="I10:I27" si="1">H10*100/$N10</f>
        <v>0.84216399530968711</v>
      </c>
      <c r="J10" s="164">
        <f>'41bbenpreGII'!R10</f>
        <v>43630</v>
      </c>
      <c r="K10" s="165">
        <f t="shared" ref="K10:K27" si="2">J10*100/$N10</f>
        <v>19.018434324721348</v>
      </c>
      <c r="L10" s="164">
        <f>'41bbenpreGII'!T10</f>
        <v>3</v>
      </c>
      <c r="M10" s="165">
        <f t="shared" ref="M10:M27" si="3">L10*100/$N10</f>
        <v>1.3077080672510668E-3</v>
      </c>
      <c r="N10" s="164">
        <f>F10+H10+J10+L10</f>
        <v>229409</v>
      </c>
      <c r="O10" s="165">
        <f>G10+I10+K10+M10</f>
        <v>99.999999999999986</v>
      </c>
      <c r="P10" s="166"/>
      <c r="Q10" s="166">
        <f t="shared" ref="Q10:Q27" si="4">N10/D10</f>
        <v>1.5471338009171838</v>
      </c>
    </row>
    <row r="11" spans="2:25" s="162" customFormat="1" ht="18" customHeight="1" x14ac:dyDescent="0.2">
      <c r="B11" s="146" t="s">
        <v>7</v>
      </c>
      <c r="C11" s="159"/>
      <c r="D11" s="163">
        <f>'41bbenpreGII'!D11</f>
        <v>17893</v>
      </c>
      <c r="F11" s="164">
        <f>'41bbenpreGII'!F11+'41bbenpreGII'!H11+'41bbenpreGII'!J11+'41bbenpreGII'!L11+'41bbenpreGII'!N11</f>
        <v>9353</v>
      </c>
      <c r="G11" s="165">
        <f t="shared" si="0"/>
        <v>39.854269643770238</v>
      </c>
      <c r="H11" s="164">
        <f>'41bbenpreGII'!P11</f>
        <v>4191</v>
      </c>
      <c r="I11" s="165">
        <f t="shared" si="1"/>
        <v>17.85836032043634</v>
      </c>
      <c r="J11" s="164">
        <f>'41bbenpreGII'!R11</f>
        <v>9924</v>
      </c>
      <c r="K11" s="165">
        <f t="shared" si="2"/>
        <v>42.287370035793423</v>
      </c>
      <c r="L11" s="164">
        <f>'41bbenpreGII'!T11</f>
        <v>0</v>
      </c>
      <c r="M11" s="165">
        <f t="shared" si="3"/>
        <v>0</v>
      </c>
      <c r="N11" s="164">
        <f t="shared" ref="N11:O27" si="5">F11+H11+J11+L11</f>
        <v>23468</v>
      </c>
      <c r="O11" s="165">
        <f t="shared" si="5"/>
        <v>100</v>
      </c>
      <c r="P11" s="166"/>
      <c r="Q11" s="166">
        <f t="shared" si="4"/>
        <v>1.3115743586877551</v>
      </c>
    </row>
    <row r="12" spans="2:25" s="162" customFormat="1" ht="22.5" customHeight="1" x14ac:dyDescent="0.2">
      <c r="B12" s="146" t="s">
        <v>37</v>
      </c>
      <c r="C12" s="159"/>
      <c r="D12" s="163">
        <f>'41bbenpreGII'!D12</f>
        <v>11043</v>
      </c>
      <c r="F12" s="164">
        <f>'41bbenpreGII'!F12+'41bbenpreGII'!H12+'41bbenpreGII'!J12+'41bbenpreGII'!L12+'41bbenpreGII'!N12</f>
        <v>9510</v>
      </c>
      <c r="G12" s="165">
        <f t="shared" si="0"/>
        <v>59.754948162111219</v>
      </c>
      <c r="H12" s="164">
        <f>'41bbenpreGII'!P12</f>
        <v>1878</v>
      </c>
      <c r="I12" s="165">
        <f t="shared" si="1"/>
        <v>11.800188501413761</v>
      </c>
      <c r="J12" s="164">
        <f>'41bbenpreGII'!R12</f>
        <v>4520</v>
      </c>
      <c r="K12" s="165">
        <f t="shared" si="2"/>
        <v>28.400879673264217</v>
      </c>
      <c r="L12" s="164">
        <f>'41bbenpreGII'!T12</f>
        <v>7</v>
      </c>
      <c r="M12" s="165">
        <f t="shared" si="3"/>
        <v>4.3983663210807412E-2</v>
      </c>
      <c r="N12" s="164">
        <f t="shared" si="5"/>
        <v>15915</v>
      </c>
      <c r="O12" s="165">
        <f t="shared" si="5"/>
        <v>100</v>
      </c>
      <c r="P12" s="166"/>
      <c r="Q12" s="166">
        <f t="shared" si="4"/>
        <v>1.4411844607443629</v>
      </c>
    </row>
    <row r="13" spans="2:25" s="162" customFormat="1" ht="18" customHeight="1" x14ac:dyDescent="0.2">
      <c r="B13" s="146" t="s">
        <v>38</v>
      </c>
      <c r="C13" s="159"/>
      <c r="D13" s="163">
        <f>'41bbenpreGII'!D13</f>
        <v>10943</v>
      </c>
      <c r="F13" s="164">
        <f>'41bbenpreGII'!F13+'41bbenpreGII'!H13+'41bbenpreGII'!J13+'41bbenpreGII'!L13+'41bbenpreGII'!N13</f>
        <v>9661</v>
      </c>
      <c r="G13" s="165">
        <f t="shared" si="0"/>
        <v>52.337613088466334</v>
      </c>
      <c r="H13" s="164">
        <f>'41bbenpreGII'!P13</f>
        <v>356</v>
      </c>
      <c r="I13" s="165">
        <f t="shared" si="1"/>
        <v>1.9285985156292325</v>
      </c>
      <c r="J13" s="164">
        <f>'41bbenpreGII'!R13</f>
        <v>8442</v>
      </c>
      <c r="K13" s="165">
        <f t="shared" si="2"/>
        <v>45.733788395904433</v>
      </c>
      <c r="L13" s="164">
        <f>'41bbenpreGII'!T13</f>
        <v>0</v>
      </c>
      <c r="M13" s="165">
        <f t="shared" si="3"/>
        <v>0</v>
      </c>
      <c r="N13" s="164">
        <f t="shared" si="5"/>
        <v>18459</v>
      </c>
      <c r="O13" s="165">
        <f t="shared" si="5"/>
        <v>100</v>
      </c>
      <c r="P13" s="166"/>
      <c r="Q13" s="166">
        <f t="shared" si="4"/>
        <v>1.6868317645983735</v>
      </c>
    </row>
    <row r="14" spans="2:25" s="162" customFormat="1" ht="18" customHeight="1" x14ac:dyDescent="0.2">
      <c r="B14" s="146" t="s">
        <v>6</v>
      </c>
      <c r="C14" s="159"/>
      <c r="D14" s="163">
        <f>'41bbenpreGII'!D14</f>
        <v>26150</v>
      </c>
      <c r="F14" s="164">
        <f>'41bbenpreGII'!F14+'41bbenpreGII'!H14+'41bbenpreGII'!J14+'41bbenpreGII'!L14+'41bbenpreGII'!N14</f>
        <v>9383</v>
      </c>
      <c r="G14" s="165">
        <f t="shared" si="0"/>
        <v>28.284198468680291</v>
      </c>
      <c r="H14" s="164">
        <f>'41bbenpreGII'!P14</f>
        <v>12052</v>
      </c>
      <c r="I14" s="165">
        <f t="shared" si="1"/>
        <v>36.32965575450654</v>
      </c>
      <c r="J14" s="164">
        <f>'41bbenpreGII'!R14</f>
        <v>11628</v>
      </c>
      <c r="K14" s="165">
        <f t="shared" si="2"/>
        <v>35.051546391752581</v>
      </c>
      <c r="L14" s="164">
        <f>'41bbenpreGII'!T14</f>
        <v>111</v>
      </c>
      <c r="M14" s="165">
        <f t="shared" si="3"/>
        <v>0.33459938506058962</v>
      </c>
      <c r="N14" s="164">
        <f t="shared" si="5"/>
        <v>33174</v>
      </c>
      <c r="O14" s="165">
        <f t="shared" si="5"/>
        <v>100</v>
      </c>
      <c r="P14" s="166"/>
      <c r="Q14" s="166">
        <f t="shared" si="4"/>
        <v>1.268604206500956</v>
      </c>
    </row>
    <row r="15" spans="2:25" s="162" customFormat="1" ht="18" customHeight="1" x14ac:dyDescent="0.2">
      <c r="B15" s="146" t="s">
        <v>5</v>
      </c>
      <c r="C15" s="159"/>
      <c r="D15" s="163">
        <f>'41bbenpreGII'!D15</f>
        <v>8261</v>
      </c>
      <c r="F15" s="164">
        <f>'41bbenpreGII'!F15+'41bbenpreGII'!H15+'41bbenpreGII'!J15+'41bbenpreGII'!L15+'41bbenpreGII'!N15</f>
        <v>9661</v>
      </c>
      <c r="G15" s="165">
        <f t="shared" si="0"/>
        <v>71.109966141616368</v>
      </c>
      <c r="H15" s="164">
        <f>'41bbenpreGII'!P15</f>
        <v>319</v>
      </c>
      <c r="I15" s="165">
        <f t="shared" si="1"/>
        <v>2.34800529957309</v>
      </c>
      <c r="J15" s="164">
        <f>'41bbenpreGII'!R15</f>
        <v>3606</v>
      </c>
      <c r="K15" s="165">
        <f t="shared" si="2"/>
        <v>26.542028558810539</v>
      </c>
      <c r="L15" s="164">
        <f>'41bbenpreGII'!T15</f>
        <v>0</v>
      </c>
      <c r="M15" s="165">
        <f t="shared" si="3"/>
        <v>0</v>
      </c>
      <c r="N15" s="164">
        <f t="shared" si="5"/>
        <v>13586</v>
      </c>
      <c r="O15" s="165">
        <f t="shared" si="5"/>
        <v>100</v>
      </c>
      <c r="P15" s="166"/>
      <c r="Q15" s="166">
        <f t="shared" si="4"/>
        <v>1.6445950853407578</v>
      </c>
    </row>
    <row r="16" spans="2:25" s="162" customFormat="1" ht="18" customHeight="1" x14ac:dyDescent="0.2">
      <c r="B16" s="146" t="s">
        <v>4</v>
      </c>
      <c r="C16" s="159"/>
      <c r="D16" s="163">
        <f>'41bbenpreGII'!D16</f>
        <v>42125</v>
      </c>
      <c r="F16" s="164">
        <f>'41bbenpreGII'!F16+'41bbenpreGII'!H16+'41bbenpreGII'!J16+'41bbenpreGII'!L16+'41bbenpreGII'!N16</f>
        <v>28695</v>
      </c>
      <c r="G16" s="165">
        <f t="shared" si="0"/>
        <v>47.973718527435047</v>
      </c>
      <c r="H16" s="164">
        <f>'41bbenpreGII'!P16</f>
        <v>15574</v>
      </c>
      <c r="I16" s="165">
        <f t="shared" si="1"/>
        <v>26.037382552579665</v>
      </c>
      <c r="J16" s="164">
        <f>'41bbenpreGII'!R16</f>
        <v>14539</v>
      </c>
      <c r="K16" s="165">
        <f t="shared" si="2"/>
        <v>24.307018423780384</v>
      </c>
      <c r="L16" s="164">
        <f>'41bbenpreGII'!T16</f>
        <v>1006</v>
      </c>
      <c r="M16" s="165">
        <f t="shared" si="3"/>
        <v>1.6818804962049019</v>
      </c>
      <c r="N16" s="164">
        <f t="shared" si="5"/>
        <v>59814</v>
      </c>
      <c r="O16" s="165">
        <f t="shared" si="5"/>
        <v>99.999999999999986</v>
      </c>
      <c r="P16" s="166"/>
      <c r="Q16" s="166">
        <f t="shared" si="4"/>
        <v>1.4199169139465875</v>
      </c>
    </row>
    <row r="17" spans="2:25" s="162" customFormat="1" ht="18" customHeight="1" x14ac:dyDescent="0.2">
      <c r="B17" s="146" t="s">
        <v>40</v>
      </c>
      <c r="C17" s="159"/>
      <c r="D17" s="163">
        <f>'41bbenpreGII'!D17</f>
        <v>26451</v>
      </c>
      <c r="F17" s="164">
        <f>'41bbenpreGII'!F17+'41bbenpreGII'!H17+'41bbenpreGII'!J17+'41bbenpreGII'!L17+'41bbenpreGII'!N17</f>
        <v>24986</v>
      </c>
      <c r="G17" s="165">
        <f t="shared" si="0"/>
        <v>64.14726194449436</v>
      </c>
      <c r="H17" s="164">
        <f>'41bbenpreGII'!P17</f>
        <v>4641</v>
      </c>
      <c r="I17" s="165">
        <f t="shared" si="1"/>
        <v>11.914970090626685</v>
      </c>
      <c r="J17" s="164">
        <f>'41bbenpreGII'!R17</f>
        <v>9319</v>
      </c>
      <c r="K17" s="165">
        <f t="shared" si="2"/>
        <v>23.924931323971144</v>
      </c>
      <c r="L17" s="164">
        <f>'41bbenpreGII'!T17</f>
        <v>5</v>
      </c>
      <c r="M17" s="165">
        <f t="shared" si="3"/>
        <v>1.2836640907807244E-2</v>
      </c>
      <c r="N17" s="164">
        <f t="shared" si="5"/>
        <v>38951</v>
      </c>
      <c r="O17" s="165">
        <f t="shared" si="5"/>
        <v>100</v>
      </c>
      <c r="P17" s="166"/>
      <c r="Q17" s="166">
        <f t="shared" si="4"/>
        <v>1.4725719254470531</v>
      </c>
    </row>
    <row r="18" spans="2:25" s="162" customFormat="1" ht="18" customHeight="1" x14ac:dyDescent="0.2">
      <c r="B18" s="146" t="s">
        <v>41</v>
      </c>
      <c r="C18" s="159"/>
      <c r="D18" s="163">
        <f>'41bbenpreGII'!D18</f>
        <v>97001</v>
      </c>
      <c r="F18" s="164">
        <f>'41bbenpreGII'!F18+'41bbenpreGII'!H18+'41bbenpreGII'!J18+'41bbenpreGII'!L18+'41bbenpreGII'!N18</f>
        <v>56199</v>
      </c>
      <c r="G18" s="165">
        <f t="shared" si="0"/>
        <v>45.849412187023241</v>
      </c>
      <c r="H18" s="164">
        <f>'41bbenpreGII'!P18</f>
        <v>11680</v>
      </c>
      <c r="I18" s="165">
        <f t="shared" si="1"/>
        <v>9.5290153622739098</v>
      </c>
      <c r="J18" s="164">
        <f>'41bbenpreGII'!R18</f>
        <v>54676</v>
      </c>
      <c r="K18" s="165">
        <f t="shared" si="2"/>
        <v>44.606887324288387</v>
      </c>
      <c r="L18" s="164">
        <f>'41bbenpreGII'!T18</f>
        <v>18</v>
      </c>
      <c r="M18" s="165">
        <f t="shared" si="3"/>
        <v>1.4685126414463219E-2</v>
      </c>
      <c r="N18" s="164">
        <f t="shared" si="5"/>
        <v>122573</v>
      </c>
      <c r="O18" s="165">
        <f t="shared" si="5"/>
        <v>100</v>
      </c>
      <c r="P18" s="166"/>
      <c r="Q18" s="166">
        <f t="shared" si="4"/>
        <v>1.2636261481840394</v>
      </c>
    </row>
    <row r="19" spans="2:25" s="162" customFormat="1" ht="18" customHeight="1" x14ac:dyDescent="0.2">
      <c r="B19" s="146" t="s">
        <v>3</v>
      </c>
      <c r="C19" s="159"/>
      <c r="D19" s="163">
        <f>'41bbenpreGII'!D19</f>
        <v>68558</v>
      </c>
      <c r="F19" s="164">
        <f>'41bbenpreGII'!F19+'41bbenpreGII'!H19+'41bbenpreGII'!J19+'41bbenpreGII'!L19+'41bbenpreGII'!N19</f>
        <v>44368</v>
      </c>
      <c r="G19" s="165">
        <f t="shared" si="0"/>
        <v>42.765573944306823</v>
      </c>
      <c r="H19" s="164">
        <f>'41bbenpreGII'!P19</f>
        <v>10814</v>
      </c>
      <c r="I19" s="165">
        <f>H19*100/$N19</f>
        <v>10.42343393061968</v>
      </c>
      <c r="J19" s="164">
        <f>'41bbenpreGII'!R19</f>
        <v>47993</v>
      </c>
      <c r="K19" s="165">
        <f>J19*100/$N19</f>
        <v>46.259650881471273</v>
      </c>
      <c r="L19" s="164">
        <f>'41bbenpreGII'!T19</f>
        <v>572</v>
      </c>
      <c r="M19" s="165">
        <f t="shared" si="3"/>
        <v>0.5513412436022247</v>
      </c>
      <c r="N19" s="164">
        <f t="shared" si="5"/>
        <v>103747</v>
      </c>
      <c r="O19" s="165">
        <f t="shared" si="5"/>
        <v>100</v>
      </c>
      <c r="P19" s="166"/>
      <c r="Q19" s="166">
        <f t="shared" si="4"/>
        <v>1.5132734327139066</v>
      </c>
    </row>
    <row r="20" spans="2:25" s="162" customFormat="1" ht="18" customHeight="1" x14ac:dyDescent="0.2">
      <c r="B20" s="146" t="s">
        <v>2</v>
      </c>
      <c r="C20" s="159"/>
      <c r="D20" s="163">
        <f>'41bbenpreGII'!D20</f>
        <v>12727</v>
      </c>
      <c r="F20" s="164">
        <f>'41bbenpreGII'!F20+'41bbenpreGII'!H20+'41bbenpreGII'!J20+'41bbenpreGII'!L20+'41bbenpreGII'!N20</f>
        <v>5359</v>
      </c>
      <c r="G20" s="165">
        <f t="shared" si="0"/>
        <v>35.617439851123223</v>
      </c>
      <c r="H20" s="164">
        <f>'41bbenpreGII'!P20</f>
        <v>6849</v>
      </c>
      <c r="I20" s="165">
        <f>H20*100/$N20</f>
        <v>45.520404094111392</v>
      </c>
      <c r="J20" s="164">
        <f>'41bbenpreGII'!R20</f>
        <v>2838</v>
      </c>
      <c r="K20" s="165">
        <f>J20*100/$N20</f>
        <v>18.862156054765386</v>
      </c>
      <c r="L20" s="164">
        <f>'41bbenpreGII'!T20</f>
        <v>0</v>
      </c>
      <c r="M20" s="165">
        <f t="shared" si="3"/>
        <v>0</v>
      </c>
      <c r="N20" s="164">
        <f t="shared" si="5"/>
        <v>15046</v>
      </c>
      <c r="O20" s="165">
        <f t="shared" si="5"/>
        <v>100</v>
      </c>
      <c r="P20" s="166"/>
      <c r="Q20" s="166">
        <f t="shared" si="4"/>
        <v>1.1822110473795866</v>
      </c>
    </row>
    <row r="21" spans="2:25" s="162" customFormat="1" ht="18" customHeight="1" x14ac:dyDescent="0.2">
      <c r="B21" s="146" t="s">
        <v>35</v>
      </c>
      <c r="C21" s="159"/>
      <c r="D21" s="163">
        <f>'41bbenpreGII'!D21</f>
        <v>32053</v>
      </c>
      <c r="F21" s="164">
        <f>'41bbenpreGII'!F21+'41bbenpreGII'!H21+'41bbenpreGII'!J21+'41bbenpreGII'!L21+'41bbenpreGII'!N21</f>
        <v>32013</v>
      </c>
      <c r="G21" s="165">
        <f t="shared" si="0"/>
        <v>61.808317565741206</v>
      </c>
      <c r="H21" s="164">
        <f>'41bbenpreGII'!P21</f>
        <v>6802</v>
      </c>
      <c r="I21" s="165">
        <f>H21*100/$N21</f>
        <v>13.132795304475422</v>
      </c>
      <c r="J21" s="164">
        <f>'41bbenpreGII'!R21</f>
        <v>12925</v>
      </c>
      <c r="K21" s="165">
        <f>J21*100/$N21</f>
        <v>24.954627949183305</v>
      </c>
      <c r="L21" s="164">
        <f>'41bbenpreGII'!T21</f>
        <v>54</v>
      </c>
      <c r="M21" s="165">
        <f t="shared" si="3"/>
        <v>0.1042591806000695</v>
      </c>
      <c r="N21" s="164">
        <f t="shared" si="5"/>
        <v>51794</v>
      </c>
      <c r="O21" s="165">
        <f t="shared" si="5"/>
        <v>100</v>
      </c>
      <c r="P21" s="166"/>
      <c r="Q21" s="166">
        <f t="shared" si="4"/>
        <v>1.6158861885002964</v>
      </c>
    </row>
    <row r="22" spans="2:25" s="162" customFormat="1" ht="21" customHeight="1" x14ac:dyDescent="0.2">
      <c r="B22" s="146" t="s">
        <v>42</v>
      </c>
      <c r="C22" s="159"/>
      <c r="D22" s="163">
        <f>'41bbenpreGII'!D22</f>
        <v>81854</v>
      </c>
      <c r="F22" s="164">
        <f>'41bbenpreGII'!F22+'41bbenpreGII'!H22+'41bbenpreGII'!J22+'41bbenpreGII'!L22+'41bbenpreGII'!N22</f>
        <v>85252</v>
      </c>
      <c r="G22" s="165">
        <f t="shared" si="0"/>
        <v>70.490569781959792</v>
      </c>
      <c r="H22" s="164">
        <f>'41bbenpreGII'!P22</f>
        <v>11213</v>
      </c>
      <c r="I22" s="165">
        <f>H22*100/$N22</f>
        <v>9.2714629447416517</v>
      </c>
      <c r="J22" s="164">
        <f>'41bbenpreGII'!R22</f>
        <v>24455</v>
      </c>
      <c r="K22" s="165">
        <f>J22*100/$N22</f>
        <v>20.220603434732638</v>
      </c>
      <c r="L22" s="164">
        <f>'41bbenpreGII'!T22</f>
        <v>21</v>
      </c>
      <c r="M22" s="165">
        <f t="shared" si="3"/>
        <v>1.7363838565912303E-2</v>
      </c>
      <c r="N22" s="164">
        <f t="shared" si="5"/>
        <v>120941</v>
      </c>
      <c r="O22" s="165">
        <f t="shared" si="5"/>
        <v>100</v>
      </c>
      <c r="P22" s="166"/>
      <c r="Q22" s="166">
        <f t="shared" si="4"/>
        <v>1.4775209519388179</v>
      </c>
    </row>
    <row r="23" spans="2:25" s="162" customFormat="1" ht="18" customHeight="1" x14ac:dyDescent="0.2">
      <c r="B23" s="146" t="s">
        <v>43</v>
      </c>
      <c r="C23" s="159"/>
      <c r="D23" s="163">
        <f>'41bbenpreGII'!D23</f>
        <v>18769</v>
      </c>
      <c r="F23" s="164">
        <f>'41bbenpreGII'!F23+'41bbenpreGII'!H23+'41bbenpreGII'!J23+'41bbenpreGII'!L23+'41bbenpreGII'!N23</f>
        <v>12917</v>
      </c>
      <c r="G23" s="165">
        <f t="shared" si="0"/>
        <v>52.540166768354688</v>
      </c>
      <c r="H23" s="164">
        <f>'41bbenpreGII'!P23</f>
        <v>570</v>
      </c>
      <c r="I23" s="165">
        <f>H23*100/$N23</f>
        <v>2.3184868822452716</v>
      </c>
      <c r="J23" s="164">
        <f>'41bbenpreGII'!R23</f>
        <v>11097</v>
      </c>
      <c r="K23" s="165">
        <f>J23*100/$N23</f>
        <v>45.137278828553995</v>
      </c>
      <c r="L23" s="164">
        <f>'41bbenpreGII'!T23</f>
        <v>1</v>
      </c>
      <c r="M23" s="165">
        <f t="shared" si="3"/>
        <v>4.067520846044336E-3</v>
      </c>
      <c r="N23" s="164">
        <f t="shared" si="5"/>
        <v>24585</v>
      </c>
      <c r="O23" s="165">
        <f t="shared" si="5"/>
        <v>100.00000000000001</v>
      </c>
      <c r="P23" s="166"/>
      <c r="Q23" s="166">
        <f t="shared" si="4"/>
        <v>1.3098726623687995</v>
      </c>
    </row>
    <row r="24" spans="2:25" s="162" customFormat="1" ht="22.5" customHeight="1" x14ac:dyDescent="0.2">
      <c r="B24" s="146" t="s">
        <v>44</v>
      </c>
      <c r="C24" s="159"/>
      <c r="D24" s="163">
        <f>'41bbenpreGII'!D24</f>
        <v>6563</v>
      </c>
      <c r="F24" s="164">
        <f>'41bbenpreGII'!F24+'41bbenpreGII'!H24+'41bbenpreGII'!J24+'41bbenpreGII'!L24+'41bbenpreGII'!N24</f>
        <v>4257</v>
      </c>
      <c r="G24" s="167">
        <f t="shared" si="0"/>
        <v>48.441055985434687</v>
      </c>
      <c r="H24" s="164">
        <f>'41bbenpreGII'!P24</f>
        <v>1393</v>
      </c>
      <c r="I24" s="165">
        <f t="shared" si="1"/>
        <v>15.851160673645881</v>
      </c>
      <c r="J24" s="164">
        <f>'41bbenpreGII'!R24</f>
        <v>3123</v>
      </c>
      <c r="K24" s="165">
        <f t="shared" si="2"/>
        <v>35.537096040054621</v>
      </c>
      <c r="L24" s="164">
        <f>'41bbenpreGII'!T24</f>
        <v>15</v>
      </c>
      <c r="M24" s="165">
        <f t="shared" si="3"/>
        <v>0.17068730086481565</v>
      </c>
      <c r="N24" s="163">
        <f t="shared" si="5"/>
        <v>8788</v>
      </c>
      <c r="O24" s="165">
        <f t="shared" si="5"/>
        <v>100</v>
      </c>
      <c r="P24" s="166"/>
      <c r="Q24" s="166">
        <f t="shared" si="4"/>
        <v>1.3390217888160902</v>
      </c>
    </row>
    <row r="25" spans="2:25" s="162" customFormat="1" ht="18" customHeight="1" x14ac:dyDescent="0.2">
      <c r="B25" s="146" t="s">
        <v>45</v>
      </c>
      <c r="C25" s="159"/>
      <c r="D25" s="163">
        <f>'41bbenpreGII'!D25</f>
        <v>24304</v>
      </c>
      <c r="F25" s="164">
        <f>'41bbenpreGII'!F25+'41bbenpreGII'!H25+'41bbenpreGII'!J25+'41bbenpreGII'!L25+'41bbenpreGII'!N25</f>
        <v>20449</v>
      </c>
      <c r="G25" s="167">
        <f t="shared" si="0"/>
        <v>56.136931397040655</v>
      </c>
      <c r="H25" s="164">
        <f>'41bbenpreGII'!P25</f>
        <v>685</v>
      </c>
      <c r="I25" s="165">
        <f t="shared" si="1"/>
        <v>1.8804732753177589</v>
      </c>
      <c r="J25" s="164">
        <f>'41bbenpreGII'!R25</f>
        <v>12450</v>
      </c>
      <c r="K25" s="165">
        <f t="shared" si="2"/>
        <v>34.177944930957807</v>
      </c>
      <c r="L25" s="164">
        <f>'41bbenpreGII'!T25</f>
        <v>2843</v>
      </c>
      <c r="M25" s="165">
        <f t="shared" si="3"/>
        <v>7.8046503966837788</v>
      </c>
      <c r="N25" s="163">
        <f t="shared" si="5"/>
        <v>36427</v>
      </c>
      <c r="O25" s="165">
        <f t="shared" si="5"/>
        <v>100.00000000000001</v>
      </c>
      <c r="P25" s="166"/>
      <c r="Q25" s="166">
        <f t="shared" si="4"/>
        <v>1.4988067807768268</v>
      </c>
    </row>
    <row r="26" spans="2:25" s="162" customFormat="1" ht="18" customHeight="1" x14ac:dyDescent="0.2">
      <c r="B26" s="146" t="s">
        <v>46</v>
      </c>
      <c r="C26" s="159"/>
      <c r="D26" s="163">
        <f>'41bbenpreGII'!D26</f>
        <v>4204</v>
      </c>
      <c r="F26" s="164">
        <f>'41bbenpreGII'!F26+'41bbenpreGII'!H26+'41bbenpreGII'!J26+'41bbenpreGII'!L26+'41bbenpreGII'!N26</f>
        <v>5021</v>
      </c>
      <c r="G26" s="167">
        <f t="shared" si="0"/>
        <v>79.901336728198601</v>
      </c>
      <c r="H26" s="164">
        <f>'41bbenpreGII'!P26</f>
        <v>517</v>
      </c>
      <c r="I26" s="165">
        <f t="shared" si="1"/>
        <v>8.2272437937619358</v>
      </c>
      <c r="J26" s="164">
        <f>'41bbenpreGII'!R26</f>
        <v>746</v>
      </c>
      <c r="K26" s="165">
        <f t="shared" si="2"/>
        <v>11.871419478039465</v>
      </c>
      <c r="L26" s="164">
        <f>'41bbenpreGII'!T26</f>
        <v>0</v>
      </c>
      <c r="M26" s="165">
        <f t="shared" si="3"/>
        <v>0</v>
      </c>
      <c r="N26" s="163">
        <f t="shared" si="5"/>
        <v>6284</v>
      </c>
      <c r="O26" s="165">
        <f t="shared" si="5"/>
        <v>100.00000000000001</v>
      </c>
      <c r="P26" s="166"/>
      <c r="Q26" s="166">
        <f t="shared" si="4"/>
        <v>1.4947668886774501</v>
      </c>
    </row>
    <row r="27" spans="2:25" s="162" customFormat="1" ht="18" customHeight="1" x14ac:dyDescent="0.2">
      <c r="B27" s="146" t="s">
        <v>1</v>
      </c>
      <c r="C27" s="159"/>
      <c r="D27" s="163">
        <f>'41bbenpreGII'!D27</f>
        <v>1507</v>
      </c>
      <c r="F27" s="164">
        <f>'41bbenpreGII'!F27+'41bbenpreGII'!H27+'41bbenpreGII'!J27+'41bbenpreGII'!L27+'41bbenpreGII'!N27</f>
        <v>1253</v>
      </c>
      <c r="G27" s="167">
        <f t="shared" si="0"/>
        <v>61.633054599114608</v>
      </c>
      <c r="H27" s="164">
        <f>'41bbenpreGII'!P27</f>
        <v>4</v>
      </c>
      <c r="I27" s="165">
        <f t="shared" si="1"/>
        <v>0.19675356615838663</v>
      </c>
      <c r="J27" s="164">
        <f>'41bbenpreGII'!R27</f>
        <v>776</v>
      </c>
      <c r="K27" s="165">
        <f t="shared" si="2"/>
        <v>38.170191834727007</v>
      </c>
      <c r="L27" s="164">
        <f>'41bbenpreGII'!T27</f>
        <v>0</v>
      </c>
      <c r="M27" s="165">
        <f t="shared" si="3"/>
        <v>0</v>
      </c>
      <c r="N27" s="164">
        <f t="shared" si="5"/>
        <v>2033</v>
      </c>
      <c r="O27" s="165">
        <f t="shared" si="5"/>
        <v>100</v>
      </c>
      <c r="P27" s="166"/>
      <c r="Q27" s="166">
        <f t="shared" si="4"/>
        <v>1.3490378234903782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638686</v>
      </c>
      <c r="E30" s="174"/>
      <c r="F30" s="147">
        <f>SUM(F10:F27)</f>
        <v>552181</v>
      </c>
      <c r="G30" s="175">
        <f>F30*100/$N30</f>
        <v>59.695630458143512</v>
      </c>
      <c r="H30" s="147">
        <f>SUM(H10:H27)</f>
        <v>91470</v>
      </c>
      <c r="I30" s="175">
        <f>H30*100/$N30</f>
        <v>9.8887127916505406</v>
      </c>
      <c r="J30" s="147">
        <f>SUM(J10:J27)</f>
        <v>276687</v>
      </c>
      <c r="K30" s="175">
        <f>J30*100/$N30</f>
        <v>29.912302133851679</v>
      </c>
      <c r="L30" s="147">
        <f>SUM(L10:L28)</f>
        <v>4656</v>
      </c>
      <c r="M30" s="175">
        <f>L30*100/$N30</f>
        <v>0.50335461635426826</v>
      </c>
      <c r="N30" s="147">
        <f>F30+H30+J30+L30</f>
        <v>924994</v>
      </c>
      <c r="O30" s="175">
        <f>G30+I30+K30+M30</f>
        <v>100</v>
      </c>
      <c r="P30" s="176"/>
      <c r="Q30" s="176">
        <f>(N30/D30)</f>
        <v>1.4482766179311899</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416</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52</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249</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855" t="s">
        <v>478</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116664</v>
      </c>
      <c r="E10" s="633"/>
      <c r="F10" s="675">
        <v>437</v>
      </c>
      <c r="G10" s="676">
        <v>4.012173471975653</v>
      </c>
      <c r="H10" s="675">
        <v>80225</v>
      </c>
      <c r="I10" s="676">
        <v>61.699213796601569</v>
      </c>
      <c r="J10" s="675">
        <v>84229</v>
      </c>
      <c r="K10" s="676">
        <v>18.062389043875221</v>
      </c>
      <c r="L10" s="675">
        <v>1332</v>
      </c>
      <c r="M10" s="676">
        <v>0.90540197818919599</v>
      </c>
      <c r="N10" s="675">
        <v>84</v>
      </c>
      <c r="O10" s="676">
        <v>0.39817397920365205</v>
      </c>
      <c r="P10" s="675">
        <v>103</v>
      </c>
      <c r="Q10" s="676">
        <v>2.5361399949277198E-3</v>
      </c>
      <c r="R10" s="675">
        <v>27322</v>
      </c>
      <c r="S10" s="676">
        <v>14.920111590159777</v>
      </c>
      <c r="T10" s="675">
        <v>0</v>
      </c>
      <c r="U10" s="676">
        <v>0</v>
      </c>
      <c r="V10" s="831">
        <f>F10+H10+J10+L10+N10+P10+R10+T10</f>
        <v>193732</v>
      </c>
      <c r="W10" s="676">
        <f t="shared" ref="V10:W27" si="0">G10+I10+K10+M10+O10+Q10+S10+U10</f>
        <v>99.999999999999986</v>
      </c>
      <c r="X10" s="678"/>
      <c r="Y10" s="832">
        <f t="shared" ref="Y10:Y27" si="1">V10/D10</f>
        <v>1.6605979565247206</v>
      </c>
    </row>
    <row r="11" spans="2:30" s="633" customFormat="1" ht="18" customHeight="1" x14ac:dyDescent="0.2">
      <c r="B11" s="682" t="s">
        <v>7</v>
      </c>
      <c r="D11" s="833">
        <v>17836</v>
      </c>
      <c r="F11" s="683">
        <v>1161</v>
      </c>
      <c r="G11" s="684">
        <v>9.5502617241747672</v>
      </c>
      <c r="H11" s="683">
        <v>5251</v>
      </c>
      <c r="I11" s="684">
        <v>13.652387565431043</v>
      </c>
      <c r="J11" s="683">
        <v>3690</v>
      </c>
      <c r="K11" s="684">
        <v>21.664352099134707</v>
      </c>
      <c r="L11" s="683">
        <v>640</v>
      </c>
      <c r="M11" s="684">
        <v>5.0849268240572592</v>
      </c>
      <c r="N11" s="683">
        <v>95</v>
      </c>
      <c r="O11" s="684">
        <v>1.6023929067407328</v>
      </c>
      <c r="P11" s="683">
        <v>1972</v>
      </c>
      <c r="Q11" s="684">
        <v>2.4676850763807288</v>
      </c>
      <c r="R11" s="683">
        <v>11180</v>
      </c>
      <c r="S11" s="684">
        <v>45.977993804080761</v>
      </c>
      <c r="T11" s="683">
        <v>0</v>
      </c>
      <c r="U11" s="684">
        <v>0</v>
      </c>
      <c r="V11" s="834">
        <f t="shared" si="0"/>
        <v>23989</v>
      </c>
      <c r="W11" s="684">
        <f t="shared" si="0"/>
        <v>100</v>
      </c>
      <c r="X11" s="678"/>
      <c r="Y11" s="835">
        <f t="shared" si="1"/>
        <v>1.3449764521193093</v>
      </c>
    </row>
    <row r="12" spans="2:30" s="633" customFormat="1" ht="22.5" customHeight="1" x14ac:dyDescent="0.2">
      <c r="B12" s="682" t="s">
        <v>37</v>
      </c>
      <c r="D12" s="833">
        <v>15696</v>
      </c>
      <c r="F12" s="685">
        <v>2420</v>
      </c>
      <c r="G12" s="684">
        <v>22.562277580071175</v>
      </c>
      <c r="H12" s="685">
        <v>5998</v>
      </c>
      <c r="I12" s="684">
        <v>8.1748856126080334</v>
      </c>
      <c r="J12" s="685">
        <v>5172</v>
      </c>
      <c r="K12" s="684">
        <v>24.789018810371125</v>
      </c>
      <c r="L12" s="685">
        <v>829</v>
      </c>
      <c r="M12" s="684">
        <v>8.8764616166751402</v>
      </c>
      <c r="N12" s="685">
        <v>269</v>
      </c>
      <c r="O12" s="684">
        <v>1.4234875444839858</v>
      </c>
      <c r="P12" s="685">
        <v>1698</v>
      </c>
      <c r="Q12" s="684">
        <v>5.2567361464158617</v>
      </c>
      <c r="R12" s="685">
        <v>6326</v>
      </c>
      <c r="S12" s="684">
        <v>28.917132689374682</v>
      </c>
      <c r="T12" s="685">
        <v>11</v>
      </c>
      <c r="U12" s="684">
        <v>0</v>
      </c>
      <c r="V12" s="834">
        <f t="shared" si="0"/>
        <v>22723</v>
      </c>
      <c r="W12" s="684">
        <f t="shared" si="0"/>
        <v>100.00000000000001</v>
      </c>
      <c r="X12" s="678"/>
      <c r="Y12" s="835">
        <f t="shared" si="1"/>
        <v>1.4476936799184505</v>
      </c>
    </row>
    <row r="13" spans="2:30" s="633" customFormat="1" ht="18" customHeight="1" x14ac:dyDescent="0.2">
      <c r="B13" s="682" t="s">
        <v>38</v>
      </c>
      <c r="D13" s="833">
        <v>15162</v>
      </c>
      <c r="F13" s="683">
        <v>2311</v>
      </c>
      <c r="G13" s="684">
        <v>21.067835441777071</v>
      </c>
      <c r="H13" s="683">
        <v>10147</v>
      </c>
      <c r="I13" s="684">
        <v>23.637812531128599</v>
      </c>
      <c r="J13" s="683">
        <v>1002</v>
      </c>
      <c r="K13" s="684">
        <v>3.117840422352824</v>
      </c>
      <c r="L13" s="683">
        <v>216</v>
      </c>
      <c r="M13" s="684">
        <v>1.8926187867317461</v>
      </c>
      <c r="N13" s="683">
        <v>3</v>
      </c>
      <c r="O13" s="684">
        <v>0.28887339376431914</v>
      </c>
      <c r="P13" s="683">
        <v>48</v>
      </c>
      <c r="Q13" s="684">
        <v>0.29883454527343362</v>
      </c>
      <c r="R13" s="683">
        <v>13109</v>
      </c>
      <c r="S13" s="684">
        <v>49.696184878972012</v>
      </c>
      <c r="T13" s="683">
        <v>0</v>
      </c>
      <c r="U13" s="684">
        <v>0</v>
      </c>
      <c r="V13" s="834">
        <f t="shared" si="0"/>
        <v>26836</v>
      </c>
      <c r="W13" s="684">
        <f t="shared" si="0"/>
        <v>100</v>
      </c>
      <c r="X13" s="678"/>
      <c r="Y13" s="835">
        <f t="shared" si="1"/>
        <v>1.7699511937739085</v>
      </c>
    </row>
    <row r="14" spans="2:30" s="633" customFormat="1" ht="18" customHeight="1" x14ac:dyDescent="0.2">
      <c r="B14" s="682" t="s">
        <v>6</v>
      </c>
      <c r="D14" s="833">
        <v>21612</v>
      </c>
      <c r="F14" s="683">
        <v>727</v>
      </c>
      <c r="G14" s="684">
        <v>1.1223131063344112</v>
      </c>
      <c r="H14" s="683">
        <v>3922</v>
      </c>
      <c r="I14" s="684">
        <v>5.0218755944455014</v>
      </c>
      <c r="J14" s="683">
        <v>460</v>
      </c>
      <c r="K14" s="684">
        <v>0</v>
      </c>
      <c r="L14" s="683">
        <v>1928</v>
      </c>
      <c r="M14" s="684">
        <v>29.922008750237779</v>
      </c>
      <c r="N14" s="683">
        <v>170</v>
      </c>
      <c r="O14" s="684">
        <v>2.4538710291040515</v>
      </c>
      <c r="P14" s="683">
        <v>11472</v>
      </c>
      <c r="Q14" s="684">
        <v>21.742438653224273</v>
      </c>
      <c r="R14" s="683">
        <v>8757</v>
      </c>
      <c r="S14" s="684">
        <v>39.737492866653987</v>
      </c>
      <c r="T14" s="683">
        <v>38</v>
      </c>
      <c r="U14" s="684">
        <v>0</v>
      </c>
      <c r="V14" s="834">
        <f t="shared" si="0"/>
        <v>27474</v>
      </c>
      <c r="W14" s="684">
        <f t="shared" si="0"/>
        <v>100</v>
      </c>
      <c r="X14" s="678"/>
      <c r="Y14" s="835">
        <f t="shared" si="1"/>
        <v>1.2712382009994447</v>
      </c>
    </row>
    <row r="15" spans="2:30" s="633" customFormat="1" ht="18" customHeight="1" x14ac:dyDescent="0.2">
      <c r="B15" s="682" t="s">
        <v>5</v>
      </c>
      <c r="D15" s="833">
        <v>5718</v>
      </c>
      <c r="F15" s="685">
        <v>1291</v>
      </c>
      <c r="G15" s="684">
        <v>0</v>
      </c>
      <c r="H15" s="685">
        <v>1952</v>
      </c>
      <c r="I15" s="684">
        <v>19.530493707647629</v>
      </c>
      <c r="J15" s="685">
        <v>408</v>
      </c>
      <c r="K15" s="684">
        <v>7.5750242013552755</v>
      </c>
      <c r="L15" s="685">
        <v>607</v>
      </c>
      <c r="M15" s="684">
        <v>11.302032913843176</v>
      </c>
      <c r="N15" s="685">
        <v>43</v>
      </c>
      <c r="O15" s="684">
        <v>2.1539206195546949</v>
      </c>
      <c r="P15" s="685">
        <v>34</v>
      </c>
      <c r="Q15" s="684">
        <v>0</v>
      </c>
      <c r="R15" s="685">
        <v>3821</v>
      </c>
      <c r="S15" s="684">
        <v>59.438528557599227</v>
      </c>
      <c r="T15" s="685">
        <v>0</v>
      </c>
      <c r="U15" s="684">
        <v>0</v>
      </c>
      <c r="V15" s="834">
        <f t="shared" si="0"/>
        <v>8156</v>
      </c>
      <c r="W15" s="684">
        <f t="shared" si="0"/>
        <v>100</v>
      </c>
      <c r="X15" s="678"/>
      <c r="Y15" s="835">
        <f t="shared" si="1"/>
        <v>1.4263728576425323</v>
      </c>
    </row>
    <row r="16" spans="2:30" s="742" customFormat="1" ht="18" customHeight="1" x14ac:dyDescent="0.2">
      <c r="B16" s="836" t="s">
        <v>4</v>
      </c>
      <c r="D16" s="837">
        <v>51515</v>
      </c>
      <c r="E16" s="820"/>
      <c r="F16" s="838">
        <v>3607</v>
      </c>
      <c r="G16" s="839">
        <v>7.7071171283070425</v>
      </c>
      <c r="H16" s="838">
        <v>20724</v>
      </c>
      <c r="I16" s="839">
        <v>15.824121227176748</v>
      </c>
      <c r="J16" s="838">
        <v>13433</v>
      </c>
      <c r="K16" s="839">
        <v>26.553637229329691</v>
      </c>
      <c r="L16" s="838">
        <v>3645</v>
      </c>
      <c r="M16" s="839">
        <v>6.8666418250320875</v>
      </c>
      <c r="N16" s="838">
        <v>3</v>
      </c>
      <c r="O16" s="839">
        <v>1.1427151906595454</v>
      </c>
      <c r="P16" s="838">
        <v>14923</v>
      </c>
      <c r="Q16" s="839">
        <v>25.539270483997846</v>
      </c>
      <c r="R16" s="838">
        <v>15946</v>
      </c>
      <c r="S16" s="839">
        <v>15.629528422970232</v>
      </c>
      <c r="T16" s="838">
        <v>1449</v>
      </c>
      <c r="U16" s="839">
        <v>0.73696849252680829</v>
      </c>
      <c r="V16" s="840">
        <f t="shared" si="0"/>
        <v>73730</v>
      </c>
      <c r="W16" s="839">
        <f t="shared" si="0"/>
        <v>100</v>
      </c>
      <c r="X16" s="841"/>
      <c r="Y16" s="835">
        <f t="shared" si="1"/>
        <v>1.4312336212753567</v>
      </c>
    </row>
    <row r="17" spans="2:25" s="742" customFormat="1" ht="18" customHeight="1" x14ac:dyDescent="0.2">
      <c r="B17" s="836" t="s">
        <v>40</v>
      </c>
      <c r="D17" s="837">
        <v>30616</v>
      </c>
      <c r="E17" s="820"/>
      <c r="F17" s="838">
        <v>7031</v>
      </c>
      <c r="G17" s="839">
        <v>13.305587605076644</v>
      </c>
      <c r="H17" s="838">
        <v>18178</v>
      </c>
      <c r="I17" s="839">
        <v>29.339047305093128</v>
      </c>
      <c r="J17" s="838">
        <v>7785</v>
      </c>
      <c r="K17" s="839">
        <v>36.084555793637712</v>
      </c>
      <c r="L17" s="838">
        <v>1126</v>
      </c>
      <c r="M17" s="839">
        <v>3.7127080929619254</v>
      </c>
      <c r="N17" s="838">
        <v>1602</v>
      </c>
      <c r="O17" s="839">
        <v>5.6576561727377612</v>
      </c>
      <c r="P17" s="838">
        <v>3593</v>
      </c>
      <c r="Q17" s="839">
        <v>8.2330641173561894</v>
      </c>
      <c r="R17" s="838">
        <v>5321</v>
      </c>
      <c r="S17" s="839">
        <v>3.6302950387341353</v>
      </c>
      <c r="T17" s="838">
        <v>1</v>
      </c>
      <c r="U17" s="839">
        <v>3.708587440250536E-2</v>
      </c>
      <c r="V17" s="840">
        <f t="shared" si="0"/>
        <v>44637</v>
      </c>
      <c r="W17" s="839">
        <f t="shared" si="0"/>
        <v>100</v>
      </c>
      <c r="X17" s="841"/>
      <c r="Y17" s="835">
        <f t="shared" si="1"/>
        <v>1.4579631565194668</v>
      </c>
    </row>
    <row r="18" spans="2:25" s="742" customFormat="1" ht="18" customHeight="1" x14ac:dyDescent="0.2">
      <c r="B18" s="836" t="s">
        <v>41</v>
      </c>
      <c r="D18" s="837">
        <v>109537</v>
      </c>
      <c r="E18" s="820"/>
      <c r="F18" s="838">
        <v>1</v>
      </c>
      <c r="G18" s="839">
        <v>0.11792867955081494</v>
      </c>
      <c r="H18" s="838">
        <v>24013</v>
      </c>
      <c r="I18" s="839">
        <v>17.203506178054706</v>
      </c>
      <c r="J18" s="838">
        <v>12817</v>
      </c>
      <c r="K18" s="839">
        <v>23.951842855634176</v>
      </c>
      <c r="L18" s="838">
        <v>3152</v>
      </c>
      <c r="M18" s="839">
        <v>4.6309008343014044</v>
      </c>
      <c r="N18" s="838">
        <v>3197</v>
      </c>
      <c r="O18" s="839">
        <v>4.7998732706727214</v>
      </c>
      <c r="P18" s="838">
        <v>4113</v>
      </c>
      <c r="Q18" s="839">
        <v>6.3575879184707995</v>
      </c>
      <c r="R18" s="838">
        <v>86330</v>
      </c>
      <c r="S18" s="839">
        <v>42.934840004224313</v>
      </c>
      <c r="T18" s="838">
        <v>7</v>
      </c>
      <c r="U18" s="839">
        <v>3.5202590910691028E-3</v>
      </c>
      <c r="V18" s="840">
        <f t="shared" si="0"/>
        <v>133630</v>
      </c>
      <c r="W18" s="839">
        <f t="shared" si="0"/>
        <v>100.00000000000001</v>
      </c>
      <c r="X18" s="841"/>
      <c r="Y18" s="835">
        <f t="shared" si="1"/>
        <v>1.2199530752165935</v>
      </c>
    </row>
    <row r="19" spans="2:25" s="742" customFormat="1" ht="18" customHeight="1" x14ac:dyDescent="0.2">
      <c r="B19" s="836" t="s">
        <v>3</v>
      </c>
      <c r="D19" s="837">
        <v>64240</v>
      </c>
      <c r="E19" s="820"/>
      <c r="F19" s="838">
        <v>1348</v>
      </c>
      <c r="G19" s="839">
        <v>2.6363906960921888</v>
      </c>
      <c r="H19" s="838">
        <v>30724</v>
      </c>
      <c r="I19" s="839">
        <v>2.1814006888633752</v>
      </c>
      <c r="J19" s="838">
        <v>3306</v>
      </c>
      <c r="K19" s="839">
        <v>0.29340477101671131</v>
      </c>
      <c r="L19" s="838">
        <v>2328</v>
      </c>
      <c r="M19" s="839">
        <v>6.7525619764425731</v>
      </c>
      <c r="N19" s="838">
        <v>858</v>
      </c>
      <c r="O19" s="839">
        <v>4.8262958710719905</v>
      </c>
      <c r="P19" s="838">
        <v>8823</v>
      </c>
      <c r="Q19" s="839">
        <v>19.628353956712164</v>
      </c>
      <c r="R19" s="838">
        <v>49515</v>
      </c>
      <c r="S19" s="839">
        <v>63.673087553684567</v>
      </c>
      <c r="T19" s="838">
        <v>204</v>
      </c>
      <c r="U19" s="839">
        <v>8.5044861164264157E-3</v>
      </c>
      <c r="V19" s="840">
        <f t="shared" si="0"/>
        <v>97106</v>
      </c>
      <c r="W19" s="839">
        <f t="shared" si="0"/>
        <v>99.999999999999986</v>
      </c>
      <c r="X19" s="841"/>
      <c r="Y19" s="835">
        <f t="shared" si="1"/>
        <v>1.511612702366127</v>
      </c>
    </row>
    <row r="20" spans="2:25" s="633" customFormat="1" ht="18" customHeight="1" x14ac:dyDescent="0.2">
      <c r="B20" s="836" t="s">
        <v>2</v>
      </c>
      <c r="D20" s="833">
        <v>12579</v>
      </c>
      <c r="F20" s="683">
        <v>985</v>
      </c>
      <c r="G20" s="684">
        <v>8.8888888888888893</v>
      </c>
      <c r="H20" s="683">
        <v>3376</v>
      </c>
      <c r="I20" s="684">
        <v>7.0230607966457024</v>
      </c>
      <c r="J20" s="683">
        <v>453</v>
      </c>
      <c r="K20" s="684">
        <v>5.2725366876310273</v>
      </c>
      <c r="L20" s="683">
        <v>762</v>
      </c>
      <c r="M20" s="684">
        <v>6.6876310272536692</v>
      </c>
      <c r="N20" s="683">
        <v>46</v>
      </c>
      <c r="O20" s="684">
        <v>1.519916142557652</v>
      </c>
      <c r="P20" s="683">
        <v>7342</v>
      </c>
      <c r="Q20" s="684">
        <v>53.574423480083858</v>
      </c>
      <c r="R20" s="683">
        <v>2726</v>
      </c>
      <c r="S20" s="684">
        <v>17.033542976939202</v>
      </c>
      <c r="T20" s="683">
        <v>0</v>
      </c>
      <c r="U20" s="684">
        <v>0</v>
      </c>
      <c r="V20" s="834">
        <f t="shared" si="0"/>
        <v>15690</v>
      </c>
      <c r="W20" s="684">
        <f t="shared" si="0"/>
        <v>100</v>
      </c>
      <c r="X20" s="678"/>
      <c r="Y20" s="835">
        <f t="shared" si="1"/>
        <v>1.2473169568328166</v>
      </c>
    </row>
    <row r="21" spans="2:25" s="633" customFormat="1" ht="18" customHeight="1" x14ac:dyDescent="0.2">
      <c r="B21" s="682" t="s">
        <v>35</v>
      </c>
      <c r="D21" s="833">
        <v>35674</v>
      </c>
      <c r="F21" s="683">
        <v>2406</v>
      </c>
      <c r="G21" s="684">
        <v>9.48509485094851</v>
      </c>
      <c r="H21" s="683">
        <v>21717</v>
      </c>
      <c r="I21" s="684">
        <v>13.467175488081411</v>
      </c>
      <c r="J21" s="683">
        <v>7127</v>
      </c>
      <c r="K21" s="684">
        <v>37.735744704385816</v>
      </c>
      <c r="L21" s="683">
        <v>3428</v>
      </c>
      <c r="M21" s="684">
        <v>10.646535036778939</v>
      </c>
      <c r="N21" s="683">
        <v>746</v>
      </c>
      <c r="O21" s="684">
        <v>5.0992754825507438</v>
      </c>
      <c r="P21" s="683">
        <v>7280</v>
      </c>
      <c r="Q21" s="684">
        <v>7.2838891654222664</v>
      </c>
      <c r="R21" s="683">
        <v>17950</v>
      </c>
      <c r="S21" s="684">
        <v>16.276754604280736</v>
      </c>
      <c r="T21" s="683">
        <v>2</v>
      </c>
      <c r="U21" s="684">
        <v>5.5306675515734748E-3</v>
      </c>
      <c r="V21" s="834">
        <f t="shared" si="0"/>
        <v>60656</v>
      </c>
      <c r="W21" s="684">
        <f t="shared" si="0"/>
        <v>99.999999999999986</v>
      </c>
      <c r="X21" s="678"/>
      <c r="Y21" s="835">
        <f t="shared" si="1"/>
        <v>1.7002859225206033</v>
      </c>
    </row>
    <row r="22" spans="2:25" s="633" customFormat="1" ht="21" customHeight="1" x14ac:dyDescent="0.2">
      <c r="B22" s="682" t="s">
        <v>42</v>
      </c>
      <c r="D22" s="833">
        <v>64361</v>
      </c>
      <c r="F22" s="683">
        <v>1130</v>
      </c>
      <c r="G22" s="684">
        <v>0.68948988809615985</v>
      </c>
      <c r="H22" s="683">
        <v>40693</v>
      </c>
      <c r="I22" s="684">
        <v>38.969083568386701</v>
      </c>
      <c r="J22" s="683">
        <v>20445</v>
      </c>
      <c r="K22" s="684">
        <v>31.722065519974926</v>
      </c>
      <c r="L22" s="683">
        <v>3363</v>
      </c>
      <c r="M22" s="684">
        <v>6.2533414449790756</v>
      </c>
      <c r="N22" s="683">
        <v>1134</v>
      </c>
      <c r="O22" s="684">
        <v>2.9736555868960051</v>
      </c>
      <c r="P22" s="683">
        <v>5371</v>
      </c>
      <c r="Q22" s="684">
        <v>4.5664878417491659</v>
      </c>
      <c r="R22" s="683">
        <v>18927</v>
      </c>
      <c r="S22" s="684">
        <v>14.824032594067438</v>
      </c>
      <c r="T22" s="683">
        <v>3</v>
      </c>
      <c r="U22" s="684">
        <v>1.8435558505244917E-3</v>
      </c>
      <c r="V22" s="834">
        <f t="shared" si="0"/>
        <v>91066</v>
      </c>
      <c r="W22" s="684">
        <f t="shared" si="0"/>
        <v>99.999999999999986</v>
      </c>
      <c r="X22" s="678"/>
      <c r="Y22" s="835">
        <f t="shared" si="1"/>
        <v>1.4149251876136169</v>
      </c>
    </row>
    <row r="23" spans="2:25" s="633" customFormat="1" ht="18" customHeight="1" x14ac:dyDescent="0.2">
      <c r="B23" s="682" t="s">
        <v>43</v>
      </c>
      <c r="D23" s="833">
        <v>17414</v>
      </c>
      <c r="F23" s="683">
        <v>365</v>
      </c>
      <c r="G23" s="684">
        <v>5.7716568544995797</v>
      </c>
      <c r="H23" s="683">
        <v>8807</v>
      </c>
      <c r="I23" s="684">
        <v>26.377207737594617</v>
      </c>
      <c r="J23" s="683">
        <v>2071</v>
      </c>
      <c r="K23" s="684">
        <v>6.8544995794785537</v>
      </c>
      <c r="L23" s="683">
        <v>692</v>
      </c>
      <c r="M23" s="684">
        <v>5.6244743481917574</v>
      </c>
      <c r="N23" s="683">
        <v>20</v>
      </c>
      <c r="O23" s="684">
        <v>0.48359966358284273</v>
      </c>
      <c r="P23" s="683">
        <v>227</v>
      </c>
      <c r="Q23" s="684">
        <v>7.0962994112699747</v>
      </c>
      <c r="R23" s="683">
        <v>12687</v>
      </c>
      <c r="S23" s="684">
        <v>47.792262405382672</v>
      </c>
      <c r="T23" s="683">
        <v>2</v>
      </c>
      <c r="U23" s="684">
        <v>0</v>
      </c>
      <c r="V23" s="834">
        <f>F23+H23+J23+L23+N23+P23+R23+T23</f>
        <v>24871</v>
      </c>
      <c r="W23" s="684">
        <f t="shared" si="0"/>
        <v>100</v>
      </c>
      <c r="X23" s="678"/>
      <c r="Y23" s="835">
        <f t="shared" si="1"/>
        <v>1.4282186746296084</v>
      </c>
    </row>
    <row r="24" spans="2:25" s="633" customFormat="1" ht="22.5" customHeight="1" x14ac:dyDescent="0.2">
      <c r="B24" s="682" t="s">
        <v>44</v>
      </c>
      <c r="D24" s="833">
        <v>7612</v>
      </c>
      <c r="F24" s="685">
        <v>1403</v>
      </c>
      <c r="G24" s="686">
        <v>7.9028995279838163</v>
      </c>
      <c r="H24" s="685">
        <v>2646</v>
      </c>
      <c r="I24" s="684">
        <v>17.80175320296696</v>
      </c>
      <c r="J24" s="685">
        <v>725</v>
      </c>
      <c r="K24" s="684">
        <v>7.026298044504383</v>
      </c>
      <c r="L24" s="685">
        <v>271</v>
      </c>
      <c r="M24" s="684">
        <v>1.2946729602157789</v>
      </c>
      <c r="N24" s="685">
        <v>74</v>
      </c>
      <c r="O24" s="684">
        <v>2.4679703304113283</v>
      </c>
      <c r="P24" s="685">
        <v>945</v>
      </c>
      <c r="Q24" s="684">
        <v>3.236682400539447</v>
      </c>
      <c r="R24" s="685">
        <v>5915</v>
      </c>
      <c r="S24" s="684">
        <v>60.229265003371545</v>
      </c>
      <c r="T24" s="685">
        <v>12</v>
      </c>
      <c r="U24" s="684">
        <v>4.0458530006743092E-2</v>
      </c>
      <c r="V24" s="842">
        <f t="shared" si="0"/>
        <v>11991</v>
      </c>
      <c r="W24" s="684">
        <f t="shared" si="0"/>
        <v>99.999999999999986</v>
      </c>
      <c r="X24" s="678"/>
      <c r="Y24" s="835">
        <f t="shared" si="1"/>
        <v>1.5752758801891751</v>
      </c>
    </row>
    <row r="25" spans="2:25" s="633" customFormat="1" ht="18" customHeight="1" x14ac:dyDescent="0.2">
      <c r="B25" s="682" t="s">
        <v>45</v>
      </c>
      <c r="D25" s="833">
        <v>33202</v>
      </c>
      <c r="F25" s="685">
        <v>382</v>
      </c>
      <c r="G25" s="686">
        <v>0.14814347853495555</v>
      </c>
      <c r="H25" s="685">
        <v>14692</v>
      </c>
      <c r="I25" s="684">
        <v>26.640610225052008</v>
      </c>
      <c r="J25" s="685">
        <v>3646</v>
      </c>
      <c r="K25" s="684">
        <v>10.29754775263191</v>
      </c>
      <c r="L25" s="685">
        <v>2617</v>
      </c>
      <c r="M25" s="684">
        <v>7.0888230473428733</v>
      </c>
      <c r="N25" s="685">
        <v>2476</v>
      </c>
      <c r="O25" s="684">
        <v>6.2819138876631158</v>
      </c>
      <c r="P25" s="685">
        <v>32</v>
      </c>
      <c r="Q25" s="684">
        <v>0.15444745634495366</v>
      </c>
      <c r="R25" s="685">
        <v>20354</v>
      </c>
      <c r="S25" s="684">
        <v>42.274475193847316</v>
      </c>
      <c r="T25" s="685">
        <v>2862</v>
      </c>
      <c r="U25" s="684">
        <v>7.1140389585828654</v>
      </c>
      <c r="V25" s="842">
        <f t="shared" si="0"/>
        <v>47061</v>
      </c>
      <c r="W25" s="684">
        <f t="shared" si="0"/>
        <v>100</v>
      </c>
      <c r="X25" s="678"/>
      <c r="Y25" s="835">
        <f t="shared" si="1"/>
        <v>1.4174146135774954</v>
      </c>
    </row>
    <row r="26" spans="2:25" s="633" customFormat="1" ht="18" customHeight="1" x14ac:dyDescent="0.2">
      <c r="B26" s="682" t="s">
        <v>46</v>
      </c>
      <c r="D26" s="833">
        <v>3288</v>
      </c>
      <c r="F26" s="685">
        <v>312</v>
      </c>
      <c r="G26" s="686">
        <v>4.0505508749189891</v>
      </c>
      <c r="H26" s="685">
        <v>2392</v>
      </c>
      <c r="I26" s="684">
        <v>34.348671419313028</v>
      </c>
      <c r="J26" s="685">
        <v>1690</v>
      </c>
      <c r="K26" s="684">
        <v>46.953985742060922</v>
      </c>
      <c r="L26" s="685">
        <v>302</v>
      </c>
      <c r="M26" s="684">
        <v>6.675307841866494</v>
      </c>
      <c r="N26" s="685">
        <v>120</v>
      </c>
      <c r="O26" s="684">
        <v>3.6292935839274141</v>
      </c>
      <c r="P26" s="685">
        <v>37</v>
      </c>
      <c r="Q26" s="684">
        <v>4.2125729099157487</v>
      </c>
      <c r="R26" s="685">
        <v>7</v>
      </c>
      <c r="S26" s="684">
        <v>0.12961762799740764</v>
      </c>
      <c r="T26" s="685">
        <v>0</v>
      </c>
      <c r="U26" s="684">
        <v>0</v>
      </c>
      <c r="V26" s="842">
        <f t="shared" si="0"/>
        <v>4860</v>
      </c>
      <c r="W26" s="684">
        <f t="shared" si="0"/>
        <v>100.00000000000001</v>
      </c>
      <c r="X26" s="678"/>
      <c r="Y26" s="835">
        <f t="shared" si="1"/>
        <v>1.4781021897810218</v>
      </c>
    </row>
    <row r="27" spans="2:25" s="633" customFormat="1" ht="18" customHeight="1" x14ac:dyDescent="0.2">
      <c r="B27" s="682" t="s">
        <v>1</v>
      </c>
      <c r="D27" s="833">
        <v>1294</v>
      </c>
      <c r="F27" s="685">
        <v>323</v>
      </c>
      <c r="G27" s="686">
        <v>16.482582837723026</v>
      </c>
      <c r="H27" s="685">
        <v>365</v>
      </c>
      <c r="I27" s="684">
        <v>25.06372132540357</v>
      </c>
      <c r="J27" s="685">
        <v>530</v>
      </c>
      <c r="K27" s="684">
        <v>33.389974511469838</v>
      </c>
      <c r="L27" s="685">
        <v>26</v>
      </c>
      <c r="M27" s="684">
        <v>2.2090059473237043</v>
      </c>
      <c r="N27" s="685">
        <v>0</v>
      </c>
      <c r="O27" s="684">
        <v>0.16992353440951571</v>
      </c>
      <c r="P27" s="685">
        <v>1</v>
      </c>
      <c r="Q27" s="684">
        <v>8.4961767204757857E-2</v>
      </c>
      <c r="R27" s="685">
        <v>568</v>
      </c>
      <c r="S27" s="684">
        <v>22.59983007646559</v>
      </c>
      <c r="T27" s="685">
        <v>0</v>
      </c>
      <c r="U27" s="684">
        <v>0</v>
      </c>
      <c r="V27" s="834">
        <f t="shared" si="0"/>
        <v>1813</v>
      </c>
      <c r="W27" s="684">
        <f t="shared" si="0"/>
        <v>100</v>
      </c>
      <c r="X27" s="678"/>
      <c r="Y27" s="835">
        <f t="shared" si="1"/>
        <v>1.4010819165378672</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25"/>
      <c r="D30" s="1270">
        <f>SUM(D10:D29)</f>
        <v>624020</v>
      </c>
      <c r="E30" s="1225"/>
      <c r="F30" s="1250">
        <f>SUM(F10:F27)</f>
        <v>27640</v>
      </c>
      <c r="G30" s="1251">
        <f>F30*100/$V30</f>
        <v>3.0372925459961913</v>
      </c>
      <c r="H30" s="1250">
        <f>SUM(H10:H27)</f>
        <v>295822</v>
      </c>
      <c r="I30" s="1251">
        <f>H30*100/$V30</f>
        <v>32.507161922636953</v>
      </c>
      <c r="J30" s="1250">
        <f>SUM(J10:J27)</f>
        <v>168989</v>
      </c>
      <c r="K30" s="1251">
        <f>J30*100/$V30</f>
        <v>18.56979124657563</v>
      </c>
      <c r="L30" s="1250">
        <f>SUM(L10:L27)</f>
        <v>27264</v>
      </c>
      <c r="M30" s="1251">
        <f>L30*100/$V30</f>
        <v>2.9959748181635368</v>
      </c>
      <c r="N30" s="1250">
        <f>SUM(N10:N27)</f>
        <v>10940</v>
      </c>
      <c r="O30" s="1251">
        <f>N30*100/$V30</f>
        <v>1.2021700598118066</v>
      </c>
      <c r="P30" s="1250">
        <f>SUM(P10:P27)</f>
        <v>68014</v>
      </c>
      <c r="Q30" s="1251">
        <f>P30*100/$V30</f>
        <v>7.4738934596014817</v>
      </c>
      <c r="R30" s="1250">
        <f>SUM(R10:R27)</f>
        <v>306761</v>
      </c>
      <c r="S30" s="1251">
        <f>R30*100/$V30</f>
        <v>33.709222094874733</v>
      </c>
      <c r="T30" s="1250">
        <f>SUM(T10:T28)</f>
        <v>4591</v>
      </c>
      <c r="U30" s="1251">
        <f>T30*100/$V30</f>
        <v>0.50449385233967126</v>
      </c>
      <c r="V30" s="1250">
        <f>SUM(V10:V27)</f>
        <v>910021</v>
      </c>
      <c r="W30" s="1251">
        <f>G30+I30+K30+M30+O30+Q30+S30+U30</f>
        <v>100.00000000000001</v>
      </c>
      <c r="X30" s="1267"/>
      <c r="Y30" s="1268">
        <f>(V30/D30)</f>
        <v>1.4583202461459568</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Q33" s="1341"/>
      <c r="R33" s="1341"/>
      <c r="S33" s="1341"/>
      <c r="T33" s="1341"/>
      <c r="X33" s="697"/>
      <c r="Y33" s="697"/>
    </row>
    <row r="34" spans="2:25" s="852" customFormat="1" x14ac:dyDescent="0.2">
      <c r="X34" s="697"/>
      <c r="Y34" s="697"/>
    </row>
    <row r="35" spans="2:25" s="852" customFormat="1" x14ac:dyDescent="0.2">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
      <c r="T48" s="918"/>
      <c r="U48" s="918"/>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61" t="s">
        <v>415</v>
      </c>
      <c r="C3" s="1561"/>
      <c r="D3" s="1561"/>
      <c r="E3" s="1561"/>
      <c r="F3" s="1561"/>
      <c r="G3" s="1561"/>
      <c r="H3" s="1561"/>
      <c r="I3" s="1561"/>
      <c r="J3" s="1561"/>
      <c r="K3" s="1561"/>
      <c r="L3" s="1561"/>
      <c r="M3" s="1561"/>
      <c r="N3" s="1561"/>
      <c r="O3" s="1561"/>
      <c r="P3" s="1561"/>
      <c r="Q3" s="1561"/>
      <c r="R3" s="1561"/>
      <c r="S3" s="1561"/>
      <c r="T3" s="1561"/>
      <c r="U3" s="1561"/>
      <c r="V3" s="1561"/>
      <c r="W3" s="1561"/>
      <c r="X3" s="1561"/>
      <c r="Y3" s="7"/>
    </row>
    <row r="4" spans="2:25" s="4"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64" t="s">
        <v>52</v>
      </c>
      <c r="G6" s="1564"/>
      <c r="H6" s="1564"/>
      <c r="I6" s="1564"/>
      <c r="J6" s="1564"/>
      <c r="K6" s="1564"/>
      <c r="L6" s="1564"/>
      <c r="M6" s="1564"/>
      <c r="N6" s="1564"/>
      <c r="O6" s="1564"/>
      <c r="P6" s="1564"/>
      <c r="Q6" s="1564"/>
      <c r="R6" s="1564"/>
      <c r="S6" s="1564"/>
      <c r="T6" s="1564"/>
      <c r="U6" s="1564"/>
      <c r="V6" s="1564"/>
      <c r="W6" s="1564"/>
      <c r="X6" s="154"/>
      <c r="Y6" s="154"/>
    </row>
    <row r="7" spans="2:25" s="133" customFormat="1" ht="64.5" customHeight="1" x14ac:dyDescent="0.2">
      <c r="B7" s="1565" t="s">
        <v>12</v>
      </c>
      <c r="C7" s="155"/>
      <c r="D7" s="156" t="s">
        <v>53</v>
      </c>
      <c r="E7" s="155"/>
      <c r="F7" s="1566" t="s">
        <v>167</v>
      </c>
      <c r="G7" s="1566"/>
      <c r="H7" s="1566" t="s">
        <v>59</v>
      </c>
      <c r="I7" s="1566"/>
      <c r="J7" s="1566" t="s">
        <v>60</v>
      </c>
      <c r="K7" s="1566"/>
      <c r="L7" s="1566" t="s">
        <v>152</v>
      </c>
      <c r="M7" s="1566"/>
      <c r="N7" s="1566" t="s">
        <v>0</v>
      </c>
      <c r="O7" s="1566"/>
      <c r="P7" s="156"/>
      <c r="Q7" s="156" t="s">
        <v>62</v>
      </c>
    </row>
    <row r="8" spans="2:25" s="155" customFormat="1" ht="20.25" customHeight="1" x14ac:dyDescent="0.2">
      <c r="B8" s="1565"/>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116664</v>
      </c>
      <c r="F10" s="164">
        <f>'41cbenpreGI'!F10+'41cbenpreGI'!H10+'41cbenpreGI'!J10+'41cbenpreGI'!L10+'41cbenpreGI'!N10</f>
        <v>166307</v>
      </c>
      <c r="G10" s="165">
        <f t="shared" ref="G10:G27" si="0">F10*100/$N10</f>
        <v>85.84384613796378</v>
      </c>
      <c r="H10" s="164">
        <f>'41cbenpreGI'!P10</f>
        <v>103</v>
      </c>
      <c r="I10" s="165">
        <f t="shared" ref="I10:I27" si="1">H10*100/$N10</f>
        <v>5.3166229636817872E-2</v>
      </c>
      <c r="J10" s="164">
        <f>'41cbenpreGI'!R10</f>
        <v>27322</v>
      </c>
      <c r="K10" s="165">
        <f t="shared" ref="K10:K27" si="2">J10*100/$N10</f>
        <v>14.102987632399397</v>
      </c>
      <c r="L10" s="164">
        <f>'41cbenpreGI'!T10</f>
        <v>0</v>
      </c>
      <c r="M10" s="165">
        <f t="shared" ref="M10:M27" si="3">L10*100/$N10</f>
        <v>0</v>
      </c>
      <c r="N10" s="164">
        <f>F10+H10+J10+L10</f>
        <v>193732</v>
      </c>
      <c r="O10" s="165">
        <f>G10+I10+K10+M10</f>
        <v>100</v>
      </c>
      <c r="P10" s="166"/>
      <c r="Q10" s="166">
        <f t="shared" ref="Q10:Q27" si="4">N10/D10</f>
        <v>1.6605979565247206</v>
      </c>
    </row>
    <row r="11" spans="2:25" s="162" customFormat="1" ht="18" customHeight="1" x14ac:dyDescent="0.2">
      <c r="B11" s="146" t="s">
        <v>7</v>
      </c>
      <c r="C11" s="159"/>
      <c r="D11" s="163">
        <f>'41cbenpreGI'!D11</f>
        <v>17836</v>
      </c>
      <c r="F11" s="164">
        <f>'41cbenpreGI'!F11+'41cbenpreGI'!H11+'41cbenpreGI'!J11+'41cbenpreGI'!L11+'41cbenpreGI'!N11</f>
        <v>10837</v>
      </c>
      <c r="G11" s="165">
        <f t="shared" si="0"/>
        <v>45.174871816249116</v>
      </c>
      <c r="H11" s="164">
        <f>'41cbenpreGI'!P11</f>
        <v>1972</v>
      </c>
      <c r="I11" s="165">
        <f t="shared" si="1"/>
        <v>8.22043436575097</v>
      </c>
      <c r="J11" s="164">
        <f>'41cbenpreGI'!R11</f>
        <v>11180</v>
      </c>
      <c r="K11" s="165">
        <f t="shared" si="2"/>
        <v>46.604693817999916</v>
      </c>
      <c r="L11" s="164">
        <f>'41cbenpreGI'!T11</f>
        <v>0</v>
      </c>
      <c r="M11" s="165">
        <f t="shared" si="3"/>
        <v>0</v>
      </c>
      <c r="N11" s="164">
        <f t="shared" ref="N11:O27" si="5">F11+H11+J11+L11</f>
        <v>23989</v>
      </c>
      <c r="O11" s="165">
        <f t="shared" si="5"/>
        <v>100</v>
      </c>
      <c r="P11" s="166"/>
      <c r="Q11" s="166">
        <f t="shared" si="4"/>
        <v>1.3449764521193093</v>
      </c>
    </row>
    <row r="12" spans="2:25" s="162" customFormat="1" ht="22.5" customHeight="1" x14ac:dyDescent="0.2">
      <c r="B12" s="146" t="s">
        <v>37</v>
      </c>
      <c r="C12" s="159"/>
      <c r="D12" s="163">
        <f>'41cbenpreGI'!D12</f>
        <v>15696</v>
      </c>
      <c r="F12" s="164">
        <f>'41cbenpreGI'!F12+'41cbenpreGI'!H12+'41cbenpreGI'!J12+'41cbenpreGI'!L12+'41cbenpreGI'!N12</f>
        <v>14688</v>
      </c>
      <c r="G12" s="165">
        <f t="shared" si="0"/>
        <v>64.63935219821326</v>
      </c>
      <c r="H12" s="164">
        <f>'41cbenpreGI'!P12</f>
        <v>1698</v>
      </c>
      <c r="I12" s="165">
        <f t="shared" si="1"/>
        <v>7.4726048497117459</v>
      </c>
      <c r="J12" s="164">
        <f>'41cbenpreGI'!R12</f>
        <v>6326</v>
      </c>
      <c r="K12" s="165">
        <f t="shared" si="2"/>
        <v>27.83963385116402</v>
      </c>
      <c r="L12" s="164">
        <f>'41cbenpreGI'!T12</f>
        <v>11</v>
      </c>
      <c r="M12" s="165">
        <f t="shared" si="3"/>
        <v>4.840910091097126E-2</v>
      </c>
      <c r="N12" s="164">
        <f t="shared" si="5"/>
        <v>22723</v>
      </c>
      <c r="O12" s="165">
        <f t="shared" si="5"/>
        <v>100</v>
      </c>
      <c r="P12" s="166"/>
      <c r="Q12" s="166">
        <f t="shared" si="4"/>
        <v>1.4476936799184505</v>
      </c>
    </row>
    <row r="13" spans="2:25" s="162" customFormat="1" ht="18" customHeight="1" x14ac:dyDescent="0.2">
      <c r="B13" s="146" t="s">
        <v>38</v>
      </c>
      <c r="C13" s="159"/>
      <c r="D13" s="163">
        <f>'41cbenpreGI'!D13</f>
        <v>15162</v>
      </c>
      <c r="F13" s="164">
        <f>'41cbenpreGI'!F13+'41cbenpreGI'!H13+'41cbenpreGI'!J13+'41cbenpreGI'!L13+'41cbenpreGI'!N13</f>
        <v>13679</v>
      </c>
      <c r="G13" s="165">
        <f t="shared" si="0"/>
        <v>50.972574154121332</v>
      </c>
      <c r="H13" s="164">
        <f>'41cbenpreGI'!P13</f>
        <v>48</v>
      </c>
      <c r="I13" s="165">
        <f t="shared" si="1"/>
        <v>0.17886421225219853</v>
      </c>
      <c r="J13" s="164">
        <f>'41cbenpreGI'!R13</f>
        <v>13109</v>
      </c>
      <c r="K13" s="165">
        <f t="shared" si="2"/>
        <v>48.848561633626474</v>
      </c>
      <c r="L13" s="164">
        <f>'41cbenpreGI'!T13</f>
        <v>0</v>
      </c>
      <c r="M13" s="165">
        <f t="shared" si="3"/>
        <v>0</v>
      </c>
      <c r="N13" s="164">
        <f t="shared" si="5"/>
        <v>26836</v>
      </c>
      <c r="O13" s="165">
        <f t="shared" si="5"/>
        <v>100</v>
      </c>
      <c r="P13" s="166"/>
      <c r="Q13" s="166">
        <f t="shared" si="4"/>
        <v>1.7699511937739085</v>
      </c>
    </row>
    <row r="14" spans="2:25" s="162" customFormat="1" ht="18" customHeight="1" x14ac:dyDescent="0.2">
      <c r="B14" s="146" t="s">
        <v>6</v>
      </c>
      <c r="C14" s="159"/>
      <c r="D14" s="163">
        <f>'41cbenpreGI'!D14</f>
        <v>21612</v>
      </c>
      <c r="F14" s="164">
        <f>'41cbenpreGI'!F14+'41cbenpreGI'!H14+'41cbenpreGI'!J14+'41cbenpreGI'!L14+'41cbenpreGI'!N14</f>
        <v>7207</v>
      </c>
      <c r="G14" s="165">
        <f t="shared" si="0"/>
        <v>26.232073960835699</v>
      </c>
      <c r="H14" s="164">
        <f>'41cbenpreGI'!P14</f>
        <v>11472</v>
      </c>
      <c r="I14" s="165">
        <f t="shared" si="1"/>
        <v>41.755841886874862</v>
      </c>
      <c r="J14" s="164">
        <f>'41cbenpreGI'!R14</f>
        <v>8757</v>
      </c>
      <c r="K14" s="165">
        <f t="shared" si="2"/>
        <v>31.87377156584407</v>
      </c>
      <c r="L14" s="164">
        <f>'41cbenpreGI'!T14</f>
        <v>38</v>
      </c>
      <c r="M14" s="165">
        <f t="shared" si="3"/>
        <v>0.13831258644536654</v>
      </c>
      <c r="N14" s="164">
        <f t="shared" si="5"/>
        <v>27474</v>
      </c>
      <c r="O14" s="165">
        <f t="shared" si="5"/>
        <v>99.999999999999986</v>
      </c>
      <c r="P14" s="166"/>
      <c r="Q14" s="166">
        <f t="shared" si="4"/>
        <v>1.2712382009994447</v>
      </c>
    </row>
    <row r="15" spans="2:25" s="162" customFormat="1" ht="18" customHeight="1" x14ac:dyDescent="0.2">
      <c r="B15" s="146" t="s">
        <v>5</v>
      </c>
      <c r="C15" s="159"/>
      <c r="D15" s="163">
        <f>'41cbenpreGI'!D15</f>
        <v>5718</v>
      </c>
      <c r="F15" s="164">
        <f>'41cbenpreGI'!F15+'41cbenpreGI'!H15+'41cbenpreGI'!J15+'41cbenpreGI'!L15+'41cbenpreGI'!N15</f>
        <v>4301</v>
      </c>
      <c r="G15" s="165">
        <f t="shared" si="0"/>
        <v>52.734183423246691</v>
      </c>
      <c r="H15" s="164">
        <f>'41cbenpreGI'!P15</f>
        <v>34</v>
      </c>
      <c r="I15" s="165">
        <f t="shared" si="1"/>
        <v>0.41687101520353115</v>
      </c>
      <c r="J15" s="164">
        <f>'41cbenpreGI'!R15</f>
        <v>3821</v>
      </c>
      <c r="K15" s="165">
        <f t="shared" si="2"/>
        <v>46.848945561549776</v>
      </c>
      <c r="L15" s="164">
        <f>'41cbenpreGI'!T15</f>
        <v>0</v>
      </c>
      <c r="M15" s="165">
        <f t="shared" si="3"/>
        <v>0</v>
      </c>
      <c r="N15" s="164">
        <f t="shared" si="5"/>
        <v>8156</v>
      </c>
      <c r="O15" s="165">
        <f t="shared" si="5"/>
        <v>100</v>
      </c>
      <c r="P15" s="166"/>
      <c r="Q15" s="166">
        <f t="shared" si="4"/>
        <v>1.4263728576425323</v>
      </c>
    </row>
    <row r="16" spans="2:25" s="162" customFormat="1" ht="18" customHeight="1" x14ac:dyDescent="0.2">
      <c r="B16" s="146" t="s">
        <v>4</v>
      </c>
      <c r="C16" s="159"/>
      <c r="D16" s="163">
        <f>'41cbenpreGI'!D16</f>
        <v>51515</v>
      </c>
      <c r="F16" s="164">
        <f>'41cbenpreGI'!F16+'41cbenpreGI'!H16+'41cbenpreGI'!J16+'41cbenpreGI'!L16+'41cbenpreGI'!N16</f>
        <v>41412</v>
      </c>
      <c r="G16" s="165">
        <f t="shared" si="0"/>
        <v>56.167096161670962</v>
      </c>
      <c r="H16" s="164">
        <f>'41cbenpreGI'!P16</f>
        <v>14923</v>
      </c>
      <c r="I16" s="165">
        <f t="shared" si="1"/>
        <v>20.240065102400649</v>
      </c>
      <c r="J16" s="164">
        <f>'41cbenpreGI'!R16</f>
        <v>15946</v>
      </c>
      <c r="K16" s="165">
        <f t="shared" si="2"/>
        <v>21.627560016275599</v>
      </c>
      <c r="L16" s="164">
        <f>'41cbenpreGI'!T16</f>
        <v>1449</v>
      </c>
      <c r="M16" s="165">
        <f t="shared" si="3"/>
        <v>1.9652787196527872</v>
      </c>
      <c r="N16" s="164">
        <f t="shared" si="5"/>
        <v>73730</v>
      </c>
      <c r="O16" s="165">
        <f t="shared" si="5"/>
        <v>100</v>
      </c>
      <c r="P16" s="166"/>
      <c r="Q16" s="166">
        <f t="shared" si="4"/>
        <v>1.4312336212753567</v>
      </c>
    </row>
    <row r="17" spans="2:25" s="162" customFormat="1" ht="18" customHeight="1" x14ac:dyDescent="0.2">
      <c r="B17" s="146" t="s">
        <v>40</v>
      </c>
      <c r="C17" s="159"/>
      <c r="D17" s="163">
        <f>'41cbenpreGI'!D17</f>
        <v>30616</v>
      </c>
      <c r="F17" s="164">
        <f>'41cbenpreGI'!F17+'41cbenpreGI'!H17+'41cbenpreGI'!J17+'41cbenpreGI'!L17+'41cbenpreGI'!N17</f>
        <v>35722</v>
      </c>
      <c r="G17" s="165">
        <f t="shared" si="0"/>
        <v>80.027779644689389</v>
      </c>
      <c r="H17" s="164">
        <f>'41cbenpreGI'!P17</f>
        <v>3593</v>
      </c>
      <c r="I17" s="165">
        <f t="shared" si="1"/>
        <v>8.049376078141453</v>
      </c>
      <c r="J17" s="164">
        <f>'41cbenpreGI'!R17</f>
        <v>5321</v>
      </c>
      <c r="K17" s="165">
        <f t="shared" si="2"/>
        <v>11.920603983242602</v>
      </c>
      <c r="L17" s="164">
        <f>'41cbenpreGI'!T17</f>
        <v>1</v>
      </c>
      <c r="M17" s="165">
        <f t="shared" si="3"/>
        <v>2.2402939265631651E-3</v>
      </c>
      <c r="N17" s="164">
        <f t="shared" si="5"/>
        <v>44637</v>
      </c>
      <c r="O17" s="165">
        <f t="shared" si="5"/>
        <v>100</v>
      </c>
      <c r="P17" s="166"/>
      <c r="Q17" s="166">
        <f t="shared" si="4"/>
        <v>1.4579631565194668</v>
      </c>
    </row>
    <row r="18" spans="2:25" s="162" customFormat="1" ht="18" customHeight="1" x14ac:dyDescent="0.2">
      <c r="B18" s="146" t="s">
        <v>41</v>
      </c>
      <c r="C18" s="159"/>
      <c r="D18" s="163">
        <f>'41cbenpreGI'!D18</f>
        <v>109537</v>
      </c>
      <c r="F18" s="164">
        <f>'41cbenpreGI'!F18+'41cbenpreGI'!H18+'41cbenpreGI'!J18+'41cbenpreGI'!L18+'41cbenpreGI'!N18</f>
        <v>43180</v>
      </c>
      <c r="G18" s="165">
        <f t="shared" si="0"/>
        <v>32.31310334505725</v>
      </c>
      <c r="H18" s="164">
        <f>'41cbenpreGI'!P18</f>
        <v>4113</v>
      </c>
      <c r="I18" s="165">
        <f t="shared" si="1"/>
        <v>3.0779016687869492</v>
      </c>
      <c r="J18" s="164">
        <f>'41cbenpreGI'!R18</f>
        <v>86330</v>
      </c>
      <c r="K18" s="165">
        <f t="shared" si="2"/>
        <v>64.603756641472728</v>
      </c>
      <c r="L18" s="164">
        <f>'41cbenpreGI'!T18</f>
        <v>7</v>
      </c>
      <c r="M18" s="165">
        <f t="shared" si="3"/>
        <v>5.2383446830801469E-3</v>
      </c>
      <c r="N18" s="164">
        <f t="shared" si="5"/>
        <v>133630</v>
      </c>
      <c r="O18" s="165">
        <f t="shared" si="5"/>
        <v>100</v>
      </c>
      <c r="P18" s="166"/>
      <c r="Q18" s="166">
        <f t="shared" si="4"/>
        <v>1.2199530752165935</v>
      </c>
    </row>
    <row r="19" spans="2:25" s="162" customFormat="1" ht="18" customHeight="1" x14ac:dyDescent="0.2">
      <c r="B19" s="146" t="s">
        <v>3</v>
      </c>
      <c r="C19" s="159"/>
      <c r="D19" s="163">
        <f>'41cbenpreGI'!D19</f>
        <v>64240</v>
      </c>
      <c r="F19" s="164">
        <f>'41cbenpreGI'!F19+'41cbenpreGI'!H19+'41cbenpreGI'!J19+'41cbenpreGI'!L19+'41cbenpreGI'!N19</f>
        <v>38564</v>
      </c>
      <c r="G19" s="165">
        <f t="shared" si="0"/>
        <v>39.713302988486809</v>
      </c>
      <c r="H19" s="164">
        <f>'41cbenpreGI'!P19</f>
        <v>8823</v>
      </c>
      <c r="I19" s="165">
        <f>H19*100/$N19</f>
        <v>9.0859473153049244</v>
      </c>
      <c r="J19" s="164">
        <f>'41cbenpreGI'!R19</f>
        <v>49515</v>
      </c>
      <c r="K19" s="165">
        <f>J19*100/$N19</f>
        <v>50.990669989496013</v>
      </c>
      <c r="L19" s="164">
        <f>'41cbenpreGI'!T19</f>
        <v>204</v>
      </c>
      <c r="M19" s="165">
        <f t="shared" si="3"/>
        <v>0.2100797067122526</v>
      </c>
      <c r="N19" s="164">
        <f t="shared" si="5"/>
        <v>97106</v>
      </c>
      <c r="O19" s="165">
        <f t="shared" si="5"/>
        <v>100</v>
      </c>
      <c r="P19" s="166"/>
      <c r="Q19" s="166">
        <f t="shared" si="4"/>
        <v>1.511612702366127</v>
      </c>
    </row>
    <row r="20" spans="2:25" s="162" customFormat="1" ht="18" customHeight="1" x14ac:dyDescent="0.2">
      <c r="B20" s="146" t="s">
        <v>2</v>
      </c>
      <c r="C20" s="159"/>
      <c r="D20" s="163">
        <f>'41cbenpreGI'!D20</f>
        <v>12579</v>
      </c>
      <c r="F20" s="164">
        <f>'41cbenpreGI'!F20+'41cbenpreGI'!H20+'41cbenpreGI'!J20+'41cbenpreGI'!L20+'41cbenpreGI'!N20</f>
        <v>5622</v>
      </c>
      <c r="G20" s="165">
        <f t="shared" si="0"/>
        <v>35.831739961759084</v>
      </c>
      <c r="H20" s="164">
        <f>'41cbenpreGI'!P20</f>
        <v>7342</v>
      </c>
      <c r="I20" s="165">
        <f>H20*100/$N20</f>
        <v>46.794136392606752</v>
      </c>
      <c r="J20" s="164">
        <f>'41cbenpreGI'!R20</f>
        <v>2726</v>
      </c>
      <c r="K20" s="165">
        <f>J20*100/$N20</f>
        <v>17.37412364563416</v>
      </c>
      <c r="L20" s="164">
        <f>'41cbenpreGI'!T20</f>
        <v>0</v>
      </c>
      <c r="M20" s="165">
        <f t="shared" si="3"/>
        <v>0</v>
      </c>
      <c r="N20" s="164">
        <f t="shared" si="5"/>
        <v>15690</v>
      </c>
      <c r="O20" s="165">
        <f t="shared" si="5"/>
        <v>99.999999999999986</v>
      </c>
      <c r="P20" s="166"/>
      <c r="Q20" s="166">
        <f t="shared" si="4"/>
        <v>1.2473169568328166</v>
      </c>
    </row>
    <row r="21" spans="2:25" s="162" customFormat="1" ht="18" customHeight="1" x14ac:dyDescent="0.2">
      <c r="B21" s="146" t="s">
        <v>35</v>
      </c>
      <c r="C21" s="159"/>
      <c r="D21" s="163">
        <f>'41cbenpreGI'!D21</f>
        <v>35674</v>
      </c>
      <c r="F21" s="164">
        <f>'41cbenpreGI'!F21+'41cbenpreGI'!H21+'41cbenpreGI'!J21+'41cbenpreGI'!L21+'41cbenpreGI'!N21</f>
        <v>35424</v>
      </c>
      <c r="G21" s="165">
        <f t="shared" si="0"/>
        <v>58.401477182801372</v>
      </c>
      <c r="H21" s="164">
        <f>'41cbenpreGI'!P21</f>
        <v>7280</v>
      </c>
      <c r="I21" s="165">
        <f>H21*100/$N21</f>
        <v>12.002110261144816</v>
      </c>
      <c r="J21" s="164">
        <f>'41cbenpreGI'!R21</f>
        <v>17950</v>
      </c>
      <c r="K21" s="165">
        <f>J21*100/$N21</f>
        <v>29.593115273015037</v>
      </c>
      <c r="L21" s="164">
        <f>'41cbenpreGI'!T21</f>
        <v>2</v>
      </c>
      <c r="M21" s="165">
        <f t="shared" si="3"/>
        <v>3.2972830387760486E-3</v>
      </c>
      <c r="N21" s="164">
        <f t="shared" si="5"/>
        <v>60656</v>
      </c>
      <c r="O21" s="165">
        <f t="shared" si="5"/>
        <v>100.00000000000001</v>
      </c>
      <c r="P21" s="166"/>
      <c r="Q21" s="166">
        <f t="shared" si="4"/>
        <v>1.7002859225206033</v>
      </c>
    </row>
    <row r="22" spans="2:25" s="162" customFormat="1" ht="21" customHeight="1" x14ac:dyDescent="0.2">
      <c r="B22" s="146" t="s">
        <v>42</v>
      </c>
      <c r="C22" s="159"/>
      <c r="D22" s="163">
        <f>'41cbenpreGI'!D22</f>
        <v>64361</v>
      </c>
      <c r="F22" s="164">
        <f>'41cbenpreGI'!F22+'41cbenpreGI'!H22+'41cbenpreGI'!J22+'41cbenpreGI'!L22+'41cbenpreGI'!N22</f>
        <v>66765</v>
      </c>
      <c r="G22" s="165">
        <f t="shared" si="0"/>
        <v>73.314958381832952</v>
      </c>
      <c r="H22" s="164">
        <f>'41cbenpreGI'!P22</f>
        <v>5371</v>
      </c>
      <c r="I22" s="165">
        <f>H22*100/$N22</f>
        <v>5.8979201897524876</v>
      </c>
      <c r="J22" s="164">
        <f>'41cbenpreGI'!R22</f>
        <v>18927</v>
      </c>
      <c r="K22" s="165">
        <f>J22*100/$N22</f>
        <v>20.783827114400545</v>
      </c>
      <c r="L22" s="164">
        <f>'41cbenpreGI'!T22</f>
        <v>3</v>
      </c>
      <c r="M22" s="165">
        <f t="shared" si="3"/>
        <v>3.2943140140118156E-3</v>
      </c>
      <c r="N22" s="164">
        <f t="shared" si="5"/>
        <v>91066</v>
      </c>
      <c r="O22" s="165">
        <f t="shared" si="5"/>
        <v>99.999999999999986</v>
      </c>
      <c r="P22" s="166"/>
      <c r="Q22" s="166">
        <f t="shared" si="4"/>
        <v>1.4149251876136169</v>
      </c>
    </row>
    <row r="23" spans="2:25" s="162" customFormat="1" ht="18" customHeight="1" x14ac:dyDescent="0.2">
      <c r="B23" s="146" t="s">
        <v>43</v>
      </c>
      <c r="C23" s="159"/>
      <c r="D23" s="163">
        <f>'41cbenpreGI'!D23</f>
        <v>17414</v>
      </c>
      <c r="F23" s="164">
        <f>'41cbenpreGI'!F23+'41cbenpreGI'!H23+'41cbenpreGI'!J23+'41cbenpreGI'!L23+'41cbenpreGI'!N23</f>
        <v>11955</v>
      </c>
      <c r="G23" s="165">
        <f t="shared" si="0"/>
        <v>48.068031040167263</v>
      </c>
      <c r="H23" s="164">
        <f>'41cbenpreGI'!P23</f>
        <v>227</v>
      </c>
      <c r="I23" s="165">
        <f>H23*100/$N23</f>
        <v>0.91270958144023162</v>
      </c>
      <c r="J23" s="164">
        <f>'41cbenpreGI'!R23</f>
        <v>12687</v>
      </c>
      <c r="K23" s="165">
        <f>J23*100/$N23</f>
        <v>51.0112178842829</v>
      </c>
      <c r="L23" s="164">
        <f>'41cbenpreGI'!T23</f>
        <v>2</v>
      </c>
      <c r="M23" s="165">
        <f t="shared" si="3"/>
        <v>8.0414941096055639E-3</v>
      </c>
      <c r="N23" s="164">
        <f t="shared" si="5"/>
        <v>24871</v>
      </c>
      <c r="O23" s="165">
        <f t="shared" si="5"/>
        <v>100</v>
      </c>
      <c r="P23" s="166"/>
      <c r="Q23" s="166">
        <f t="shared" si="4"/>
        <v>1.4282186746296084</v>
      </c>
    </row>
    <row r="24" spans="2:25" s="162" customFormat="1" ht="22.5" customHeight="1" x14ac:dyDescent="0.2">
      <c r="B24" s="146" t="s">
        <v>44</v>
      </c>
      <c r="C24" s="159"/>
      <c r="D24" s="163">
        <f>'41cbenpreGI'!D24</f>
        <v>7612</v>
      </c>
      <c r="F24" s="164">
        <f>'41cbenpreGI'!F24+'41cbenpreGI'!H24+'41cbenpreGI'!J24+'41cbenpreGI'!L24+'41cbenpreGI'!N24</f>
        <v>5119</v>
      </c>
      <c r="G24" s="167">
        <f t="shared" si="0"/>
        <v>42.690351096655824</v>
      </c>
      <c r="H24" s="164">
        <f>'41cbenpreGI'!P24</f>
        <v>945</v>
      </c>
      <c r="I24" s="165">
        <f t="shared" si="1"/>
        <v>7.8809106830122593</v>
      </c>
      <c r="J24" s="164">
        <f>'41cbenpreGI'!R24</f>
        <v>5915</v>
      </c>
      <c r="K24" s="165">
        <f t="shared" si="2"/>
        <v>49.328663164039696</v>
      </c>
      <c r="L24" s="164">
        <f>'41cbenpreGI'!T24</f>
        <v>12</v>
      </c>
      <c r="M24" s="165">
        <f t="shared" si="3"/>
        <v>0.10007505629221916</v>
      </c>
      <c r="N24" s="163">
        <f t="shared" si="5"/>
        <v>11991</v>
      </c>
      <c r="O24" s="165">
        <f t="shared" si="5"/>
        <v>100</v>
      </c>
      <c r="P24" s="166"/>
      <c r="Q24" s="166">
        <f t="shared" si="4"/>
        <v>1.5752758801891751</v>
      </c>
    </row>
    <row r="25" spans="2:25" s="162" customFormat="1" ht="18" customHeight="1" x14ac:dyDescent="0.2">
      <c r="B25" s="146" t="s">
        <v>45</v>
      </c>
      <c r="C25" s="159"/>
      <c r="D25" s="163">
        <f>'41cbenpreGI'!D25</f>
        <v>33202</v>
      </c>
      <c r="F25" s="164">
        <f>'41cbenpreGI'!F25+'41cbenpreGI'!H25+'41cbenpreGI'!J25+'41cbenpreGI'!L25+'41cbenpreGI'!N25</f>
        <v>23813</v>
      </c>
      <c r="G25" s="167">
        <f t="shared" si="0"/>
        <v>50.600284736830922</v>
      </c>
      <c r="H25" s="164">
        <f>'41cbenpreGI'!P25</f>
        <v>32</v>
      </c>
      <c r="I25" s="165">
        <f t="shared" si="1"/>
        <v>6.7996855145449522E-2</v>
      </c>
      <c r="J25" s="164">
        <f>'41cbenpreGI'!R25</f>
        <v>20354</v>
      </c>
      <c r="K25" s="165">
        <f t="shared" si="2"/>
        <v>43.250249675952489</v>
      </c>
      <c r="L25" s="164">
        <f>'41cbenpreGI'!T25</f>
        <v>2862</v>
      </c>
      <c r="M25" s="165">
        <f t="shared" si="3"/>
        <v>6.0814687320711416</v>
      </c>
      <c r="N25" s="163">
        <f t="shared" si="5"/>
        <v>47061</v>
      </c>
      <c r="O25" s="165">
        <f t="shared" si="5"/>
        <v>100.00000000000001</v>
      </c>
      <c r="P25" s="166"/>
      <c r="Q25" s="166">
        <f t="shared" si="4"/>
        <v>1.4174146135774954</v>
      </c>
    </row>
    <row r="26" spans="2:25" s="162" customFormat="1" ht="18" customHeight="1" x14ac:dyDescent="0.2">
      <c r="B26" s="146" t="s">
        <v>46</v>
      </c>
      <c r="C26" s="159"/>
      <c r="D26" s="163">
        <f>'41cbenpreGI'!D26</f>
        <v>3288</v>
      </c>
      <c r="F26" s="164">
        <f>'41cbenpreGI'!F26+'41cbenpreGI'!H26+'41cbenpreGI'!J26+'41cbenpreGI'!L26+'41cbenpreGI'!N26</f>
        <v>4816</v>
      </c>
      <c r="G26" s="167">
        <f t="shared" si="0"/>
        <v>99.094650205761312</v>
      </c>
      <c r="H26" s="164">
        <f>'41cbenpreGI'!P26</f>
        <v>37</v>
      </c>
      <c r="I26" s="165">
        <f t="shared" si="1"/>
        <v>0.76131687242798352</v>
      </c>
      <c r="J26" s="164">
        <f>'41cbenpreGI'!R26</f>
        <v>7</v>
      </c>
      <c r="K26" s="165">
        <f t="shared" si="2"/>
        <v>0.1440329218106996</v>
      </c>
      <c r="L26" s="164">
        <f>'41cbenpreGI'!T26</f>
        <v>0</v>
      </c>
      <c r="M26" s="165">
        <f t="shared" si="3"/>
        <v>0</v>
      </c>
      <c r="N26" s="163">
        <f t="shared" si="5"/>
        <v>4860</v>
      </c>
      <c r="O26" s="165">
        <f t="shared" si="5"/>
        <v>100</v>
      </c>
      <c r="P26" s="166"/>
      <c r="Q26" s="166">
        <f t="shared" si="4"/>
        <v>1.4781021897810218</v>
      </c>
    </row>
    <row r="27" spans="2:25" s="162" customFormat="1" ht="18" customHeight="1" x14ac:dyDescent="0.2">
      <c r="B27" s="146" t="s">
        <v>1</v>
      </c>
      <c r="C27" s="159"/>
      <c r="D27" s="163">
        <f>'41cbenpreGI'!D27</f>
        <v>1294</v>
      </c>
      <c r="F27" s="164">
        <f>'41cbenpreGI'!F27+'41cbenpreGI'!H27+'41cbenpreGI'!J27+'41cbenpreGI'!L27+'41cbenpreGI'!N27</f>
        <v>1244</v>
      </c>
      <c r="G27" s="167">
        <f t="shared" si="0"/>
        <v>68.615554329840037</v>
      </c>
      <c r="H27" s="164">
        <f>'41cbenpreGI'!P27</f>
        <v>1</v>
      </c>
      <c r="I27" s="165">
        <f t="shared" si="1"/>
        <v>5.5157198014340873E-2</v>
      </c>
      <c r="J27" s="164">
        <f>'41cbenpreGI'!R27</f>
        <v>568</v>
      </c>
      <c r="K27" s="165">
        <f t="shared" si="2"/>
        <v>31.329288472145613</v>
      </c>
      <c r="L27" s="164">
        <f>'41cbenpreGI'!T27</f>
        <v>0</v>
      </c>
      <c r="M27" s="165">
        <f t="shared" si="3"/>
        <v>0</v>
      </c>
      <c r="N27" s="164">
        <f t="shared" si="5"/>
        <v>1813</v>
      </c>
      <c r="O27" s="165">
        <f t="shared" si="5"/>
        <v>100</v>
      </c>
      <c r="P27" s="166"/>
      <c r="Q27" s="166">
        <f t="shared" si="4"/>
        <v>1.4010819165378672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624020</v>
      </c>
      <c r="E30" s="174"/>
      <c r="F30" s="147">
        <f>SUM(F10:F27)</f>
        <v>530655</v>
      </c>
      <c r="G30" s="175">
        <f>F30*100/$N30</f>
        <v>58.312390593184112</v>
      </c>
      <c r="H30" s="147">
        <f>SUM(H10:H27)</f>
        <v>68014</v>
      </c>
      <c r="I30" s="175">
        <f>H30*100/$N30</f>
        <v>7.4738934596014817</v>
      </c>
      <c r="J30" s="147">
        <f>SUM(J10:J27)</f>
        <v>306761</v>
      </c>
      <c r="K30" s="175">
        <f>J30*100/$N30</f>
        <v>33.709222094874733</v>
      </c>
      <c r="L30" s="147">
        <f>SUM(L10:L28)</f>
        <v>4591</v>
      </c>
      <c r="M30" s="175">
        <f>L30*100/$N30</f>
        <v>0.50449385233967126</v>
      </c>
      <c r="N30" s="147">
        <f>F30+H30+J30+L30</f>
        <v>910021</v>
      </c>
      <c r="O30" s="175">
        <f>G30+I30+K30+M30</f>
        <v>100</v>
      </c>
      <c r="P30" s="176"/>
      <c r="Q30" s="176">
        <f>(N30/D30)</f>
        <v>1.4583202461459568</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333" customWidth="1"/>
    <col min="2" max="2" width="28.7109375" style="333" customWidth="1"/>
    <col min="3" max="3" width="11.28515625" style="333" bestFit="1" customWidth="1"/>
    <col min="4" max="4" width="10.7109375" style="333" customWidth="1"/>
    <col min="5" max="5" width="0.7109375" style="333" customWidth="1"/>
    <col min="6" max="6" width="12.85546875" style="333" customWidth="1"/>
    <col min="7" max="7" width="7.28515625" style="333" customWidth="1"/>
    <col min="8" max="8" width="0.7109375" style="333" customWidth="1"/>
    <col min="9" max="9" width="10.5703125" style="333" customWidth="1"/>
    <col min="10" max="10" width="8.5703125" style="333" customWidth="1"/>
    <col min="11" max="11" width="9.8554687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444"/>
      <c r="C3" s="1444"/>
      <c r="D3" s="1444"/>
      <c r="E3" s="1444"/>
      <c r="F3" s="1444"/>
      <c r="G3" s="1444"/>
      <c r="H3" s="1444"/>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
      <c r="A4" s="1539" t="s">
        <v>420</v>
      </c>
      <c r="B4" s="1539"/>
      <c r="C4" s="1539"/>
      <c r="D4" s="1539"/>
      <c r="E4" s="1539"/>
      <c r="F4" s="1539"/>
      <c r="G4" s="1539"/>
      <c r="H4" s="1539"/>
      <c r="I4" s="1539"/>
      <c r="J4" s="1539"/>
      <c r="K4" s="1539"/>
      <c r="L4" s="1539"/>
      <c r="M4" s="1539"/>
      <c r="N4" s="1539"/>
      <c r="O4" s="1539"/>
      <c r="P4" s="1539"/>
      <c r="Q4" s="1539"/>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
      <c r="A5" s="492"/>
      <c r="B5" s="1482" t="str">
        <f>porsaad!$B$6</f>
        <v>Situación a 30 de abril de 2026</v>
      </c>
      <c r="C5" s="1482"/>
      <c r="D5" s="1482"/>
      <c r="E5" s="1482"/>
      <c r="F5" s="1482"/>
      <c r="G5" s="1482"/>
      <c r="H5" s="1482"/>
      <c r="I5" s="1482"/>
      <c r="J5" s="1482"/>
      <c r="K5" s="1482"/>
      <c r="L5" s="1482"/>
      <c r="M5" s="1482"/>
      <c r="N5" s="1482"/>
      <c r="O5" s="1482"/>
      <c r="P5" s="1482"/>
      <c r="Q5" s="1482"/>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
      <c r="A8" s="345"/>
      <c r="B8" s="1612" t="s">
        <v>12</v>
      </c>
      <c r="C8" s="1609" t="s">
        <v>472</v>
      </c>
      <c r="D8" s="1611"/>
      <c r="E8" s="437"/>
      <c r="F8" s="1571" t="s">
        <v>479</v>
      </c>
      <c r="G8" s="1608"/>
      <c r="H8" s="437"/>
      <c r="I8" s="1609" t="s">
        <v>250</v>
      </c>
      <c r="J8" s="1610"/>
      <c r="K8" s="1611"/>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
      <c r="A9" s="322"/>
      <c r="B9" s="1613"/>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
      <c r="A11" s="328"/>
      <c r="B11" s="755" t="s">
        <v>8</v>
      </c>
      <c r="C11" s="757">
        <v>8676713</v>
      </c>
      <c r="D11" s="676">
        <v>17.661334770061334</v>
      </c>
      <c r="E11" s="756"/>
      <c r="F11" s="758">
        <v>1096572</v>
      </c>
      <c r="G11" s="759">
        <v>16.190506563479449</v>
      </c>
      <c r="H11" s="756"/>
      <c r="I11" s="760">
        <v>349554</v>
      </c>
      <c r="J11" s="761">
        <f>I11*100/C11</f>
        <v>4.0286454098458711</v>
      </c>
      <c r="K11" s="759">
        <f>I11*100/F11</f>
        <v>31.876976614394678</v>
      </c>
      <c r="L11" s="396"/>
      <c r="M11" s="396">
        <f>_xlfn.RANK.EQ(K11,K$11:K$31,0)</f>
        <v>1</v>
      </c>
      <c r="N11" s="396">
        <v>1</v>
      </c>
      <c r="O11" s="396">
        <f>MATCH(N11,M$11:M$31,0)</f>
        <v>1</v>
      </c>
      <c r="P11" s="568" t="str">
        <f t="shared" ref="P11:P29" si="0">INDEX(B$11:B$31,O11,1)</f>
        <v>Andalucía</v>
      </c>
      <c r="Q11" s="762">
        <f>INDEX(K$11:K$31,O11,1)</f>
        <v>31.876976614394678</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
      <c r="A12" s="331"/>
      <c r="B12" s="763" t="s">
        <v>7</v>
      </c>
      <c r="C12" s="764">
        <v>1364621</v>
      </c>
      <c r="D12" s="684">
        <v>2.7776680311145325</v>
      </c>
      <c r="E12" s="756"/>
      <c r="F12" s="765">
        <v>191202</v>
      </c>
      <c r="G12" s="766">
        <v>2.8230314433985164</v>
      </c>
      <c r="H12" s="756"/>
      <c r="I12" s="767">
        <v>50402</v>
      </c>
      <c r="J12" s="448">
        <f t="shared" ref="J12:J28" si="1">I12*100/C12</f>
        <v>3.6934797280710177</v>
      </c>
      <c r="K12" s="766">
        <f t="shared" ref="K12:K28" si="2">I12*100/F12</f>
        <v>26.360602922563572</v>
      </c>
      <c r="L12" s="396"/>
      <c r="M12" s="396">
        <f t="shared" ref="M12:M31" si="3">_xlfn.RANK.EQ(K12,K$11:K$31,0)</f>
        <v>6</v>
      </c>
      <c r="N12" s="396">
        <v>2</v>
      </c>
      <c r="O12" s="396">
        <f t="shared" ref="O12:O29" si="4">MATCH(N12,M$11:M$31,0)</f>
        <v>7</v>
      </c>
      <c r="P12" s="568" t="str">
        <f t="shared" si="0"/>
        <v>Castilla y León</v>
      </c>
      <c r="Q12" s="762">
        <f t="shared" ref="Q12:Q29" si="5">INDEX(K$11:K$31,O12,1)</f>
        <v>29.781109081535291</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
      <c r="A13" s="331"/>
      <c r="B13" s="763" t="s">
        <v>37</v>
      </c>
      <c r="C13" s="764">
        <v>1015128</v>
      </c>
      <c r="D13" s="684">
        <v>2.0662796432776815</v>
      </c>
      <c r="E13" s="756"/>
      <c r="F13" s="765">
        <v>191994</v>
      </c>
      <c r="G13" s="766">
        <v>2.8347250496535326</v>
      </c>
      <c r="H13" s="756"/>
      <c r="I13" s="767">
        <v>34023</v>
      </c>
      <c r="J13" s="448">
        <f t="shared" si="1"/>
        <v>3.3515970399791946</v>
      </c>
      <c r="K13" s="766">
        <f t="shared" si="2"/>
        <v>17.72086627707116</v>
      </c>
      <c r="L13" s="396"/>
      <c r="M13" s="396">
        <f t="shared" si="3"/>
        <v>19</v>
      </c>
      <c r="N13" s="396">
        <v>3</v>
      </c>
      <c r="O13" s="396">
        <f>MATCH(N13,M$11:M$31,0)</f>
        <v>8</v>
      </c>
      <c r="P13" s="568" t="str">
        <f t="shared" si="0"/>
        <v>Castilla - La Mancha</v>
      </c>
      <c r="Q13" s="762">
        <f t="shared" si="5"/>
        <v>27.214327493153963</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
      <c r="A14" s="331"/>
      <c r="B14" s="763" t="s">
        <v>38</v>
      </c>
      <c r="C14" s="764">
        <v>1249844</v>
      </c>
      <c r="D14" s="684">
        <v>2.5440409627876983</v>
      </c>
      <c r="E14" s="756"/>
      <c r="F14" s="765">
        <v>127828</v>
      </c>
      <c r="G14" s="766">
        <v>1.8873362378361396</v>
      </c>
      <c r="H14" s="756"/>
      <c r="I14" s="767">
        <v>34288</v>
      </c>
      <c r="J14" s="448">
        <f t="shared" si="1"/>
        <v>2.7433823741202903</v>
      </c>
      <c r="K14" s="766">
        <f t="shared" si="2"/>
        <v>26.823544137434677</v>
      </c>
      <c r="L14" s="396"/>
      <c r="M14" s="396">
        <f t="shared" si="3"/>
        <v>5</v>
      </c>
      <c r="N14" s="396">
        <v>4</v>
      </c>
      <c r="O14" s="396">
        <f t="shared" si="4"/>
        <v>5</v>
      </c>
      <c r="P14" s="568" t="str">
        <f t="shared" si="0"/>
        <v>Canarias</v>
      </c>
      <c r="Q14" s="762">
        <f t="shared" si="5"/>
        <v>26.854561037963087</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3" t="s">
        <v>6</v>
      </c>
      <c r="C15" s="764">
        <v>2258866</v>
      </c>
      <c r="D15" s="684">
        <v>4.597891923670792</v>
      </c>
      <c r="E15" s="756"/>
      <c r="F15" s="765">
        <v>270684</v>
      </c>
      <c r="G15" s="766">
        <v>3.9965557014303408</v>
      </c>
      <c r="H15" s="756"/>
      <c r="I15" s="767">
        <v>72691</v>
      </c>
      <c r="J15" s="448">
        <f t="shared" si="1"/>
        <v>3.2180306401530681</v>
      </c>
      <c r="K15" s="766">
        <f t="shared" si="2"/>
        <v>26.854561037963087</v>
      </c>
      <c r="L15" s="396"/>
      <c r="M15" s="396">
        <f t="shared" si="3"/>
        <v>4</v>
      </c>
      <c r="N15" s="396">
        <v>5</v>
      </c>
      <c r="O15" s="396">
        <f t="shared" si="4"/>
        <v>4</v>
      </c>
      <c r="P15" s="568" t="str">
        <f t="shared" si="0"/>
        <v>Balears, Illes</v>
      </c>
      <c r="Q15" s="762">
        <f t="shared" si="5"/>
        <v>26.823544137434677</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3" t="s">
        <v>5</v>
      </c>
      <c r="C16" s="768">
        <v>593623</v>
      </c>
      <c r="D16" s="684">
        <v>1.2083117800724905</v>
      </c>
      <c r="E16" s="756"/>
      <c r="F16" s="769">
        <v>104312</v>
      </c>
      <c r="G16" s="766">
        <v>1.5401306258500749</v>
      </c>
      <c r="H16" s="756"/>
      <c r="I16" s="767">
        <v>19075</v>
      </c>
      <c r="J16" s="448">
        <f t="shared" si="1"/>
        <v>3.2133188909459371</v>
      </c>
      <c r="K16" s="766">
        <f t="shared" si="2"/>
        <v>18.286486693764861</v>
      </c>
      <c r="L16" s="396"/>
      <c r="M16" s="396">
        <f t="shared" si="3"/>
        <v>18</v>
      </c>
      <c r="N16" s="396">
        <v>6</v>
      </c>
      <c r="O16" s="396">
        <f t="shared" si="4"/>
        <v>2</v>
      </c>
      <c r="P16" s="568" t="str">
        <f t="shared" si="0"/>
        <v>Aragón</v>
      </c>
      <c r="Q16" s="770">
        <f t="shared" si="5"/>
        <v>26.360602922563572</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
      <c r="A17" s="450"/>
      <c r="B17" s="771" t="s">
        <v>4</v>
      </c>
      <c r="C17" s="764">
        <v>2401221</v>
      </c>
      <c r="D17" s="684">
        <v>4.8876536469399703</v>
      </c>
      <c r="E17" s="756"/>
      <c r="F17" s="772">
        <v>428661</v>
      </c>
      <c r="G17" s="773">
        <v>6.3290315036383058</v>
      </c>
      <c r="H17" s="756"/>
      <c r="I17" s="774">
        <v>127660</v>
      </c>
      <c r="J17" s="587">
        <f t="shared" si="1"/>
        <v>5.3164619166665625</v>
      </c>
      <c r="K17" s="773">
        <f t="shared" si="2"/>
        <v>29.781109081535291</v>
      </c>
      <c r="L17" s="396"/>
      <c r="M17" s="396">
        <f t="shared" si="3"/>
        <v>2</v>
      </c>
      <c r="N17" s="396">
        <v>7</v>
      </c>
      <c r="O17" s="396">
        <f t="shared" si="4"/>
        <v>10</v>
      </c>
      <c r="P17" s="568" t="str">
        <f t="shared" si="0"/>
        <v>Comunitat Valenciana</v>
      </c>
      <c r="Q17" s="762">
        <f t="shared" si="5"/>
        <v>26.210909385216166</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
      <c r="A18" s="450"/>
      <c r="B18" s="771" t="s">
        <v>40</v>
      </c>
      <c r="C18" s="764">
        <v>2126378</v>
      </c>
      <c r="D18" s="684">
        <v>4.328214348647176</v>
      </c>
      <c r="E18" s="756"/>
      <c r="F18" s="772">
        <v>300904</v>
      </c>
      <c r="G18" s="773">
        <v>4.4427435562618962</v>
      </c>
      <c r="H18" s="756"/>
      <c r="I18" s="774">
        <v>81889</v>
      </c>
      <c r="J18" s="587">
        <f t="shared" si="1"/>
        <v>3.8511026731841658</v>
      </c>
      <c r="K18" s="773">
        <f t="shared" si="2"/>
        <v>27.214327493153963</v>
      </c>
      <c r="L18" s="396"/>
      <c r="M18" s="396">
        <f t="shared" si="3"/>
        <v>3</v>
      </c>
      <c r="N18" s="396">
        <v>8</v>
      </c>
      <c r="O18" s="396">
        <f t="shared" si="4"/>
        <v>21</v>
      </c>
      <c r="P18" s="568" t="str">
        <f t="shared" si="0"/>
        <v>TOTAL</v>
      </c>
      <c r="Q18" s="762">
        <f t="shared" si="5"/>
        <v>25.23001855031174</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
      <c r="A19" s="450"/>
      <c r="B19" s="771" t="s">
        <v>41</v>
      </c>
      <c r="C19" s="764">
        <v>8124126</v>
      </c>
      <c r="D19" s="684">
        <v>16.536551226271897</v>
      </c>
      <c r="E19" s="756"/>
      <c r="F19" s="772">
        <v>1133130</v>
      </c>
      <c r="G19" s="773">
        <v>16.730272797659861</v>
      </c>
      <c r="H19" s="756"/>
      <c r="I19" s="774">
        <v>252843</v>
      </c>
      <c r="J19" s="587">
        <f t="shared" si="1"/>
        <v>3.1122486283447599</v>
      </c>
      <c r="K19" s="773">
        <f t="shared" si="2"/>
        <v>22.313679807259536</v>
      </c>
      <c r="L19" s="396"/>
      <c r="M19" s="396">
        <f t="shared" si="3"/>
        <v>12</v>
      </c>
      <c r="N19" s="396">
        <v>9</v>
      </c>
      <c r="O19" s="396">
        <f>MATCH(N19,M$11:M$31,0)</f>
        <v>14</v>
      </c>
      <c r="P19" s="568" t="str">
        <f t="shared" si="0"/>
        <v>Murcia, Región de</v>
      </c>
      <c r="Q19" s="762">
        <f t="shared" si="5"/>
        <v>24.835953035907107</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
      <c r="A20" s="450"/>
      <c r="B20" s="771" t="s">
        <v>3</v>
      </c>
      <c r="C20" s="764">
        <v>5425182</v>
      </c>
      <c r="D20" s="684">
        <v>11.042886343078409</v>
      </c>
      <c r="E20" s="756"/>
      <c r="F20" s="772">
        <v>691918</v>
      </c>
      <c r="G20" s="773">
        <v>10.215930117119145</v>
      </c>
      <c r="H20" s="756"/>
      <c r="I20" s="774">
        <v>181358</v>
      </c>
      <c r="J20" s="587">
        <f t="shared" si="1"/>
        <v>3.3428924596446716</v>
      </c>
      <c r="K20" s="773">
        <f>I20*100/F20</f>
        <v>26.210909385216166</v>
      </c>
      <c r="L20" s="396"/>
      <c r="M20" s="396">
        <f t="shared" si="3"/>
        <v>7</v>
      </c>
      <c r="N20" s="396">
        <v>10</v>
      </c>
      <c r="O20" s="396">
        <f t="shared" si="4"/>
        <v>13</v>
      </c>
      <c r="P20" s="568" t="str">
        <f t="shared" si="0"/>
        <v>Madrid, Comunidad de</v>
      </c>
      <c r="Q20" s="762">
        <f t="shared" si="5"/>
        <v>24.479228737561701</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
      <c r="A21" s="331"/>
      <c r="B21" s="763" t="s">
        <v>2</v>
      </c>
      <c r="C21" s="764">
        <v>1053345</v>
      </c>
      <c r="D21" s="684">
        <v>2.1440698422744027</v>
      </c>
      <c r="E21" s="756"/>
      <c r="F21" s="765">
        <v>157166</v>
      </c>
      <c r="G21" s="766">
        <v>2.3205016675200638</v>
      </c>
      <c r="H21" s="756"/>
      <c r="I21" s="767">
        <v>37503</v>
      </c>
      <c r="J21" s="448">
        <f t="shared" si="1"/>
        <v>3.5603719579055295</v>
      </c>
      <c r="K21" s="766">
        <f t="shared" si="2"/>
        <v>23.86203122812822</v>
      </c>
      <c r="L21" s="396"/>
      <c r="M21" s="396">
        <f t="shared" si="3"/>
        <v>11</v>
      </c>
      <c r="N21" s="396">
        <v>11</v>
      </c>
      <c r="O21" s="396">
        <f t="shared" si="4"/>
        <v>11</v>
      </c>
      <c r="P21" s="568" t="str">
        <f t="shared" si="0"/>
        <v>Extremadura</v>
      </c>
      <c r="Q21" s="762">
        <f t="shared" si="5"/>
        <v>23.86203122812822</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
      <c r="A22" s="331"/>
      <c r="B22" s="763" t="s">
        <v>35</v>
      </c>
      <c r="C22" s="764">
        <v>2714741</v>
      </c>
      <c r="D22" s="684">
        <v>5.5258194681570174</v>
      </c>
      <c r="E22" s="756"/>
      <c r="F22" s="765">
        <v>492391</v>
      </c>
      <c r="G22" s="766">
        <v>7.2699829261536957</v>
      </c>
      <c r="H22" s="756"/>
      <c r="I22" s="767">
        <v>95567</v>
      </c>
      <c r="J22" s="448">
        <f t="shared" si="1"/>
        <v>3.5202989898483872</v>
      </c>
      <c r="K22" s="766">
        <f t="shared" si="2"/>
        <v>19.408762548462501</v>
      </c>
      <c r="L22" s="396"/>
      <c r="M22" s="396">
        <f t="shared" si="3"/>
        <v>16</v>
      </c>
      <c r="N22" s="396">
        <v>12</v>
      </c>
      <c r="O22" s="396">
        <f t="shared" si="4"/>
        <v>9</v>
      </c>
      <c r="P22" s="568" t="str">
        <f t="shared" si="0"/>
        <v>Cataluña</v>
      </c>
      <c r="Q22" s="762">
        <f t="shared" si="5"/>
        <v>22.313679807259536</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
      <c r="A23" s="331"/>
      <c r="B23" s="763" t="s">
        <v>42</v>
      </c>
      <c r="C23" s="764">
        <v>7113886</v>
      </c>
      <c r="D23" s="684">
        <v>14.480221042467644</v>
      </c>
      <c r="E23" s="756"/>
      <c r="F23" s="765">
        <v>881049</v>
      </c>
      <c r="G23" s="766">
        <v>13.008383961333141</v>
      </c>
      <c r="H23" s="756"/>
      <c r="I23" s="767">
        <v>215674</v>
      </c>
      <c r="J23" s="448">
        <f t="shared" si="1"/>
        <v>3.0317325860999178</v>
      </c>
      <c r="K23" s="766">
        <f t="shared" si="2"/>
        <v>24.479228737561701</v>
      </c>
      <c r="L23" s="396"/>
      <c r="M23" s="396">
        <f t="shared" si="3"/>
        <v>10</v>
      </c>
      <c r="N23" s="396">
        <v>13</v>
      </c>
      <c r="O23" s="396">
        <f t="shared" si="4"/>
        <v>16</v>
      </c>
      <c r="P23" s="568" t="str">
        <f t="shared" si="0"/>
        <v>País Vasco</v>
      </c>
      <c r="Q23" s="762">
        <f t="shared" si="5"/>
        <v>21.471241170534814</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3" t="s">
        <v>43</v>
      </c>
      <c r="C24" s="764">
        <v>1586989</v>
      </c>
      <c r="D24" s="684">
        <v>3.2302951596307112</v>
      </c>
      <c r="E24" s="756"/>
      <c r="F24" s="765">
        <v>204667</v>
      </c>
      <c r="G24" s="766">
        <v>3.0218375143881557</v>
      </c>
      <c r="H24" s="756"/>
      <c r="I24" s="767">
        <v>50831</v>
      </c>
      <c r="J24" s="448">
        <f t="shared" si="1"/>
        <v>3.2029837635925644</v>
      </c>
      <c r="K24" s="766">
        <f>I24*100/F24</f>
        <v>24.835953035907107</v>
      </c>
      <c r="L24" s="396"/>
      <c r="M24" s="396">
        <f t="shared" si="3"/>
        <v>9</v>
      </c>
      <c r="N24" s="396">
        <v>14</v>
      </c>
      <c r="O24" s="396">
        <f t="shared" si="4"/>
        <v>17</v>
      </c>
      <c r="P24" s="568" t="str">
        <f t="shared" si="0"/>
        <v>Rioja, La</v>
      </c>
      <c r="Q24" s="762">
        <f t="shared" si="5"/>
        <v>21.29090788396433</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3" t="s">
        <v>44</v>
      </c>
      <c r="C25" s="768">
        <v>683854</v>
      </c>
      <c r="D25" s="684">
        <v>1.3919757894314961</v>
      </c>
      <c r="E25" s="756"/>
      <c r="F25" s="769">
        <v>86335</v>
      </c>
      <c r="G25" s="766">
        <v>1.2747064343773125</v>
      </c>
      <c r="H25" s="756"/>
      <c r="I25" s="767">
        <v>17309</v>
      </c>
      <c r="J25" s="448">
        <f t="shared" si="1"/>
        <v>2.5310958186981432</v>
      </c>
      <c r="K25" s="766">
        <f t="shared" si="2"/>
        <v>20.048647709503676</v>
      </c>
      <c r="L25" s="396"/>
      <c r="M25" s="396">
        <f t="shared" si="3"/>
        <v>15</v>
      </c>
      <c r="N25" s="396">
        <v>15</v>
      </c>
      <c r="O25" s="396">
        <f t="shared" si="4"/>
        <v>15</v>
      </c>
      <c r="P25" s="568" t="str">
        <f t="shared" si="0"/>
        <v>Navarra, Comunidad Foral de</v>
      </c>
      <c r="Q25" s="770">
        <f t="shared" si="5"/>
        <v>20.048647709503676</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3" t="s">
        <v>45</v>
      </c>
      <c r="C26" s="768">
        <v>2242343</v>
      </c>
      <c r="D26" s="684">
        <v>4.5642595752912012</v>
      </c>
      <c r="E26" s="756"/>
      <c r="F26" s="769">
        <v>346850</v>
      </c>
      <c r="G26" s="766">
        <v>5.1211203655964654</v>
      </c>
      <c r="H26" s="756"/>
      <c r="I26" s="767">
        <v>74473</v>
      </c>
      <c r="J26" s="448">
        <f t="shared" si="1"/>
        <v>3.3212135699132559</v>
      </c>
      <c r="K26" s="766">
        <f t="shared" si="2"/>
        <v>21.471241170534814</v>
      </c>
      <c r="L26" s="396"/>
      <c r="M26" s="396">
        <f t="shared" si="3"/>
        <v>13</v>
      </c>
      <c r="N26" s="396">
        <v>16</v>
      </c>
      <c r="O26" s="396">
        <f t="shared" si="4"/>
        <v>12</v>
      </c>
      <c r="P26" s="568" t="str">
        <f t="shared" si="0"/>
        <v>Galicia</v>
      </c>
      <c r="Q26" s="762">
        <f t="shared" si="5"/>
        <v>19.408762548462501</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3" t="s">
        <v>46</v>
      </c>
      <c r="C27" s="768">
        <v>326803</v>
      </c>
      <c r="D27" s="686">
        <v>0.66520319236793413</v>
      </c>
      <c r="E27" s="756"/>
      <c r="F27" s="769">
        <v>45193</v>
      </c>
      <c r="G27" s="775">
        <v>0.66725902459968589</v>
      </c>
      <c r="H27" s="756"/>
      <c r="I27" s="767">
        <v>9622</v>
      </c>
      <c r="J27" s="448">
        <f t="shared" si="1"/>
        <v>2.9442814172452518</v>
      </c>
      <c r="K27" s="775">
        <f t="shared" si="2"/>
        <v>21.29090788396433</v>
      </c>
      <c r="L27" s="396"/>
      <c r="M27" s="396">
        <f t="shared" si="3"/>
        <v>14</v>
      </c>
      <c r="N27" s="396">
        <v>17</v>
      </c>
      <c r="O27" s="396">
        <f t="shared" si="4"/>
        <v>18</v>
      </c>
      <c r="P27" s="568" t="str">
        <f t="shared" si="0"/>
        <v>Ceuta y Melilla</v>
      </c>
      <c r="Q27" s="762">
        <f t="shared" si="5"/>
        <v>18.345714803406413</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3" t="s">
        <v>1</v>
      </c>
      <c r="C28" s="769">
        <v>170634</v>
      </c>
      <c r="D28" s="775">
        <v>0.34732325445760925</v>
      </c>
      <c r="E28" s="756"/>
      <c r="F28" s="769">
        <v>22076</v>
      </c>
      <c r="G28" s="775">
        <v>0.32594450970421673</v>
      </c>
      <c r="H28" s="756"/>
      <c r="I28" s="767">
        <v>4050</v>
      </c>
      <c r="J28" s="448">
        <f t="shared" si="1"/>
        <v>2.3735011779598438</v>
      </c>
      <c r="K28" s="775">
        <f t="shared" si="2"/>
        <v>18.345714803406413</v>
      </c>
      <c r="L28" s="396"/>
      <c r="M28" s="396">
        <f t="shared" si="3"/>
        <v>17</v>
      </c>
      <c r="N28" s="396">
        <v>18</v>
      </c>
      <c r="O28" s="396">
        <f t="shared" si="4"/>
        <v>6</v>
      </c>
      <c r="P28" s="568" t="str">
        <f t="shared" si="0"/>
        <v>Cantabria</v>
      </c>
      <c r="Q28" s="762">
        <f t="shared" si="5"/>
        <v>18.286486693764861</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
      <c r="A29" s="331"/>
      <c r="B29" s="743"/>
      <c r="C29" s="776"/>
      <c r="D29" s="777"/>
      <c r="E29" s="331"/>
      <c r="F29" s="776"/>
      <c r="G29" s="777"/>
      <c r="H29" s="331"/>
      <c r="I29" s="776"/>
      <c r="J29" s="778"/>
      <c r="K29" s="777"/>
      <c r="L29" s="396"/>
      <c r="M29" s="396"/>
      <c r="N29" s="396">
        <v>19</v>
      </c>
      <c r="O29" s="396">
        <f t="shared" si="4"/>
        <v>3</v>
      </c>
      <c r="P29" s="568" t="str">
        <f t="shared" si="0"/>
        <v>Asturias, Principado de</v>
      </c>
      <c r="Q29" s="762">
        <f t="shared" si="5"/>
        <v>17.72086627707116</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
      <c r="A31" s="329"/>
      <c r="B31" s="1256" t="s">
        <v>0</v>
      </c>
      <c r="C31" s="1257">
        <f>SUM(C11:C28)</f>
        <v>49128297</v>
      </c>
      <c r="D31" s="1258">
        <f>SUM(D11:D28)</f>
        <v>100.00000000000003</v>
      </c>
      <c r="E31" s="320"/>
      <c r="F31" s="1257">
        <f>SUM(F11:F28)</f>
        <v>6772932</v>
      </c>
      <c r="G31" s="1258">
        <f>SUM(G11:G28)</f>
        <v>100</v>
      </c>
      <c r="H31" s="320"/>
      <c r="I31" s="1257">
        <f>SUM(I11:I30)</f>
        <v>1708812</v>
      </c>
      <c r="J31" s="1259">
        <f>I31*100/C31</f>
        <v>3.4782642679431772</v>
      </c>
      <c r="K31" s="1258">
        <f>I31*100/F31</f>
        <v>25.23001855031174</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25">
      <c r="A33" s="394"/>
      <c r="B33" s="1486" t="str">
        <f>'22solcasaadpot'!B32:M32</f>
        <v>(1) Cifras INE de población referidas al 01/01/2025.</v>
      </c>
      <c r="C33" s="1486"/>
      <c r="D33" s="1486"/>
      <c r="E33" s="1486"/>
      <c r="F33" s="1486"/>
      <c r="G33" s="1486"/>
      <c r="H33" s="1486"/>
      <c r="I33" s="1486"/>
      <c r="J33" s="1486"/>
      <c r="K33" s="1486"/>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
      <c r="B34" s="1487" t="str">
        <f>'22solcasaadpot'!B33:Q33</f>
        <v>(2) Cifras de Población Potencialmente Dependiente calculadas según lo explicado en la metodología</v>
      </c>
      <c r="C34" s="1487"/>
      <c r="D34" s="1487"/>
      <c r="E34" s="1487"/>
      <c r="F34" s="1487"/>
      <c r="G34" s="1487"/>
      <c r="H34" s="1487"/>
      <c r="I34" s="1487"/>
      <c r="J34" s="1487"/>
      <c r="K34" s="1487"/>
      <c r="L34" s="496"/>
      <c r="M34" s="496"/>
      <c r="N34" s="496"/>
      <c r="O34" s="496"/>
      <c r="P34" s="496"/>
    </row>
    <row r="35" spans="1:259" ht="15" customHeight="1" x14ac:dyDescent="0.25">
      <c r="B35" s="397" t="s">
        <v>47</v>
      </c>
      <c r="C35" s="397"/>
      <c r="D35" s="397"/>
      <c r="L35" s="447"/>
      <c r="M35" s="360"/>
      <c r="N35" s="360"/>
      <c r="O35" s="360"/>
      <c r="P35" s="361"/>
      <c r="Q35" s="786"/>
      <c r="R35" s="329"/>
    </row>
    <row r="36" spans="1:259" x14ac:dyDescent="0.25">
      <c r="L36" s="447"/>
      <c r="M36" s="360"/>
      <c r="N36" s="360"/>
      <c r="O36" s="360"/>
      <c r="P36" s="361"/>
      <c r="Q36" s="786"/>
      <c r="R36" s="329"/>
    </row>
    <row r="37" spans="1:259" x14ac:dyDescent="0.25">
      <c r="L37" s="447"/>
      <c r="M37" s="360"/>
      <c r="N37" s="360"/>
      <c r="O37" s="360"/>
      <c r="P37" s="361"/>
      <c r="Q37" s="787"/>
      <c r="R37" s="329"/>
    </row>
    <row r="38" spans="1:259" x14ac:dyDescent="0.25">
      <c r="L38" s="447"/>
      <c r="M38" s="360"/>
      <c r="N38" s="360"/>
      <c r="O38" s="360"/>
      <c r="P38" s="361"/>
      <c r="Q38" s="786"/>
      <c r="R38" s="329"/>
    </row>
    <row r="39" spans="1:259" x14ac:dyDescent="0.25">
      <c r="L39" s="447"/>
      <c r="M39" s="360"/>
      <c r="N39" s="360"/>
      <c r="O39" s="360"/>
      <c r="P39" s="361"/>
      <c r="Q39" s="786"/>
      <c r="R39" s="329"/>
    </row>
    <row r="40" spans="1:259" x14ac:dyDescent="0.25">
      <c r="L40" s="447"/>
      <c r="M40" s="360"/>
      <c r="N40" s="360"/>
      <c r="O40" s="360"/>
      <c r="P40" s="361"/>
      <c r="Q40" s="786"/>
      <c r="R40" s="329"/>
    </row>
    <row r="41" spans="1:259" x14ac:dyDescent="0.25">
      <c r="L41" s="447"/>
      <c r="M41" s="360"/>
      <c r="N41" s="360"/>
      <c r="O41" s="360"/>
      <c r="P41" s="361"/>
      <c r="Q41" s="786"/>
      <c r="R41" s="329"/>
    </row>
    <row r="42" spans="1:259" x14ac:dyDescent="0.25">
      <c r="L42" s="447"/>
      <c r="M42" s="360"/>
      <c r="N42" s="360"/>
      <c r="O42" s="360"/>
      <c r="P42" s="361"/>
      <c r="Q42" s="786"/>
      <c r="R42" s="329"/>
    </row>
    <row r="43" spans="1:259" x14ac:dyDescent="0.25">
      <c r="L43" s="447"/>
      <c r="M43" s="360"/>
      <c r="N43" s="360"/>
      <c r="O43" s="360"/>
      <c r="P43" s="361"/>
      <c r="Q43" s="786"/>
      <c r="R43" s="329"/>
    </row>
    <row r="44" spans="1:259" x14ac:dyDescent="0.25">
      <c r="L44" s="447"/>
      <c r="M44" s="360"/>
      <c r="N44" s="360"/>
      <c r="O44" s="360"/>
      <c r="P44" s="361"/>
      <c r="Q44" s="787"/>
      <c r="R44" s="329"/>
    </row>
    <row r="45" spans="1:259" x14ac:dyDescent="0.25">
      <c r="L45" s="447"/>
      <c r="M45" s="360"/>
      <c r="N45" s="360"/>
      <c r="O45" s="360"/>
      <c r="P45" s="361"/>
      <c r="Q45" s="786"/>
      <c r="R45" s="329"/>
    </row>
    <row r="46" spans="1:259" x14ac:dyDescent="0.25">
      <c r="L46" s="447"/>
      <c r="M46" s="360"/>
      <c r="N46" s="360"/>
      <c r="O46" s="360"/>
      <c r="P46" s="361"/>
      <c r="Q46" s="786"/>
      <c r="R46" s="329"/>
    </row>
    <row r="47" spans="1:259" x14ac:dyDescent="0.25">
      <c r="L47" s="447"/>
      <c r="M47" s="360"/>
      <c r="N47" s="360"/>
      <c r="O47" s="360"/>
      <c r="P47" s="361"/>
      <c r="Q47" s="786"/>
      <c r="R47" s="329"/>
    </row>
    <row r="48" spans="1:259" x14ac:dyDescent="0.25">
      <c r="L48" s="447"/>
      <c r="M48" s="360"/>
      <c r="N48" s="360"/>
      <c r="O48" s="360"/>
      <c r="P48" s="361"/>
      <c r="Q48" s="786"/>
      <c r="R48" s="329"/>
    </row>
    <row r="49" spans="12:18" x14ac:dyDescent="0.25">
      <c r="L49" s="447"/>
      <c r="M49" s="360"/>
      <c r="N49" s="360"/>
      <c r="O49" s="360"/>
      <c r="P49" s="361"/>
      <c r="Q49" s="786"/>
      <c r="R49" s="329"/>
    </row>
    <row r="50" spans="12:18" x14ac:dyDescent="0.25">
      <c r="L50" s="447"/>
      <c r="M50" s="360"/>
      <c r="N50" s="360"/>
      <c r="O50" s="360"/>
      <c r="P50" s="361"/>
      <c r="Q50" s="787"/>
      <c r="R50" s="329"/>
    </row>
    <row r="51" spans="12:18" x14ac:dyDescent="0.25">
      <c r="L51" s="447"/>
      <c r="M51" s="360"/>
      <c r="N51" s="360"/>
      <c r="O51" s="360"/>
      <c r="P51" s="361"/>
      <c r="Q51" s="786"/>
      <c r="R51" s="329"/>
    </row>
    <row r="52" spans="12:18" x14ac:dyDescent="0.25">
      <c r="L52" s="447"/>
      <c r="M52" s="360"/>
      <c r="N52" s="360"/>
      <c r="O52" s="360"/>
      <c r="P52" s="361"/>
      <c r="Q52" s="786"/>
      <c r="R52" s="329"/>
    </row>
    <row r="53" spans="12:18" x14ac:dyDescent="0.2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250</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251</v>
      </c>
      <c r="K8" s="1457"/>
      <c r="L8" s="1457"/>
      <c r="M8" s="1457"/>
      <c r="N8" s="1457"/>
      <c r="O8" s="1458"/>
      <c r="P8" s="317"/>
      <c r="Q8" s="1456" t="s">
        <v>252</v>
      </c>
      <c r="R8" s="1457"/>
      <c r="S8" s="1457"/>
      <c r="T8" s="1457"/>
      <c r="U8" s="1457"/>
      <c r="V8" s="1458"/>
      <c r="W8" s="317"/>
      <c r="X8" s="1456" t="s">
        <v>253</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222</v>
      </c>
      <c r="L9" s="1469" t="s">
        <v>24</v>
      </c>
      <c r="M9" s="1470"/>
      <c r="N9" s="1465" t="s">
        <v>23</v>
      </c>
      <c r="O9" s="1466"/>
      <c r="P9" s="317"/>
      <c r="Q9" s="1464" t="s">
        <v>9</v>
      </c>
      <c r="R9" s="1467" t="s">
        <v>222</v>
      </c>
      <c r="S9" s="1469" t="s">
        <v>24</v>
      </c>
      <c r="T9" s="1470"/>
      <c r="U9" s="1465" t="s">
        <v>23</v>
      </c>
      <c r="V9" s="1466"/>
      <c r="W9" s="317"/>
      <c r="X9" s="1464" t="s">
        <v>9</v>
      </c>
      <c r="Y9" s="1467" t="s">
        <v>222</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222</v>
      </c>
      <c r="G10" s="406" t="s">
        <v>9</v>
      </c>
      <c r="H10" s="886" t="s">
        <v>222</v>
      </c>
      <c r="I10" s="346"/>
      <c r="J10" s="1460"/>
      <c r="K10" s="1468"/>
      <c r="L10" s="404" t="s">
        <v>9</v>
      </c>
      <c r="M10" s="403" t="s">
        <v>222</v>
      </c>
      <c r="N10" s="407" t="s">
        <v>9</v>
      </c>
      <c r="O10" s="402" t="s">
        <v>222</v>
      </c>
      <c r="P10" s="347"/>
      <c r="Q10" s="1460"/>
      <c r="R10" s="1468"/>
      <c r="S10" s="404" t="s">
        <v>9</v>
      </c>
      <c r="T10" s="403" t="s">
        <v>222</v>
      </c>
      <c r="U10" s="407" t="s">
        <v>9</v>
      </c>
      <c r="V10" s="402" t="s">
        <v>222</v>
      </c>
      <c r="W10" s="347"/>
      <c r="X10" s="1460"/>
      <c r="Y10" s="1468"/>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349554</v>
      </c>
      <c r="E12" s="352">
        <f>L12+S12+Z12</f>
        <v>217509</v>
      </c>
      <c r="F12" s="353">
        <f>E12/$D12*100</f>
        <v>62.224720644020671</v>
      </c>
      <c r="G12" s="352">
        <f>N12+U12+AB12</f>
        <v>132045</v>
      </c>
      <c r="H12" s="354">
        <f>G12/$D12*100</f>
        <v>37.775279355979336</v>
      </c>
      <c r="I12" s="350"/>
      <c r="J12" s="355">
        <v>99114</v>
      </c>
      <c r="K12" s="356">
        <v>28.354417343243103</v>
      </c>
      <c r="L12" s="357">
        <v>40162</v>
      </c>
      <c r="M12" s="353">
        <v>40.521016203563576</v>
      </c>
      <c r="N12" s="357">
        <v>58952</v>
      </c>
      <c r="O12" s="358">
        <v>59.478983796436424</v>
      </c>
      <c r="P12" s="350"/>
      <c r="Q12" s="355">
        <v>76684</v>
      </c>
      <c r="R12" s="356">
        <v>21.93766914410935</v>
      </c>
      <c r="S12" s="357">
        <v>50019</v>
      </c>
      <c r="T12" s="353">
        <v>65.227426842626883</v>
      </c>
      <c r="U12" s="357">
        <v>26665</v>
      </c>
      <c r="V12" s="358">
        <v>34.772573157373117</v>
      </c>
      <c r="W12" s="350"/>
      <c r="X12" s="355">
        <v>173756</v>
      </c>
      <c r="Y12" s="356">
        <v>49.707913512647544</v>
      </c>
      <c r="Z12" s="357">
        <v>127328</v>
      </c>
      <c r="AA12" s="353">
        <v>73.279771633785302</v>
      </c>
      <c r="AB12" s="357">
        <v>46428</v>
      </c>
      <c r="AC12" s="358">
        <f t="shared" ref="AC12:AC29" si="0">AB12/$X12*100</f>
        <v>26.720228366214695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50402</v>
      </c>
      <c r="E13" s="365">
        <f t="shared" ref="E13:E29" si="2">L13+S13+Z13</f>
        <v>32407</v>
      </c>
      <c r="F13" s="366">
        <f t="shared" ref="F13:H29" si="3">E13/$D13*100</f>
        <v>64.297051704297445</v>
      </c>
      <c r="G13" s="365">
        <f t="shared" ref="G13:G29" si="4">N13+U13+AB13</f>
        <v>17995</v>
      </c>
      <c r="H13" s="367">
        <f t="shared" si="3"/>
        <v>35.702948295702555</v>
      </c>
      <c r="I13" s="350"/>
      <c r="J13" s="368">
        <v>9740</v>
      </c>
      <c r="K13" s="369">
        <v>19.324629975000992</v>
      </c>
      <c r="L13" s="370">
        <v>4059</v>
      </c>
      <c r="M13" s="371">
        <v>41.673511293634498</v>
      </c>
      <c r="N13" s="370">
        <v>5681</v>
      </c>
      <c r="O13" s="372">
        <v>58.326488706365495</v>
      </c>
      <c r="P13" s="350"/>
      <c r="Q13" s="368">
        <v>9527</v>
      </c>
      <c r="R13" s="369">
        <v>18.902027697313599</v>
      </c>
      <c r="S13" s="370">
        <v>5740</v>
      </c>
      <c r="T13" s="371">
        <v>60.249816311535632</v>
      </c>
      <c r="U13" s="370">
        <v>3787</v>
      </c>
      <c r="V13" s="372">
        <v>39.750183688464361</v>
      </c>
      <c r="W13" s="350"/>
      <c r="X13" s="368">
        <v>31135</v>
      </c>
      <c r="Y13" s="369">
        <v>61.773342327685413</v>
      </c>
      <c r="Z13" s="370">
        <v>22608</v>
      </c>
      <c r="AA13" s="371">
        <v>72.612815159788028</v>
      </c>
      <c r="AB13" s="370">
        <v>8527</v>
      </c>
      <c r="AC13" s="372">
        <f t="shared" si="0"/>
        <v>27.38718484021198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34023</v>
      </c>
      <c r="E14" s="365">
        <f t="shared" si="2"/>
        <v>22042</v>
      </c>
      <c r="F14" s="366">
        <f t="shared" si="3"/>
        <v>64.785586221085737</v>
      </c>
      <c r="G14" s="365">
        <f t="shared" si="4"/>
        <v>11981</v>
      </c>
      <c r="H14" s="367">
        <f t="shared" si="3"/>
        <v>35.214413778914263</v>
      </c>
      <c r="I14" s="350"/>
      <c r="J14" s="368">
        <v>8039</v>
      </c>
      <c r="K14" s="369">
        <v>23.62813390941422</v>
      </c>
      <c r="L14" s="370">
        <v>3300</v>
      </c>
      <c r="M14" s="371">
        <v>41.049881826097774</v>
      </c>
      <c r="N14" s="370">
        <v>4739</v>
      </c>
      <c r="O14" s="372">
        <v>58.950118173902219</v>
      </c>
      <c r="P14" s="350"/>
      <c r="Q14" s="368">
        <v>7114</v>
      </c>
      <c r="R14" s="369">
        <v>20.909384827910532</v>
      </c>
      <c r="S14" s="370">
        <v>4176</v>
      </c>
      <c r="T14" s="371">
        <v>58.7011526567332</v>
      </c>
      <c r="U14" s="370">
        <v>2938</v>
      </c>
      <c r="V14" s="372">
        <v>41.2988473432668</v>
      </c>
      <c r="W14" s="350"/>
      <c r="X14" s="368">
        <v>18870</v>
      </c>
      <c r="Y14" s="369">
        <v>55.462481262675247</v>
      </c>
      <c r="Z14" s="370">
        <v>14566</v>
      </c>
      <c r="AA14" s="371">
        <v>77.191308956014836</v>
      </c>
      <c r="AB14" s="370">
        <v>4304</v>
      </c>
      <c r="AC14" s="372">
        <f t="shared" si="0"/>
        <v>22.80869104398516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34288</v>
      </c>
      <c r="E15" s="365">
        <f t="shared" si="2"/>
        <v>20954</v>
      </c>
      <c r="F15" s="366">
        <f t="shared" si="3"/>
        <v>61.111759216052263</v>
      </c>
      <c r="G15" s="365">
        <f t="shared" si="4"/>
        <v>13334</v>
      </c>
      <c r="H15" s="367">
        <f t="shared" si="3"/>
        <v>38.888240783947737</v>
      </c>
      <c r="I15" s="350"/>
      <c r="J15" s="368">
        <v>9598</v>
      </c>
      <c r="K15" s="369">
        <v>27.992300513299114</v>
      </c>
      <c r="L15" s="370">
        <v>3994</v>
      </c>
      <c r="M15" s="371">
        <v>41.612836007501564</v>
      </c>
      <c r="N15" s="370">
        <v>5604</v>
      </c>
      <c r="O15" s="372">
        <v>58.387163992498436</v>
      </c>
      <c r="P15" s="350"/>
      <c r="Q15" s="368">
        <v>7355</v>
      </c>
      <c r="R15" s="369">
        <v>21.450653289780679</v>
      </c>
      <c r="S15" s="370">
        <v>4380</v>
      </c>
      <c r="T15" s="371">
        <v>59.551325628823925</v>
      </c>
      <c r="U15" s="370">
        <v>2975</v>
      </c>
      <c r="V15" s="372">
        <v>40.448674371176068</v>
      </c>
      <c r="W15" s="350"/>
      <c r="X15" s="368">
        <v>17335</v>
      </c>
      <c r="Y15" s="369">
        <v>50.557046196920211</v>
      </c>
      <c r="Z15" s="370">
        <v>12580</v>
      </c>
      <c r="AA15" s="371">
        <v>72.569945197577155</v>
      </c>
      <c r="AB15" s="370">
        <v>4755</v>
      </c>
      <c r="AC15" s="372">
        <f t="shared" si="0"/>
        <v>27.430054802422845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72691</v>
      </c>
      <c r="E16" s="365">
        <f t="shared" si="2"/>
        <v>42837</v>
      </c>
      <c r="F16" s="366">
        <f t="shared" si="3"/>
        <v>58.930266470402117</v>
      </c>
      <c r="G16" s="365">
        <f t="shared" si="4"/>
        <v>29854</v>
      </c>
      <c r="H16" s="367">
        <f t="shared" si="3"/>
        <v>41.069733529597883</v>
      </c>
      <c r="I16" s="350"/>
      <c r="J16" s="368">
        <v>25226</v>
      </c>
      <c r="K16" s="369">
        <v>34.703058150252438</v>
      </c>
      <c r="L16" s="370">
        <v>10523</v>
      </c>
      <c r="M16" s="371">
        <v>41.714897328153491</v>
      </c>
      <c r="N16" s="370">
        <v>14703</v>
      </c>
      <c r="O16" s="372">
        <v>58.285102671846509</v>
      </c>
      <c r="P16" s="350"/>
      <c r="Q16" s="368">
        <v>16758</v>
      </c>
      <c r="R16" s="369">
        <v>23.05374805684335</v>
      </c>
      <c r="S16" s="370">
        <v>10165</v>
      </c>
      <c r="T16" s="371">
        <v>60.657596371882086</v>
      </c>
      <c r="U16" s="370">
        <v>6593</v>
      </c>
      <c r="V16" s="372">
        <v>39.342403628117914</v>
      </c>
      <c r="W16" s="350"/>
      <c r="X16" s="368">
        <v>30707</v>
      </c>
      <c r="Y16" s="369">
        <v>42.243193792904208</v>
      </c>
      <c r="Z16" s="370">
        <v>22149</v>
      </c>
      <c r="AA16" s="371">
        <v>72.13013319438565</v>
      </c>
      <c r="AB16" s="370">
        <v>8558</v>
      </c>
      <c r="AC16" s="372">
        <f t="shared" si="0"/>
        <v>27.869866805614357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19075</v>
      </c>
      <c r="E17" s="375">
        <f t="shared" si="2"/>
        <v>11847</v>
      </c>
      <c r="F17" s="376">
        <f t="shared" si="3"/>
        <v>62.107470511140242</v>
      </c>
      <c r="G17" s="375">
        <f t="shared" si="4"/>
        <v>7228</v>
      </c>
      <c r="H17" s="367">
        <f t="shared" si="3"/>
        <v>37.892529488859765</v>
      </c>
      <c r="I17" s="350"/>
      <c r="J17" s="377">
        <v>4933</v>
      </c>
      <c r="K17" s="378">
        <v>25.861074705111402</v>
      </c>
      <c r="L17" s="375">
        <v>2027</v>
      </c>
      <c r="M17" s="376">
        <v>41.090614230691266</v>
      </c>
      <c r="N17" s="375">
        <v>2906</v>
      </c>
      <c r="O17" s="372">
        <v>58.909385769308741</v>
      </c>
      <c r="P17" s="350"/>
      <c r="Q17" s="377">
        <v>4013</v>
      </c>
      <c r="R17" s="378">
        <v>21.038007863695938</v>
      </c>
      <c r="S17" s="375">
        <v>2252</v>
      </c>
      <c r="T17" s="376">
        <v>56.117617742337401</v>
      </c>
      <c r="U17" s="375">
        <v>1761</v>
      </c>
      <c r="V17" s="372">
        <v>43.882382257662591</v>
      </c>
      <c r="W17" s="350"/>
      <c r="X17" s="377">
        <v>10129</v>
      </c>
      <c r="Y17" s="378">
        <v>53.100917431192663</v>
      </c>
      <c r="Z17" s="375">
        <v>7568</v>
      </c>
      <c r="AA17" s="376">
        <v>74.71616151643795</v>
      </c>
      <c r="AB17" s="375">
        <v>2561</v>
      </c>
      <c r="AC17" s="372">
        <f t="shared" si="0"/>
        <v>25.28383848356205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127660</v>
      </c>
      <c r="E18" s="365">
        <f t="shared" si="2"/>
        <v>80776</v>
      </c>
      <c r="F18" s="366">
        <f t="shared" si="3"/>
        <v>63.274322418925266</v>
      </c>
      <c r="G18" s="365">
        <f t="shared" si="4"/>
        <v>46884</v>
      </c>
      <c r="H18" s="367">
        <f t="shared" si="3"/>
        <v>36.725677581074727</v>
      </c>
      <c r="I18" s="350"/>
      <c r="J18" s="368">
        <v>26689</v>
      </c>
      <c r="K18" s="369">
        <v>20.906313645621179</v>
      </c>
      <c r="L18" s="370">
        <v>11123</v>
      </c>
      <c r="M18" s="371">
        <v>41.676346060174602</v>
      </c>
      <c r="N18" s="370">
        <v>15566</v>
      </c>
      <c r="O18" s="372">
        <v>58.323653939825391</v>
      </c>
      <c r="P18" s="350"/>
      <c r="Q18" s="368">
        <v>22330</v>
      </c>
      <c r="R18" s="369">
        <v>17.491775027416576</v>
      </c>
      <c r="S18" s="370">
        <v>12532</v>
      </c>
      <c r="T18" s="371">
        <v>56.1218092252575</v>
      </c>
      <c r="U18" s="370">
        <v>9798</v>
      </c>
      <c r="V18" s="372">
        <v>43.8781907747425</v>
      </c>
      <c r="W18" s="350"/>
      <c r="X18" s="368">
        <v>78641</v>
      </c>
      <c r="Y18" s="369">
        <v>61.601911326962245</v>
      </c>
      <c r="Z18" s="370">
        <v>57121</v>
      </c>
      <c r="AA18" s="371">
        <v>72.635139431085577</v>
      </c>
      <c r="AB18" s="370">
        <v>21520</v>
      </c>
      <c r="AC18" s="372">
        <f t="shared" si="0"/>
        <v>27.364860568914434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81889</v>
      </c>
      <c r="E19" s="365">
        <f t="shared" si="2"/>
        <v>51488</v>
      </c>
      <c r="F19" s="366">
        <f t="shared" si="3"/>
        <v>62.875355664374943</v>
      </c>
      <c r="G19" s="365">
        <f t="shared" si="4"/>
        <v>30401</v>
      </c>
      <c r="H19" s="367">
        <f t="shared" si="3"/>
        <v>37.12464433562505</v>
      </c>
      <c r="I19" s="350"/>
      <c r="J19" s="368">
        <v>18669</v>
      </c>
      <c r="K19" s="369">
        <v>22.797933788420909</v>
      </c>
      <c r="L19" s="370">
        <v>7522</v>
      </c>
      <c r="M19" s="371">
        <v>40.291392147410143</v>
      </c>
      <c r="N19" s="370">
        <v>11147</v>
      </c>
      <c r="O19" s="372">
        <v>59.708607852589857</v>
      </c>
      <c r="P19" s="350"/>
      <c r="Q19" s="368">
        <v>14973</v>
      </c>
      <c r="R19" s="369">
        <v>18.284507076652542</v>
      </c>
      <c r="S19" s="370">
        <v>9144</v>
      </c>
      <c r="T19" s="371">
        <v>61.069925866559807</v>
      </c>
      <c r="U19" s="370">
        <v>5829</v>
      </c>
      <c r="V19" s="372">
        <v>38.930074133440193</v>
      </c>
      <c r="W19" s="350"/>
      <c r="X19" s="368">
        <v>48247</v>
      </c>
      <c r="Y19" s="369">
        <v>58.917559134926542</v>
      </c>
      <c r="Z19" s="370">
        <v>34822</v>
      </c>
      <c r="AA19" s="371">
        <v>72.17443571621034</v>
      </c>
      <c r="AB19" s="370">
        <v>13425</v>
      </c>
      <c r="AC19" s="372">
        <f t="shared" si="0"/>
        <v>27.825564283789667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252843</v>
      </c>
      <c r="E20" s="365">
        <f t="shared" si="2"/>
        <v>158489</v>
      </c>
      <c r="F20" s="366">
        <f t="shared" si="3"/>
        <v>62.682771522248984</v>
      </c>
      <c r="G20" s="365">
        <f t="shared" si="4"/>
        <v>94354</v>
      </c>
      <c r="H20" s="367">
        <f t="shared" si="3"/>
        <v>37.317228477751016</v>
      </c>
      <c r="I20" s="350"/>
      <c r="J20" s="368">
        <v>67138</v>
      </c>
      <c r="K20" s="369">
        <v>26.553236593459182</v>
      </c>
      <c r="L20" s="370">
        <v>28107</v>
      </c>
      <c r="M20" s="371">
        <v>41.864517858738715</v>
      </c>
      <c r="N20" s="370">
        <v>39031</v>
      </c>
      <c r="O20" s="372">
        <v>58.135482141261285</v>
      </c>
      <c r="P20" s="350"/>
      <c r="Q20" s="368">
        <v>50119</v>
      </c>
      <c r="R20" s="369">
        <v>19.82218214465103</v>
      </c>
      <c r="S20" s="370">
        <v>30394</v>
      </c>
      <c r="T20" s="371">
        <v>60.643668069993417</v>
      </c>
      <c r="U20" s="370">
        <v>19725</v>
      </c>
      <c r="V20" s="372">
        <v>39.356331930006583</v>
      </c>
      <c r="W20" s="350"/>
      <c r="X20" s="368">
        <v>135586</v>
      </c>
      <c r="Y20" s="369">
        <v>53.624581261889794</v>
      </c>
      <c r="Z20" s="370">
        <v>99988</v>
      </c>
      <c r="AA20" s="371">
        <v>73.745076925346282</v>
      </c>
      <c r="AB20" s="370">
        <v>35598</v>
      </c>
      <c r="AC20" s="372">
        <f t="shared" si="0"/>
        <v>26.254923074653725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181358</v>
      </c>
      <c r="E21" s="365">
        <f t="shared" si="2"/>
        <v>113164</v>
      </c>
      <c r="F21" s="366">
        <f t="shared" si="3"/>
        <v>62.398129666185106</v>
      </c>
      <c r="G21" s="365">
        <f t="shared" si="4"/>
        <v>68194</v>
      </c>
      <c r="H21" s="367">
        <f t="shared" si="3"/>
        <v>37.601870333814887</v>
      </c>
      <c r="I21" s="350"/>
      <c r="J21" s="368">
        <v>46583</v>
      </c>
      <c r="K21" s="369">
        <v>25.685660406488825</v>
      </c>
      <c r="L21" s="370">
        <v>18869</v>
      </c>
      <c r="M21" s="371">
        <v>40.506193246463305</v>
      </c>
      <c r="N21" s="370">
        <v>27714</v>
      </c>
      <c r="O21" s="372">
        <v>59.493806753536695</v>
      </c>
      <c r="P21" s="350"/>
      <c r="Q21" s="368">
        <v>37324</v>
      </c>
      <c r="R21" s="369">
        <v>20.580288710726848</v>
      </c>
      <c r="S21" s="370">
        <v>22705</v>
      </c>
      <c r="T21" s="371">
        <v>60.832172328796489</v>
      </c>
      <c r="U21" s="370">
        <v>14619</v>
      </c>
      <c r="V21" s="372">
        <v>39.167827671203511</v>
      </c>
      <c r="W21" s="350"/>
      <c r="X21" s="368">
        <v>97451</v>
      </c>
      <c r="Y21" s="369">
        <v>53.734050882784324</v>
      </c>
      <c r="Z21" s="370">
        <v>71590</v>
      </c>
      <c r="AA21" s="371">
        <v>73.462560671516968</v>
      </c>
      <c r="AB21" s="370">
        <v>25861</v>
      </c>
      <c r="AC21" s="372">
        <f t="shared" si="0"/>
        <v>26.537439328483032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37503</v>
      </c>
      <c r="E22" s="365">
        <f t="shared" si="2"/>
        <v>23973</v>
      </c>
      <c r="F22" s="366">
        <f t="shared" si="3"/>
        <v>63.922886169106476</v>
      </c>
      <c r="G22" s="365">
        <f t="shared" si="4"/>
        <v>13530</v>
      </c>
      <c r="H22" s="367">
        <f t="shared" si="3"/>
        <v>36.077113830893524</v>
      </c>
      <c r="I22" s="350"/>
      <c r="J22" s="368">
        <v>9562</v>
      </c>
      <c r="K22" s="369">
        <v>25.496626936511745</v>
      </c>
      <c r="L22" s="370">
        <v>3964</v>
      </c>
      <c r="M22" s="371">
        <v>41.45576239280485</v>
      </c>
      <c r="N22" s="370">
        <v>5598</v>
      </c>
      <c r="O22" s="372">
        <v>58.54423760719515</v>
      </c>
      <c r="P22" s="350"/>
      <c r="Q22" s="368">
        <v>6913</v>
      </c>
      <c r="R22" s="369">
        <v>18.433192011305763</v>
      </c>
      <c r="S22" s="370">
        <v>4189</v>
      </c>
      <c r="T22" s="371">
        <v>60.595978591060316</v>
      </c>
      <c r="U22" s="370">
        <v>2724</v>
      </c>
      <c r="V22" s="372">
        <v>39.404021408939677</v>
      </c>
      <c r="W22" s="350"/>
      <c r="X22" s="368">
        <v>21028</v>
      </c>
      <c r="Y22" s="369">
        <v>56.070181052182491</v>
      </c>
      <c r="Z22" s="370">
        <v>15820</v>
      </c>
      <c r="AA22" s="371">
        <v>75.233022636484691</v>
      </c>
      <c r="AB22" s="370">
        <v>5208</v>
      </c>
      <c r="AC22" s="372">
        <f t="shared" si="0"/>
        <v>24.766977363515313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95567</v>
      </c>
      <c r="E23" s="365">
        <f t="shared" si="2"/>
        <v>59466</v>
      </c>
      <c r="F23" s="366">
        <f t="shared" si="3"/>
        <v>62.224408006948003</v>
      </c>
      <c r="G23" s="365">
        <f t="shared" si="4"/>
        <v>36101</v>
      </c>
      <c r="H23" s="367">
        <f t="shared" si="3"/>
        <v>37.775591993051997</v>
      </c>
      <c r="I23" s="350"/>
      <c r="J23" s="368">
        <v>25213</v>
      </c>
      <c r="K23" s="369">
        <v>26.382537905343895</v>
      </c>
      <c r="L23" s="370">
        <v>9826</v>
      </c>
      <c r="M23" s="371">
        <v>38.971958910086066</v>
      </c>
      <c r="N23" s="370">
        <v>15387</v>
      </c>
      <c r="O23" s="372">
        <v>61.028041089913934</v>
      </c>
      <c r="P23" s="350"/>
      <c r="Q23" s="368">
        <v>16985</v>
      </c>
      <c r="R23" s="369">
        <v>17.772871388659265</v>
      </c>
      <c r="S23" s="370">
        <v>9776</v>
      </c>
      <c r="T23" s="371">
        <v>57.556667647924641</v>
      </c>
      <c r="U23" s="370">
        <v>7209</v>
      </c>
      <c r="V23" s="372">
        <v>42.443332352075359</v>
      </c>
      <c r="W23" s="350"/>
      <c r="X23" s="368">
        <v>53369</v>
      </c>
      <c r="Y23" s="369">
        <v>55.844590705996843</v>
      </c>
      <c r="Z23" s="370">
        <v>39864</v>
      </c>
      <c r="AA23" s="371">
        <v>74.695047686859411</v>
      </c>
      <c r="AB23" s="370">
        <v>13505</v>
      </c>
      <c r="AC23" s="372">
        <f t="shared" si="0"/>
        <v>25.304952313140589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215674</v>
      </c>
      <c r="E24" s="365">
        <f t="shared" si="2"/>
        <v>139594</v>
      </c>
      <c r="F24" s="366">
        <f t="shared" si="3"/>
        <v>64.724537960069355</v>
      </c>
      <c r="G24" s="365">
        <f t="shared" si="4"/>
        <v>76080</v>
      </c>
      <c r="H24" s="367">
        <f t="shared" si="3"/>
        <v>35.275462039930638</v>
      </c>
      <c r="I24" s="350"/>
      <c r="J24" s="368">
        <v>55714</v>
      </c>
      <c r="K24" s="369">
        <v>25.832506468095367</v>
      </c>
      <c r="L24" s="370">
        <v>25176</v>
      </c>
      <c r="M24" s="371">
        <v>45.187924040636105</v>
      </c>
      <c r="N24" s="370">
        <v>30538</v>
      </c>
      <c r="O24" s="372">
        <v>54.812075959363895</v>
      </c>
      <c r="P24" s="350"/>
      <c r="Q24" s="368">
        <v>38943</v>
      </c>
      <c r="R24" s="369">
        <v>18.056418483451878</v>
      </c>
      <c r="S24" s="370">
        <v>24549</v>
      </c>
      <c r="T24" s="371">
        <v>63.038286726754492</v>
      </c>
      <c r="U24" s="370">
        <v>14394</v>
      </c>
      <c r="V24" s="372">
        <v>36.961713273245508</v>
      </c>
      <c r="W24" s="350"/>
      <c r="X24" s="368">
        <v>121017</v>
      </c>
      <c r="Y24" s="369">
        <v>56.111075048452754</v>
      </c>
      <c r="Z24" s="370">
        <v>89869</v>
      </c>
      <c r="AA24" s="371">
        <v>74.261467397142553</v>
      </c>
      <c r="AB24" s="370">
        <v>31148</v>
      </c>
      <c r="AC24" s="372">
        <f t="shared" si="0"/>
        <v>25.73853260285745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50831</v>
      </c>
      <c r="E25" s="365">
        <f t="shared" si="2"/>
        <v>28938</v>
      </c>
      <c r="F25" s="366">
        <f t="shared" si="3"/>
        <v>56.929826287108263</v>
      </c>
      <c r="G25" s="365">
        <f t="shared" si="4"/>
        <v>21893</v>
      </c>
      <c r="H25" s="367">
        <f t="shared" si="3"/>
        <v>43.070173712891737</v>
      </c>
      <c r="I25" s="350"/>
      <c r="J25" s="368">
        <v>18212</v>
      </c>
      <c r="K25" s="369">
        <v>35.828529834156321</v>
      </c>
      <c r="L25" s="370">
        <v>6617</v>
      </c>
      <c r="M25" s="371">
        <v>36.333186909729847</v>
      </c>
      <c r="N25" s="370">
        <v>11595</v>
      </c>
      <c r="O25" s="372">
        <v>63.666813090270146</v>
      </c>
      <c r="P25" s="350"/>
      <c r="Q25" s="368">
        <v>9939</v>
      </c>
      <c r="R25" s="369">
        <v>19.553028663610789</v>
      </c>
      <c r="S25" s="370">
        <v>5990</v>
      </c>
      <c r="T25" s="371">
        <v>60.267632558607509</v>
      </c>
      <c r="U25" s="370">
        <v>3949</v>
      </c>
      <c r="V25" s="372">
        <v>39.732367441392498</v>
      </c>
      <c r="W25" s="350"/>
      <c r="X25" s="368">
        <v>22680</v>
      </c>
      <c r="Y25" s="369">
        <v>44.618441502232891</v>
      </c>
      <c r="Z25" s="370">
        <v>16331</v>
      </c>
      <c r="AA25" s="371">
        <v>72.006172839506178</v>
      </c>
      <c r="AB25" s="370">
        <v>6349</v>
      </c>
      <c r="AC25" s="372">
        <f t="shared" si="0"/>
        <v>27.993827160493829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17309</v>
      </c>
      <c r="E26" s="380">
        <f t="shared" si="2"/>
        <v>10919</v>
      </c>
      <c r="F26" s="381">
        <f t="shared" si="3"/>
        <v>63.08278930036397</v>
      </c>
      <c r="G26" s="380">
        <f t="shared" si="4"/>
        <v>6390</v>
      </c>
      <c r="H26" s="367">
        <f t="shared" si="3"/>
        <v>36.91721069963603</v>
      </c>
      <c r="I26" s="350"/>
      <c r="J26" s="377">
        <v>3563</v>
      </c>
      <c r="K26" s="378">
        <v>20.584666936275926</v>
      </c>
      <c r="L26" s="375">
        <v>1463</v>
      </c>
      <c r="M26" s="376">
        <v>41.060903732809429</v>
      </c>
      <c r="N26" s="375">
        <v>2100</v>
      </c>
      <c r="O26" s="372">
        <v>58.939096267190571</v>
      </c>
      <c r="P26" s="350"/>
      <c r="Q26" s="377">
        <v>2858</v>
      </c>
      <c r="R26" s="378">
        <v>16.511641342654109</v>
      </c>
      <c r="S26" s="375">
        <v>1571</v>
      </c>
      <c r="T26" s="376">
        <v>54.96850944716585</v>
      </c>
      <c r="U26" s="375">
        <v>1287</v>
      </c>
      <c r="V26" s="372">
        <v>45.03149055283415</v>
      </c>
      <c r="W26" s="350"/>
      <c r="X26" s="377">
        <v>10888</v>
      </c>
      <c r="Y26" s="378">
        <v>62.903691721069968</v>
      </c>
      <c r="Z26" s="375">
        <v>7885</v>
      </c>
      <c r="AA26" s="376">
        <v>72.419177075679656</v>
      </c>
      <c r="AB26" s="375">
        <v>3003</v>
      </c>
      <c r="AC26" s="372">
        <f t="shared" si="0"/>
        <v>27.580822924320351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74473</v>
      </c>
      <c r="E27" s="380">
        <f t="shared" si="2"/>
        <v>45809</v>
      </c>
      <c r="F27" s="381">
        <f t="shared" si="3"/>
        <v>61.510883138855689</v>
      </c>
      <c r="G27" s="380">
        <f t="shared" si="4"/>
        <v>28664</v>
      </c>
      <c r="H27" s="367">
        <f t="shared" si="3"/>
        <v>38.489116861144304</v>
      </c>
      <c r="I27" s="350"/>
      <c r="J27" s="377">
        <v>18378</v>
      </c>
      <c r="K27" s="378">
        <v>24.677399863037611</v>
      </c>
      <c r="L27" s="375">
        <v>7154</v>
      </c>
      <c r="M27" s="376">
        <v>38.926977908368706</v>
      </c>
      <c r="N27" s="375">
        <v>11224</v>
      </c>
      <c r="O27" s="372">
        <v>61.073022091631302</v>
      </c>
      <c r="P27" s="350"/>
      <c r="Q27" s="377">
        <v>13607</v>
      </c>
      <c r="R27" s="378">
        <v>18.271051253474411</v>
      </c>
      <c r="S27" s="375">
        <v>7570</v>
      </c>
      <c r="T27" s="376">
        <v>55.633130006614238</v>
      </c>
      <c r="U27" s="375">
        <v>6037</v>
      </c>
      <c r="V27" s="372">
        <v>44.366869993385755</v>
      </c>
      <c r="W27" s="350"/>
      <c r="X27" s="377">
        <v>42488</v>
      </c>
      <c r="Y27" s="378">
        <v>57.051548883487982</v>
      </c>
      <c r="Z27" s="375">
        <v>31085</v>
      </c>
      <c r="AA27" s="376">
        <v>73.161833929580112</v>
      </c>
      <c r="AB27" s="375">
        <v>11403</v>
      </c>
      <c r="AC27" s="372">
        <f t="shared" si="0"/>
        <v>26.838166070419884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9622</v>
      </c>
      <c r="E28" s="380">
        <f t="shared" si="2"/>
        <v>6291</v>
      </c>
      <c r="F28" s="381">
        <f t="shared" si="3"/>
        <v>65.381417584701722</v>
      </c>
      <c r="G28" s="380">
        <f t="shared" si="4"/>
        <v>3331</v>
      </c>
      <c r="H28" s="382">
        <f t="shared" si="3"/>
        <v>34.618582415298278</v>
      </c>
      <c r="I28" s="350"/>
      <c r="J28" s="377">
        <v>1606</v>
      </c>
      <c r="K28" s="378">
        <v>16.690916649345251</v>
      </c>
      <c r="L28" s="375">
        <v>683</v>
      </c>
      <c r="M28" s="376">
        <v>42.528019925280198</v>
      </c>
      <c r="N28" s="375">
        <v>923</v>
      </c>
      <c r="O28" s="383">
        <v>57.471980074719795</v>
      </c>
      <c r="P28" s="350"/>
      <c r="Q28" s="377">
        <v>1737</v>
      </c>
      <c r="R28" s="378">
        <v>18.052379962585739</v>
      </c>
      <c r="S28" s="375">
        <v>1013</v>
      </c>
      <c r="T28" s="376">
        <v>58.318940702360386</v>
      </c>
      <c r="U28" s="375">
        <v>724</v>
      </c>
      <c r="V28" s="383">
        <v>41.681059297639614</v>
      </c>
      <c r="W28" s="350"/>
      <c r="X28" s="377">
        <v>6279</v>
      </c>
      <c r="Y28" s="378">
        <v>65.256703388068999</v>
      </c>
      <c r="Z28" s="375">
        <v>4595</v>
      </c>
      <c r="AA28" s="376">
        <v>73.18044274566013</v>
      </c>
      <c r="AB28" s="375">
        <v>1684</v>
      </c>
      <c r="AC28" s="383">
        <f t="shared" si="0"/>
        <v>26.819557254339866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4050</v>
      </c>
      <c r="E29" s="386">
        <f t="shared" si="2"/>
        <v>2160</v>
      </c>
      <c r="F29" s="387">
        <f t="shared" si="3"/>
        <v>53.333333333333336</v>
      </c>
      <c r="G29" s="386">
        <f t="shared" si="4"/>
        <v>1890</v>
      </c>
      <c r="H29" s="388">
        <f t="shared" si="3"/>
        <v>46.666666666666664</v>
      </c>
      <c r="I29" s="350"/>
      <c r="J29" s="389">
        <v>2233</v>
      </c>
      <c r="K29" s="390">
        <v>55.135802469135797</v>
      </c>
      <c r="L29" s="391">
        <v>818</v>
      </c>
      <c r="M29" s="392">
        <v>36.632333184057316</v>
      </c>
      <c r="N29" s="391">
        <v>1415</v>
      </c>
      <c r="O29" s="393">
        <v>63.367666815942684</v>
      </c>
      <c r="P29" s="350"/>
      <c r="Q29" s="389">
        <v>663</v>
      </c>
      <c r="R29" s="390">
        <v>16.37037037037037</v>
      </c>
      <c r="S29" s="391">
        <v>446</v>
      </c>
      <c r="T29" s="392">
        <v>67.269984917043743</v>
      </c>
      <c r="U29" s="391">
        <v>217</v>
      </c>
      <c r="V29" s="393">
        <v>32.730015082956257</v>
      </c>
      <c r="W29" s="350"/>
      <c r="X29" s="389">
        <v>1154</v>
      </c>
      <c r="Y29" s="390">
        <v>28.493827160493829</v>
      </c>
      <c r="Z29" s="391">
        <v>896</v>
      </c>
      <c r="AA29" s="392">
        <v>77.642980935875215</v>
      </c>
      <c r="AB29" s="391">
        <v>258</v>
      </c>
      <c r="AC29" s="393">
        <f t="shared" si="0"/>
        <v>22.357019064124785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28" t="s">
        <v>0</v>
      </c>
      <c r="D31" s="1229">
        <f>J31+Q31+X31</f>
        <v>1708812</v>
      </c>
      <c r="E31" s="1230">
        <f>L31+S31+Z31</f>
        <v>1068663</v>
      </c>
      <c r="F31" s="1231">
        <f>E31/$D31*100</f>
        <v>62.538359983427085</v>
      </c>
      <c r="G31" s="1230">
        <f>N31+U31+AB31</f>
        <v>640149</v>
      </c>
      <c r="H31" s="1232">
        <f>G31/$D31*100</f>
        <v>37.461640016572915</v>
      </c>
      <c r="J31" s="1233">
        <f>SUM(J12:J29)</f>
        <v>450210</v>
      </c>
      <c r="K31" s="1234">
        <f>J31/$D31*100</f>
        <v>26.346373972092891</v>
      </c>
      <c r="L31" s="1230">
        <f>SUM(L12:L29)</f>
        <v>185387</v>
      </c>
      <c r="M31" s="1231">
        <f>L31/$J31*100</f>
        <v>41.177894760223005</v>
      </c>
      <c r="N31" s="1230">
        <f>SUM(N12:N29)</f>
        <v>264823</v>
      </c>
      <c r="O31" s="1235">
        <f>N31/$J31*100</f>
        <v>58.822105239776988</v>
      </c>
      <c r="Q31" s="1233">
        <f>SUM(Q12:Q29)</f>
        <v>337842</v>
      </c>
      <c r="R31" s="1234">
        <f>Q31/$D31*100</f>
        <v>19.770577453810017</v>
      </c>
      <c r="S31" s="1230">
        <f>SUM(S12:S29)</f>
        <v>206611</v>
      </c>
      <c r="T31" s="1231">
        <f>S31/$Q31*100</f>
        <v>61.156102556816506</v>
      </c>
      <c r="U31" s="1230">
        <f>SUM(U12:U29)</f>
        <v>131231</v>
      </c>
      <c r="V31" s="1235">
        <f>U31/$Q31*100</f>
        <v>38.843897443183501</v>
      </c>
      <c r="X31" s="1233">
        <f>SUM(X12:X29)</f>
        <v>920760</v>
      </c>
      <c r="Y31" s="1234">
        <f>X31/$D31*100</f>
        <v>53.883048574097089</v>
      </c>
      <c r="Z31" s="1230">
        <f>SUM(Z12:Z29)</f>
        <v>676665</v>
      </c>
      <c r="AA31" s="1231">
        <f>Z31/$X31*100</f>
        <v>73.489834484556241</v>
      </c>
      <c r="AB31" s="1230">
        <f>SUM(AB12:AB29)</f>
        <v>244095</v>
      </c>
      <c r="AC31" s="1235">
        <f>AB31/$X31*100</f>
        <v>26.510165515443763</v>
      </c>
      <c r="AD31" s="1272"/>
      <c r="AE31" s="1264"/>
      <c r="AF31" s="1264"/>
      <c r="AI31" s="591"/>
      <c r="AK31" s="1264"/>
      <c r="AL31" s="1264"/>
      <c r="AO31" s="591"/>
      <c r="AQ31" s="1264"/>
      <c r="AR31" s="1264"/>
      <c r="AU31" s="591"/>
      <c r="AW31" s="1264"/>
      <c r="AX31" s="1264"/>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254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255</v>
      </c>
      <c r="K8" s="1457"/>
      <c r="L8" s="1457"/>
      <c r="M8" s="1457"/>
      <c r="N8" s="1457"/>
      <c r="O8" s="1458"/>
      <c r="P8" s="317"/>
      <c r="Q8" s="1456" t="s">
        <v>256</v>
      </c>
      <c r="R8" s="1457"/>
      <c r="S8" s="1457"/>
      <c r="T8" s="1457"/>
      <c r="U8" s="1457"/>
      <c r="V8" s="1458"/>
      <c r="W8" s="317"/>
      <c r="X8" s="1456" t="s">
        <v>257</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266</v>
      </c>
      <c r="L9" s="1469" t="s">
        <v>24</v>
      </c>
      <c r="M9" s="1470"/>
      <c r="N9" s="1465" t="s">
        <v>23</v>
      </c>
      <c r="O9" s="1466"/>
      <c r="P9" s="317"/>
      <c r="Q9" s="1464" t="s">
        <v>9</v>
      </c>
      <c r="R9" s="1467" t="s">
        <v>266</v>
      </c>
      <c r="S9" s="1469" t="s">
        <v>24</v>
      </c>
      <c r="T9" s="1470"/>
      <c r="U9" s="1465" t="s">
        <v>23</v>
      </c>
      <c r="V9" s="1466"/>
      <c r="W9" s="317"/>
      <c r="X9" s="1464" t="s">
        <v>9</v>
      </c>
      <c r="Y9" s="1467" t="s">
        <v>266</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266</v>
      </c>
      <c r="G10" s="406" t="s">
        <v>9</v>
      </c>
      <c r="H10" s="886" t="s">
        <v>266</v>
      </c>
      <c r="I10" s="346"/>
      <c r="J10" s="1460"/>
      <c r="K10" s="1468"/>
      <c r="L10" s="404" t="s">
        <v>9</v>
      </c>
      <c r="M10" s="403" t="s">
        <v>266</v>
      </c>
      <c r="N10" s="407" t="s">
        <v>9</v>
      </c>
      <c r="O10" s="402" t="s">
        <v>266</v>
      </c>
      <c r="P10" s="347"/>
      <c r="Q10" s="1460"/>
      <c r="R10" s="1468"/>
      <c r="S10" s="404" t="s">
        <v>9</v>
      </c>
      <c r="T10" s="403" t="s">
        <v>266</v>
      </c>
      <c r="U10" s="407" t="s">
        <v>9</v>
      </c>
      <c r="V10" s="402" t="s">
        <v>266</v>
      </c>
      <c r="W10" s="347"/>
      <c r="X10" s="1460"/>
      <c r="Y10" s="146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84610</v>
      </c>
      <c r="E12" s="352">
        <f>L12+S12+Z12</f>
        <v>49749</v>
      </c>
      <c r="F12" s="353">
        <f>E12/$D12*100</f>
        <v>58.798014419099395</v>
      </c>
      <c r="G12" s="352">
        <f>N12+U12+AB12</f>
        <v>34861</v>
      </c>
      <c r="H12" s="354">
        <f>G12/$D12*100</f>
        <v>41.201985580900605</v>
      </c>
      <c r="I12" s="350"/>
      <c r="J12" s="355">
        <f>L12+N12</f>
        <v>29700</v>
      </c>
      <c r="K12" s="356">
        <f>J12/$D12*100</f>
        <v>35.102233778513174</v>
      </c>
      <c r="L12" s="357">
        <v>11489</v>
      </c>
      <c r="M12" s="353">
        <v>38.683501683501682</v>
      </c>
      <c r="N12" s="357">
        <v>18211</v>
      </c>
      <c r="O12" s="358">
        <v>61.316498316498311</v>
      </c>
      <c r="P12" s="350"/>
      <c r="Q12" s="355">
        <v>14745</v>
      </c>
      <c r="R12" s="356">
        <v>17.427018082968917</v>
      </c>
      <c r="S12" s="357">
        <v>8405</v>
      </c>
      <c r="T12" s="353">
        <v>57.002373685995252</v>
      </c>
      <c r="U12" s="357">
        <v>6340</v>
      </c>
      <c r="V12" s="358">
        <v>42.997626314004748</v>
      </c>
      <c r="W12" s="350"/>
      <c r="X12" s="355">
        <v>40165</v>
      </c>
      <c r="Y12" s="356">
        <v>47.470748138517905</v>
      </c>
      <c r="Z12" s="357">
        <v>29855</v>
      </c>
      <c r="AA12" s="353">
        <v>74.33088509896676</v>
      </c>
      <c r="AB12" s="357">
        <v>10310</v>
      </c>
      <c r="AC12" s="358">
        <f t="shared" ref="AC12:AC29" si="0">AB12/$X12*100</f>
        <v>25.669114901033236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14673</v>
      </c>
      <c r="E13" s="365">
        <f t="shared" ref="E13:E29" si="2">L13+S13+Z13</f>
        <v>9765</v>
      </c>
      <c r="F13" s="366">
        <f t="shared" ref="F13:H29" si="3">E13/$D13*100</f>
        <v>66.550807605806583</v>
      </c>
      <c r="G13" s="365">
        <f t="shared" ref="G13:G29" si="4">N13+U13+AB13</f>
        <v>4908</v>
      </c>
      <c r="H13" s="367">
        <f t="shared" si="3"/>
        <v>33.449192394193417</v>
      </c>
      <c r="I13" s="350"/>
      <c r="J13" s="368">
        <f t="shared" ref="J13:J29" si="5">L13+N13</f>
        <v>2649</v>
      </c>
      <c r="K13" s="369">
        <f t="shared" ref="K13:K29" si="6">J13/$D13*100</f>
        <v>18.053567777550601</v>
      </c>
      <c r="L13" s="370">
        <v>1063</v>
      </c>
      <c r="M13" s="371">
        <v>40.128350320875796</v>
      </c>
      <c r="N13" s="370">
        <v>1586</v>
      </c>
      <c r="O13" s="372">
        <v>59.871649679124197</v>
      </c>
      <c r="P13" s="350"/>
      <c r="Q13" s="368">
        <v>2239</v>
      </c>
      <c r="R13" s="369">
        <v>15.259319839160362</v>
      </c>
      <c r="S13" s="370">
        <v>1299</v>
      </c>
      <c r="T13" s="371">
        <v>58.016971862438595</v>
      </c>
      <c r="U13" s="370">
        <v>940</v>
      </c>
      <c r="V13" s="372">
        <v>41.983028137561412</v>
      </c>
      <c r="W13" s="350"/>
      <c r="X13" s="368">
        <v>9785</v>
      </c>
      <c r="Y13" s="369">
        <v>66.687112383289033</v>
      </c>
      <c r="Z13" s="370">
        <v>7403</v>
      </c>
      <c r="AA13" s="371">
        <v>75.656617271333673</v>
      </c>
      <c r="AB13" s="370">
        <v>2382</v>
      </c>
      <c r="AC13" s="372">
        <f t="shared" si="0"/>
        <v>24.343382728666327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7284</v>
      </c>
      <c r="E14" s="365">
        <f t="shared" si="2"/>
        <v>4793</v>
      </c>
      <c r="F14" s="366">
        <f t="shared" si="3"/>
        <v>65.801757276221863</v>
      </c>
      <c r="G14" s="365">
        <f t="shared" si="4"/>
        <v>2491</v>
      </c>
      <c r="H14" s="367">
        <f t="shared" si="3"/>
        <v>34.198242723778144</v>
      </c>
      <c r="I14" s="350"/>
      <c r="J14" s="368">
        <f t="shared" si="5"/>
        <v>1775</v>
      </c>
      <c r="K14" s="369">
        <f t="shared" si="6"/>
        <v>24.368478857770455</v>
      </c>
      <c r="L14" s="370">
        <v>720</v>
      </c>
      <c r="M14" s="371">
        <v>40.563380281690144</v>
      </c>
      <c r="N14" s="370">
        <v>1055</v>
      </c>
      <c r="O14" s="372">
        <v>59.436619718309856</v>
      </c>
      <c r="P14" s="350"/>
      <c r="Q14" s="368">
        <v>1359</v>
      </c>
      <c r="R14" s="369">
        <v>18.657331136738055</v>
      </c>
      <c r="S14" s="370">
        <v>784</v>
      </c>
      <c r="T14" s="371">
        <v>57.689477557027224</v>
      </c>
      <c r="U14" s="370">
        <v>575</v>
      </c>
      <c r="V14" s="372">
        <v>42.310522442972776</v>
      </c>
      <c r="W14" s="350"/>
      <c r="X14" s="368">
        <v>4150</v>
      </c>
      <c r="Y14" s="369">
        <v>56.974190005491486</v>
      </c>
      <c r="Z14" s="370">
        <v>3289</v>
      </c>
      <c r="AA14" s="371">
        <v>79.253012048192772</v>
      </c>
      <c r="AB14" s="370">
        <v>861</v>
      </c>
      <c r="AC14" s="372">
        <f t="shared" si="0"/>
        <v>20.746987951807228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8183</v>
      </c>
      <c r="E15" s="365">
        <f t="shared" si="2"/>
        <v>5174</v>
      </c>
      <c r="F15" s="366">
        <f t="shared" si="3"/>
        <v>63.228644751313702</v>
      </c>
      <c r="G15" s="365">
        <f t="shared" si="4"/>
        <v>3009</v>
      </c>
      <c r="H15" s="367">
        <f t="shared" si="3"/>
        <v>36.771355248686298</v>
      </c>
      <c r="I15" s="350"/>
      <c r="J15" s="368">
        <f t="shared" si="5"/>
        <v>1946</v>
      </c>
      <c r="K15" s="369">
        <f t="shared" si="6"/>
        <v>23.781009409751924</v>
      </c>
      <c r="L15" s="370">
        <v>744</v>
      </c>
      <c r="M15" s="371">
        <v>38.232271325796511</v>
      </c>
      <c r="N15" s="370">
        <v>1202</v>
      </c>
      <c r="O15" s="372">
        <v>61.767728674203489</v>
      </c>
      <c r="P15" s="350"/>
      <c r="Q15" s="368">
        <v>1392</v>
      </c>
      <c r="R15" s="369">
        <v>17.010876206770135</v>
      </c>
      <c r="S15" s="370">
        <v>787</v>
      </c>
      <c r="T15" s="371">
        <v>56.537356321839084</v>
      </c>
      <c r="U15" s="370">
        <v>605</v>
      </c>
      <c r="V15" s="372">
        <v>43.462643678160916</v>
      </c>
      <c r="W15" s="350"/>
      <c r="X15" s="368">
        <v>4845</v>
      </c>
      <c r="Y15" s="369">
        <v>59.208114383477941</v>
      </c>
      <c r="Z15" s="370">
        <v>3643</v>
      </c>
      <c r="AA15" s="371">
        <v>75.190918472652228</v>
      </c>
      <c r="AB15" s="370">
        <v>1202</v>
      </c>
      <c r="AC15" s="372">
        <f t="shared" si="0"/>
        <v>24.809081527347782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24929</v>
      </c>
      <c r="E16" s="365">
        <f t="shared" si="2"/>
        <v>15132</v>
      </c>
      <c r="F16" s="366">
        <f t="shared" si="3"/>
        <v>60.700389105058363</v>
      </c>
      <c r="G16" s="365">
        <f t="shared" si="4"/>
        <v>9797</v>
      </c>
      <c r="H16" s="367">
        <f t="shared" si="3"/>
        <v>39.299610894941637</v>
      </c>
      <c r="I16" s="350"/>
      <c r="J16" s="368">
        <f t="shared" si="5"/>
        <v>7160</v>
      </c>
      <c r="K16" s="369">
        <f t="shared" si="6"/>
        <v>28.721569256688994</v>
      </c>
      <c r="L16" s="370">
        <v>2914</v>
      </c>
      <c r="M16" s="371">
        <v>40.69832402234637</v>
      </c>
      <c r="N16" s="370">
        <v>4246</v>
      </c>
      <c r="O16" s="372">
        <v>59.30167597765363</v>
      </c>
      <c r="P16" s="350"/>
      <c r="Q16" s="368">
        <v>4987</v>
      </c>
      <c r="R16" s="369">
        <v>20.004813670825143</v>
      </c>
      <c r="S16" s="370">
        <v>2828</v>
      </c>
      <c r="T16" s="371">
        <v>56.707439342289959</v>
      </c>
      <c r="U16" s="370">
        <v>2159</v>
      </c>
      <c r="V16" s="372">
        <v>43.292560657710041</v>
      </c>
      <c r="W16" s="350"/>
      <c r="X16" s="368">
        <v>12782</v>
      </c>
      <c r="Y16" s="369">
        <v>51.273617072485855</v>
      </c>
      <c r="Z16" s="370">
        <v>9390</v>
      </c>
      <c r="AA16" s="371">
        <v>73.462681896416839</v>
      </c>
      <c r="AB16" s="370">
        <v>3392</v>
      </c>
      <c r="AC16" s="372">
        <f t="shared" si="0"/>
        <v>26.537318103583164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5096</v>
      </c>
      <c r="E17" s="375">
        <f t="shared" si="2"/>
        <v>3246</v>
      </c>
      <c r="F17" s="376">
        <f t="shared" si="3"/>
        <v>63.69701726844584</v>
      </c>
      <c r="G17" s="375">
        <f t="shared" si="4"/>
        <v>1850</v>
      </c>
      <c r="H17" s="367">
        <f t="shared" si="3"/>
        <v>36.30298273155416</v>
      </c>
      <c r="I17" s="350"/>
      <c r="J17" s="377">
        <f t="shared" si="5"/>
        <v>1292</v>
      </c>
      <c r="K17" s="378">
        <f t="shared" si="6"/>
        <v>25.353218210361067</v>
      </c>
      <c r="L17" s="375">
        <v>518</v>
      </c>
      <c r="M17" s="376">
        <v>40.092879256965944</v>
      </c>
      <c r="N17" s="375">
        <v>774</v>
      </c>
      <c r="O17" s="372">
        <v>59.907120743034056</v>
      </c>
      <c r="P17" s="350"/>
      <c r="Q17" s="377">
        <v>919</v>
      </c>
      <c r="R17" s="378">
        <v>18.03375196232339</v>
      </c>
      <c r="S17" s="375">
        <v>508</v>
      </c>
      <c r="T17" s="376">
        <v>55.277475516866161</v>
      </c>
      <c r="U17" s="375">
        <v>411</v>
      </c>
      <c r="V17" s="372">
        <v>44.722524483133839</v>
      </c>
      <c r="W17" s="350"/>
      <c r="X17" s="377">
        <v>2885</v>
      </c>
      <c r="Y17" s="378">
        <v>56.613029827315543</v>
      </c>
      <c r="Z17" s="375">
        <v>2220</v>
      </c>
      <c r="AA17" s="376">
        <v>76.949740034662042</v>
      </c>
      <c r="AB17" s="375">
        <v>665</v>
      </c>
      <c r="AC17" s="372">
        <f t="shared" si="0"/>
        <v>23.050259965337954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34020</v>
      </c>
      <c r="E18" s="365">
        <f t="shared" si="2"/>
        <v>22263</v>
      </c>
      <c r="F18" s="366">
        <f t="shared" si="3"/>
        <v>65.440917107583772</v>
      </c>
      <c r="G18" s="365">
        <f t="shared" si="4"/>
        <v>11757</v>
      </c>
      <c r="H18" s="367">
        <f t="shared" si="3"/>
        <v>34.559082892416228</v>
      </c>
      <c r="I18" s="350"/>
      <c r="J18" s="368">
        <f t="shared" si="5"/>
        <v>6640</v>
      </c>
      <c r="K18" s="369">
        <f t="shared" si="6"/>
        <v>19.517930629041739</v>
      </c>
      <c r="L18" s="370">
        <v>2694</v>
      </c>
      <c r="M18" s="371">
        <v>40.572289156626503</v>
      </c>
      <c r="N18" s="370">
        <v>3946</v>
      </c>
      <c r="O18" s="372">
        <v>59.427710843373497</v>
      </c>
      <c r="P18" s="350"/>
      <c r="Q18" s="368">
        <v>5104</v>
      </c>
      <c r="R18" s="369">
        <v>15.002939447383893</v>
      </c>
      <c r="S18" s="370">
        <v>2797</v>
      </c>
      <c r="T18" s="371">
        <v>54.800156739811911</v>
      </c>
      <c r="U18" s="370">
        <v>2307</v>
      </c>
      <c r="V18" s="372">
        <v>45.199843260188089</v>
      </c>
      <c r="W18" s="350"/>
      <c r="X18" s="368">
        <v>22276</v>
      </c>
      <c r="Y18" s="369">
        <v>65.479129923574362</v>
      </c>
      <c r="Z18" s="370">
        <v>16772</v>
      </c>
      <c r="AA18" s="371">
        <v>75.291793858861553</v>
      </c>
      <c r="AB18" s="370">
        <v>5504</v>
      </c>
      <c r="AC18" s="372">
        <f t="shared" si="0"/>
        <v>24.708206141138444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24822</v>
      </c>
      <c r="E19" s="365">
        <f t="shared" si="2"/>
        <v>15824</v>
      </c>
      <c r="F19" s="366">
        <f t="shared" si="3"/>
        <v>63.749899282894205</v>
      </c>
      <c r="G19" s="365">
        <f t="shared" si="4"/>
        <v>8998</v>
      </c>
      <c r="H19" s="367">
        <f t="shared" si="3"/>
        <v>36.250100717105795</v>
      </c>
      <c r="I19" s="350"/>
      <c r="J19" s="368">
        <f t="shared" si="5"/>
        <v>5568</v>
      </c>
      <c r="K19" s="369">
        <f t="shared" si="6"/>
        <v>22.431713802272178</v>
      </c>
      <c r="L19" s="370">
        <v>2142</v>
      </c>
      <c r="M19" s="371">
        <v>38.469827586206897</v>
      </c>
      <c r="N19" s="370">
        <v>3426</v>
      </c>
      <c r="O19" s="372">
        <v>61.530172413793103</v>
      </c>
      <c r="P19" s="350"/>
      <c r="Q19" s="368">
        <v>3572</v>
      </c>
      <c r="R19" s="369">
        <v>14.390460075739265</v>
      </c>
      <c r="S19" s="370">
        <v>2058</v>
      </c>
      <c r="T19" s="371">
        <v>57.614781634938403</v>
      </c>
      <c r="U19" s="370">
        <v>1514</v>
      </c>
      <c r="V19" s="372">
        <v>42.38521836506159</v>
      </c>
      <c r="W19" s="350"/>
      <c r="X19" s="368">
        <v>15682</v>
      </c>
      <c r="Y19" s="369">
        <v>63.177826121988559</v>
      </c>
      <c r="Z19" s="370">
        <v>11624</v>
      </c>
      <c r="AA19" s="371">
        <v>74.123198571610757</v>
      </c>
      <c r="AB19" s="370">
        <v>4058</v>
      </c>
      <c r="AC19" s="372">
        <f t="shared" si="0"/>
        <v>25.876801428389236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46305</v>
      </c>
      <c r="E20" s="365">
        <f t="shared" si="2"/>
        <v>28935</v>
      </c>
      <c r="F20" s="366">
        <f t="shared" si="3"/>
        <v>62.48785228377065</v>
      </c>
      <c r="G20" s="365">
        <f t="shared" si="4"/>
        <v>17370</v>
      </c>
      <c r="H20" s="367">
        <f t="shared" si="3"/>
        <v>37.51214771622935</v>
      </c>
      <c r="I20" s="350"/>
      <c r="J20" s="368">
        <f t="shared" si="5"/>
        <v>13461</v>
      </c>
      <c r="K20" s="369">
        <f t="shared" si="6"/>
        <v>29.070294784580497</v>
      </c>
      <c r="L20" s="370">
        <v>5415</v>
      </c>
      <c r="M20" s="371">
        <v>40.22732337864943</v>
      </c>
      <c r="N20" s="370">
        <v>8046</v>
      </c>
      <c r="O20" s="372">
        <v>59.77267662135057</v>
      </c>
      <c r="P20" s="350"/>
      <c r="Q20" s="368">
        <v>7206</v>
      </c>
      <c r="R20" s="369">
        <v>15.562034337544542</v>
      </c>
      <c r="S20" s="370">
        <v>4026</v>
      </c>
      <c r="T20" s="371">
        <v>55.870108243130723</v>
      </c>
      <c r="U20" s="370">
        <v>3180</v>
      </c>
      <c r="V20" s="372">
        <v>44.129891756869277</v>
      </c>
      <c r="W20" s="350"/>
      <c r="X20" s="368">
        <v>25638</v>
      </c>
      <c r="Y20" s="369">
        <v>55.367670877874964</v>
      </c>
      <c r="Z20" s="370">
        <v>19494</v>
      </c>
      <c r="AA20" s="371">
        <v>76.035572197519315</v>
      </c>
      <c r="AB20" s="370">
        <v>6144</v>
      </c>
      <c r="AC20" s="372">
        <f t="shared" si="0"/>
        <v>23.964427802480692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48560</v>
      </c>
      <c r="E21" s="365">
        <f t="shared" si="2"/>
        <v>31480</v>
      </c>
      <c r="F21" s="366">
        <f t="shared" si="3"/>
        <v>64.827018121911038</v>
      </c>
      <c r="G21" s="365">
        <f t="shared" si="4"/>
        <v>17080</v>
      </c>
      <c r="H21" s="367">
        <f t="shared" si="3"/>
        <v>35.172981878088962</v>
      </c>
      <c r="I21" s="350"/>
      <c r="J21" s="368">
        <f t="shared" si="5"/>
        <v>10237</v>
      </c>
      <c r="K21" s="369">
        <f t="shared" si="6"/>
        <v>21.081136738056014</v>
      </c>
      <c r="L21" s="370">
        <v>4193</v>
      </c>
      <c r="M21" s="371">
        <v>40.959265409788024</v>
      </c>
      <c r="N21" s="370">
        <v>6044</v>
      </c>
      <c r="O21" s="372">
        <v>59.040734590211976</v>
      </c>
      <c r="P21" s="350"/>
      <c r="Q21" s="368">
        <v>8556</v>
      </c>
      <c r="R21" s="369">
        <v>17.619439868204285</v>
      </c>
      <c r="S21" s="370">
        <v>4859</v>
      </c>
      <c r="T21" s="371">
        <v>56.790556334735854</v>
      </c>
      <c r="U21" s="370">
        <v>3697</v>
      </c>
      <c r="V21" s="372">
        <v>43.209443665264139</v>
      </c>
      <c r="W21" s="350"/>
      <c r="X21" s="368">
        <v>29767</v>
      </c>
      <c r="Y21" s="369">
        <v>61.299423393739701</v>
      </c>
      <c r="Z21" s="370">
        <v>22428</v>
      </c>
      <c r="AA21" s="371">
        <v>75.345180905029068</v>
      </c>
      <c r="AB21" s="370">
        <v>7339</v>
      </c>
      <c r="AC21" s="372">
        <f t="shared" si="0"/>
        <v>24.654819094970943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12197</v>
      </c>
      <c r="E22" s="365">
        <f t="shared" si="2"/>
        <v>7955</v>
      </c>
      <c r="F22" s="366">
        <f t="shared" si="3"/>
        <v>65.220955972780189</v>
      </c>
      <c r="G22" s="365">
        <f t="shared" si="4"/>
        <v>4242</v>
      </c>
      <c r="H22" s="367">
        <f t="shared" si="3"/>
        <v>34.779044027219811</v>
      </c>
      <c r="I22" s="350"/>
      <c r="J22" s="368">
        <f t="shared" si="5"/>
        <v>2676</v>
      </c>
      <c r="K22" s="369">
        <f t="shared" si="6"/>
        <v>21.939821267524799</v>
      </c>
      <c r="L22" s="370">
        <v>1072</v>
      </c>
      <c r="M22" s="371">
        <v>40.059790732436475</v>
      </c>
      <c r="N22" s="370">
        <v>1604</v>
      </c>
      <c r="O22" s="372">
        <v>59.940209267563525</v>
      </c>
      <c r="P22" s="350"/>
      <c r="Q22" s="368">
        <v>1869</v>
      </c>
      <c r="R22" s="369">
        <v>15.323440190210707</v>
      </c>
      <c r="S22" s="370">
        <v>1055</v>
      </c>
      <c r="T22" s="371">
        <v>56.447298020331729</v>
      </c>
      <c r="U22" s="370">
        <v>814</v>
      </c>
      <c r="V22" s="372">
        <v>43.552701979668271</v>
      </c>
      <c r="W22" s="350"/>
      <c r="X22" s="368">
        <v>7652</v>
      </c>
      <c r="Y22" s="369">
        <v>62.73673854226449</v>
      </c>
      <c r="Z22" s="370">
        <v>5828</v>
      </c>
      <c r="AA22" s="371">
        <v>76.163094615786719</v>
      </c>
      <c r="AB22" s="370">
        <v>1824</v>
      </c>
      <c r="AC22" s="372">
        <f t="shared" si="0"/>
        <v>23.836905384213278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27840</v>
      </c>
      <c r="E23" s="365">
        <f t="shared" si="2"/>
        <v>18763</v>
      </c>
      <c r="F23" s="366">
        <f t="shared" si="3"/>
        <v>67.395833333333329</v>
      </c>
      <c r="G23" s="365">
        <f t="shared" si="4"/>
        <v>9077</v>
      </c>
      <c r="H23" s="367">
        <f t="shared" si="3"/>
        <v>32.604166666666664</v>
      </c>
      <c r="I23" s="350"/>
      <c r="J23" s="368">
        <f t="shared" si="5"/>
        <v>5272</v>
      </c>
      <c r="K23" s="369">
        <f t="shared" si="6"/>
        <v>18.936781609195403</v>
      </c>
      <c r="L23" s="370">
        <v>2242</v>
      </c>
      <c r="M23" s="371">
        <v>42.52655538694993</v>
      </c>
      <c r="N23" s="370">
        <v>3030</v>
      </c>
      <c r="O23" s="372">
        <v>57.47344461305007</v>
      </c>
      <c r="P23" s="350"/>
      <c r="Q23" s="368">
        <v>4409</v>
      </c>
      <c r="R23" s="369">
        <v>15.836925287356321</v>
      </c>
      <c r="S23" s="370">
        <v>2455</v>
      </c>
      <c r="T23" s="371">
        <v>55.681560444545255</v>
      </c>
      <c r="U23" s="370">
        <v>1954</v>
      </c>
      <c r="V23" s="372">
        <v>44.318439555454752</v>
      </c>
      <c r="W23" s="350"/>
      <c r="X23" s="368">
        <v>18159</v>
      </c>
      <c r="Y23" s="369">
        <v>65.22629310344827</v>
      </c>
      <c r="Z23" s="370">
        <v>14066</v>
      </c>
      <c r="AA23" s="371">
        <v>77.460212566771304</v>
      </c>
      <c r="AB23" s="370">
        <v>4093</v>
      </c>
      <c r="AC23" s="372">
        <f t="shared" si="0"/>
        <v>22.539787433228703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69459</v>
      </c>
      <c r="E24" s="365">
        <f t="shared" si="2"/>
        <v>45611</v>
      </c>
      <c r="F24" s="366">
        <f t="shared" si="3"/>
        <v>65.666076390388568</v>
      </c>
      <c r="G24" s="365">
        <f t="shared" si="4"/>
        <v>23848</v>
      </c>
      <c r="H24" s="367">
        <f t="shared" si="3"/>
        <v>34.333923609611425</v>
      </c>
      <c r="I24" s="350"/>
      <c r="J24" s="368">
        <f t="shared" si="5"/>
        <v>16942</v>
      </c>
      <c r="K24" s="369">
        <f t="shared" si="6"/>
        <v>24.391367569357463</v>
      </c>
      <c r="L24" s="370">
        <v>7900</v>
      </c>
      <c r="M24" s="371">
        <v>46.629677723999528</v>
      </c>
      <c r="N24" s="370">
        <v>9042</v>
      </c>
      <c r="O24" s="372">
        <v>53.370322276000472</v>
      </c>
      <c r="P24" s="350"/>
      <c r="Q24" s="368">
        <v>10433</v>
      </c>
      <c r="R24" s="369">
        <v>15.020371730085374</v>
      </c>
      <c r="S24" s="370">
        <v>6100</v>
      </c>
      <c r="T24" s="371">
        <v>58.468321671618909</v>
      </c>
      <c r="U24" s="370">
        <v>4333</v>
      </c>
      <c r="V24" s="372">
        <v>41.531678328381098</v>
      </c>
      <c r="W24" s="350"/>
      <c r="X24" s="368">
        <v>42084</v>
      </c>
      <c r="Y24" s="369">
        <v>60.588260700557164</v>
      </c>
      <c r="Z24" s="370">
        <v>31611</v>
      </c>
      <c r="AA24" s="371">
        <v>75.114057599087531</v>
      </c>
      <c r="AB24" s="370">
        <v>10473</v>
      </c>
      <c r="AC24" s="372">
        <f t="shared" si="0"/>
        <v>24.885942400912462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14648</v>
      </c>
      <c r="E25" s="365">
        <f t="shared" si="2"/>
        <v>8151</v>
      </c>
      <c r="F25" s="366">
        <f t="shared" si="3"/>
        <v>55.645821955215723</v>
      </c>
      <c r="G25" s="365">
        <f t="shared" si="4"/>
        <v>6497</v>
      </c>
      <c r="H25" s="367">
        <f t="shared" si="3"/>
        <v>44.35417804478427</v>
      </c>
      <c r="I25" s="350"/>
      <c r="J25" s="368">
        <f t="shared" si="5"/>
        <v>5538</v>
      </c>
      <c r="K25" s="369">
        <f t="shared" si="6"/>
        <v>37.807209175314036</v>
      </c>
      <c r="L25" s="370">
        <v>1948</v>
      </c>
      <c r="M25" s="371">
        <v>35.175153485012636</v>
      </c>
      <c r="N25" s="370">
        <v>3590</v>
      </c>
      <c r="O25" s="372">
        <v>64.824846514987357</v>
      </c>
      <c r="P25" s="350"/>
      <c r="Q25" s="368">
        <v>2148</v>
      </c>
      <c r="R25" s="369">
        <v>14.664117968323321</v>
      </c>
      <c r="S25" s="370">
        <v>1154</v>
      </c>
      <c r="T25" s="371">
        <v>53.724394785847295</v>
      </c>
      <c r="U25" s="370">
        <v>994</v>
      </c>
      <c r="V25" s="372">
        <v>46.275605214152698</v>
      </c>
      <c r="W25" s="350"/>
      <c r="X25" s="368">
        <v>6962</v>
      </c>
      <c r="Y25" s="369">
        <v>47.52867285636264</v>
      </c>
      <c r="Z25" s="370">
        <v>5049</v>
      </c>
      <c r="AA25" s="371">
        <v>72.522263717322616</v>
      </c>
      <c r="AB25" s="370">
        <v>1913</v>
      </c>
      <c r="AC25" s="372">
        <f t="shared" si="0"/>
        <v>27.477736282677391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3134</v>
      </c>
      <c r="E26" s="380">
        <f t="shared" si="2"/>
        <v>2108</v>
      </c>
      <c r="F26" s="381">
        <f t="shared" si="3"/>
        <v>67.262284620293556</v>
      </c>
      <c r="G26" s="380">
        <f t="shared" si="4"/>
        <v>1026</v>
      </c>
      <c r="H26" s="367">
        <f t="shared" si="3"/>
        <v>32.737715379706444</v>
      </c>
      <c r="I26" s="350"/>
      <c r="J26" s="377">
        <f t="shared" si="5"/>
        <v>629</v>
      </c>
      <c r="K26" s="378">
        <f t="shared" si="6"/>
        <v>20.070197830248883</v>
      </c>
      <c r="L26" s="375">
        <v>291</v>
      </c>
      <c r="M26" s="376">
        <v>46.263910969793322</v>
      </c>
      <c r="N26" s="375">
        <v>338</v>
      </c>
      <c r="O26" s="372">
        <v>53.736089030206678</v>
      </c>
      <c r="P26" s="350"/>
      <c r="Q26" s="377">
        <v>473</v>
      </c>
      <c r="R26" s="378">
        <v>15.092533503509891</v>
      </c>
      <c r="S26" s="375">
        <v>266</v>
      </c>
      <c r="T26" s="376">
        <v>56.236786469344615</v>
      </c>
      <c r="U26" s="375">
        <v>207</v>
      </c>
      <c r="V26" s="372">
        <v>43.763213530655392</v>
      </c>
      <c r="W26" s="350"/>
      <c r="X26" s="377">
        <v>2032</v>
      </c>
      <c r="Y26" s="378">
        <v>64.837268666241215</v>
      </c>
      <c r="Z26" s="375">
        <v>1551</v>
      </c>
      <c r="AA26" s="376">
        <v>76.328740157480311</v>
      </c>
      <c r="AB26" s="375">
        <v>481</v>
      </c>
      <c r="AC26" s="372">
        <f t="shared" si="0"/>
        <v>23.671259842519685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16967</v>
      </c>
      <c r="E27" s="380">
        <f t="shared" si="2"/>
        <v>11274</v>
      </c>
      <c r="F27" s="381">
        <f t="shared" si="3"/>
        <v>66.446631696823246</v>
      </c>
      <c r="G27" s="380">
        <f t="shared" si="4"/>
        <v>5693</v>
      </c>
      <c r="H27" s="367">
        <f t="shared" si="3"/>
        <v>33.553368303176754</v>
      </c>
      <c r="I27" s="350"/>
      <c r="J27" s="377">
        <f t="shared" si="5"/>
        <v>3287</v>
      </c>
      <c r="K27" s="378">
        <f t="shared" si="6"/>
        <v>19.372900335946248</v>
      </c>
      <c r="L27" s="375">
        <v>1346</v>
      </c>
      <c r="M27" s="376">
        <v>40.949193793732888</v>
      </c>
      <c r="N27" s="375">
        <v>1941</v>
      </c>
      <c r="O27" s="372">
        <v>59.050806206267112</v>
      </c>
      <c r="P27" s="350"/>
      <c r="Q27" s="377">
        <v>2577</v>
      </c>
      <c r="R27" s="378">
        <v>15.188306713031178</v>
      </c>
      <c r="S27" s="375">
        <v>1457</v>
      </c>
      <c r="T27" s="376">
        <v>56.538610787737674</v>
      </c>
      <c r="U27" s="375">
        <v>1120</v>
      </c>
      <c r="V27" s="372">
        <v>43.461389212262318</v>
      </c>
      <c r="W27" s="350"/>
      <c r="X27" s="377">
        <v>11103</v>
      </c>
      <c r="Y27" s="378">
        <v>65.438792951022577</v>
      </c>
      <c r="Z27" s="375">
        <v>8471</v>
      </c>
      <c r="AA27" s="376">
        <v>76.294695127443035</v>
      </c>
      <c r="AB27" s="375">
        <v>2632</v>
      </c>
      <c r="AC27" s="372">
        <f t="shared" si="0"/>
        <v>23.705304872556969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2130</v>
      </c>
      <c r="E28" s="380">
        <f t="shared" si="2"/>
        <v>1362</v>
      </c>
      <c r="F28" s="381">
        <f t="shared" si="3"/>
        <v>63.943661971830991</v>
      </c>
      <c r="G28" s="380">
        <f t="shared" si="4"/>
        <v>768</v>
      </c>
      <c r="H28" s="382">
        <f t="shared" si="3"/>
        <v>36.056338028169016</v>
      </c>
      <c r="I28" s="350"/>
      <c r="J28" s="377">
        <f t="shared" si="5"/>
        <v>498</v>
      </c>
      <c r="K28" s="378">
        <f t="shared" si="6"/>
        <v>23.380281690140844</v>
      </c>
      <c r="L28" s="375">
        <v>213</v>
      </c>
      <c r="M28" s="376">
        <v>42.771084337349393</v>
      </c>
      <c r="N28" s="375">
        <v>285</v>
      </c>
      <c r="O28" s="383">
        <v>57.228915662650607</v>
      </c>
      <c r="P28" s="350"/>
      <c r="Q28" s="377">
        <v>324</v>
      </c>
      <c r="R28" s="378">
        <v>15.211267605633802</v>
      </c>
      <c r="S28" s="375">
        <v>172</v>
      </c>
      <c r="T28" s="376">
        <v>53.086419753086425</v>
      </c>
      <c r="U28" s="375">
        <v>152</v>
      </c>
      <c r="V28" s="383">
        <v>46.913580246913575</v>
      </c>
      <c r="W28" s="350"/>
      <c r="X28" s="377">
        <v>1308</v>
      </c>
      <c r="Y28" s="378">
        <v>61.408450704225345</v>
      </c>
      <c r="Z28" s="375">
        <v>977</v>
      </c>
      <c r="AA28" s="376">
        <v>74.694189602446485</v>
      </c>
      <c r="AB28" s="375">
        <v>331</v>
      </c>
      <c r="AC28" s="383">
        <f t="shared" si="0"/>
        <v>25.305810397553518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1249</v>
      </c>
      <c r="E29" s="386">
        <f t="shared" si="2"/>
        <v>671</v>
      </c>
      <c r="F29" s="387">
        <f t="shared" si="3"/>
        <v>53.722978382706167</v>
      </c>
      <c r="G29" s="386">
        <f t="shared" si="4"/>
        <v>578</v>
      </c>
      <c r="H29" s="388">
        <f t="shared" si="3"/>
        <v>46.277021617293833</v>
      </c>
      <c r="I29" s="350"/>
      <c r="J29" s="389">
        <f t="shared" si="5"/>
        <v>662</v>
      </c>
      <c r="K29" s="390">
        <f t="shared" si="6"/>
        <v>53.002401921537235</v>
      </c>
      <c r="L29" s="391">
        <v>251</v>
      </c>
      <c r="M29" s="392">
        <v>37.915407854984892</v>
      </c>
      <c r="N29" s="391">
        <v>411</v>
      </c>
      <c r="O29" s="393">
        <v>62.084592145015108</v>
      </c>
      <c r="P29" s="350"/>
      <c r="Q29" s="389">
        <v>193</v>
      </c>
      <c r="R29" s="390">
        <v>15.452361889511609</v>
      </c>
      <c r="S29" s="391">
        <v>118</v>
      </c>
      <c r="T29" s="392">
        <v>61.139896373056992</v>
      </c>
      <c r="U29" s="391">
        <v>75</v>
      </c>
      <c r="V29" s="393">
        <v>38.860103626943001</v>
      </c>
      <c r="W29" s="350"/>
      <c r="X29" s="389">
        <v>394</v>
      </c>
      <c r="Y29" s="390">
        <v>31.545236188951158</v>
      </c>
      <c r="Z29" s="391">
        <v>302</v>
      </c>
      <c r="AA29" s="392">
        <v>76.649746192893403</v>
      </c>
      <c r="AB29" s="391">
        <v>92</v>
      </c>
      <c r="AC29" s="393">
        <f t="shared" si="0"/>
        <v>23.350253807106601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446106</v>
      </c>
      <c r="E31" s="1230">
        <f>L31+S31+Z31</f>
        <v>282256</v>
      </c>
      <c r="F31" s="1231">
        <f>E31/$D31*100</f>
        <v>63.271061137935824</v>
      </c>
      <c r="G31" s="1230">
        <f>N31+U31+AB31</f>
        <v>163850</v>
      </c>
      <c r="H31" s="1232">
        <f>G31/$D31*100</f>
        <v>36.728938862064176</v>
      </c>
      <c r="I31" s="320"/>
      <c r="J31" s="1233">
        <f>SUM(J12:J29)</f>
        <v>115932</v>
      </c>
      <c r="K31" s="1234">
        <f>J31/$D31*100</f>
        <v>25.987545560920498</v>
      </c>
      <c r="L31" s="1230">
        <f>SUM(L12:L29)</f>
        <v>47155</v>
      </c>
      <c r="M31" s="1231">
        <f>L31/$J31*100</f>
        <v>40.674705862057067</v>
      </c>
      <c r="N31" s="1230">
        <f>SUM(N12:N29)</f>
        <v>68777</v>
      </c>
      <c r="O31" s="1235">
        <f>N31/$J31*100</f>
        <v>59.325294137942933</v>
      </c>
      <c r="P31" s="320"/>
      <c r="Q31" s="1233">
        <f>SUM(Q12:Q29)</f>
        <v>72505</v>
      </c>
      <c r="R31" s="1234">
        <f>Q31/$D31*100</f>
        <v>16.252863669172797</v>
      </c>
      <c r="S31" s="1230">
        <f>SUM(S12:S29)</f>
        <v>41128</v>
      </c>
      <c r="T31" s="1231">
        <f>S31/$Q31*100</f>
        <v>56.724363836976764</v>
      </c>
      <c r="U31" s="1230">
        <f>SUM(U12:U29)</f>
        <v>31377</v>
      </c>
      <c r="V31" s="1235">
        <f>U31/$Q31*100</f>
        <v>43.275636163023243</v>
      </c>
      <c r="W31" s="320"/>
      <c r="X31" s="1233">
        <f>SUM(X12:X29)</f>
        <v>257669</v>
      </c>
      <c r="Y31" s="1234">
        <f>X31/$D31*100</f>
        <v>57.759590769906701</v>
      </c>
      <c r="Z31" s="1230">
        <f>SUM(Z12:Z29)</f>
        <v>193973</v>
      </c>
      <c r="AA31" s="1231">
        <f>Z31/$X31*100</f>
        <v>75.279913377239794</v>
      </c>
      <c r="AB31" s="1230">
        <f>SUM(AB12:AB29)</f>
        <v>63696</v>
      </c>
      <c r="AC31" s="1235">
        <f>AB31/$X31*100</f>
        <v>24.720086622760206</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258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259</v>
      </c>
      <c r="K8" s="1457"/>
      <c r="L8" s="1457"/>
      <c r="M8" s="1457"/>
      <c r="N8" s="1457"/>
      <c r="O8" s="1458"/>
      <c r="P8" s="317"/>
      <c r="Q8" s="1456" t="s">
        <v>260</v>
      </c>
      <c r="R8" s="1457"/>
      <c r="S8" s="1457"/>
      <c r="T8" s="1457"/>
      <c r="U8" s="1457"/>
      <c r="V8" s="1458"/>
      <c r="W8" s="317"/>
      <c r="X8" s="1456" t="s">
        <v>261</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266</v>
      </c>
      <c r="L9" s="1469" t="s">
        <v>24</v>
      </c>
      <c r="M9" s="1470"/>
      <c r="N9" s="1465" t="s">
        <v>23</v>
      </c>
      <c r="O9" s="1466"/>
      <c r="P9" s="317"/>
      <c r="Q9" s="1464" t="s">
        <v>9</v>
      </c>
      <c r="R9" s="1467" t="s">
        <v>266</v>
      </c>
      <c r="S9" s="1469" t="s">
        <v>24</v>
      </c>
      <c r="T9" s="1470"/>
      <c r="U9" s="1465" t="s">
        <v>23</v>
      </c>
      <c r="V9" s="1466"/>
      <c r="W9" s="317"/>
      <c r="X9" s="1464" t="s">
        <v>9</v>
      </c>
      <c r="Y9" s="1467" t="s">
        <v>266</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266</v>
      </c>
      <c r="G10" s="406" t="s">
        <v>9</v>
      </c>
      <c r="H10" s="886" t="s">
        <v>266</v>
      </c>
      <c r="I10" s="346"/>
      <c r="J10" s="1460"/>
      <c r="K10" s="1468"/>
      <c r="L10" s="404" t="s">
        <v>9</v>
      </c>
      <c r="M10" s="403" t="s">
        <v>266</v>
      </c>
      <c r="N10" s="407" t="s">
        <v>9</v>
      </c>
      <c r="O10" s="402" t="s">
        <v>266</v>
      </c>
      <c r="P10" s="347"/>
      <c r="Q10" s="1460"/>
      <c r="R10" s="1468"/>
      <c r="S10" s="404" t="s">
        <v>9</v>
      </c>
      <c r="T10" s="403" t="s">
        <v>266</v>
      </c>
      <c r="U10" s="407" t="s">
        <v>9</v>
      </c>
      <c r="V10" s="402" t="s">
        <v>266</v>
      </c>
      <c r="W10" s="347"/>
      <c r="X10" s="1460"/>
      <c r="Y10" s="146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148280</v>
      </c>
      <c r="E12" s="352">
        <f>L12+S12+Z12</f>
        <v>92134</v>
      </c>
      <c r="F12" s="353">
        <f>E12/$D12*100</f>
        <v>62.135149716752089</v>
      </c>
      <c r="G12" s="352">
        <f>N12+U12+AB12</f>
        <v>56146</v>
      </c>
      <c r="H12" s="354">
        <f>G12/$D12*100</f>
        <v>37.864850283247911</v>
      </c>
      <c r="I12" s="350"/>
      <c r="J12" s="355">
        <f>L12+N12</f>
        <v>44067</v>
      </c>
      <c r="K12" s="356">
        <f>J12/$D12*100</f>
        <v>29.718775289991907</v>
      </c>
      <c r="L12" s="357">
        <v>17637</v>
      </c>
      <c r="M12" s="353">
        <v>40.023146572264963</v>
      </c>
      <c r="N12" s="357">
        <v>26430</v>
      </c>
      <c r="O12" s="358">
        <v>59.976853427735044</v>
      </c>
      <c r="P12" s="350"/>
      <c r="Q12" s="355">
        <v>30775</v>
      </c>
      <c r="R12" s="356">
        <v>20.754653358510925</v>
      </c>
      <c r="S12" s="357">
        <v>19371</v>
      </c>
      <c r="T12" s="353">
        <v>62.943948009748176</v>
      </c>
      <c r="U12" s="357">
        <v>11404</v>
      </c>
      <c r="V12" s="358">
        <v>37.056051990251824</v>
      </c>
      <c r="W12" s="350"/>
      <c r="X12" s="355">
        <v>73438</v>
      </c>
      <c r="Y12" s="356">
        <v>49.526571351497168</v>
      </c>
      <c r="Z12" s="357">
        <v>55126</v>
      </c>
      <c r="AA12" s="353">
        <v>75.064680410686563</v>
      </c>
      <c r="AB12" s="357">
        <v>18312</v>
      </c>
      <c r="AC12" s="358">
        <f t="shared" ref="AC12:AC29" si="0">AB12/$X12*100</f>
        <v>24.935319589313433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17893</v>
      </c>
      <c r="E13" s="365">
        <f t="shared" ref="E13:E29" si="2">L13+S13+Z13</f>
        <v>11255</v>
      </c>
      <c r="F13" s="366">
        <f t="shared" ref="F13:H29" si="3">E13/$D13*100</f>
        <v>62.901693399653489</v>
      </c>
      <c r="G13" s="365">
        <f t="shared" ref="G13:G29" si="4">N13+U13+AB13</f>
        <v>6638</v>
      </c>
      <c r="H13" s="367">
        <f t="shared" si="3"/>
        <v>37.098306600346504</v>
      </c>
      <c r="I13" s="350"/>
      <c r="J13" s="368">
        <f t="shared" ref="J13:J29" si="5">L13+N13</f>
        <v>3799</v>
      </c>
      <c r="K13" s="369">
        <f t="shared" ref="K13:K29" si="6">J13/$D13*100</f>
        <v>21.231766612641813</v>
      </c>
      <c r="L13" s="370">
        <v>1554</v>
      </c>
      <c r="M13" s="371">
        <v>40.905501447749408</v>
      </c>
      <c r="N13" s="370">
        <v>2245</v>
      </c>
      <c r="O13" s="372">
        <v>59.094498552250599</v>
      </c>
      <c r="P13" s="350"/>
      <c r="Q13" s="368">
        <v>3189</v>
      </c>
      <c r="R13" s="369">
        <v>17.822612194713017</v>
      </c>
      <c r="S13" s="370">
        <v>1831</v>
      </c>
      <c r="T13" s="371">
        <v>57.416117905299465</v>
      </c>
      <c r="U13" s="370">
        <v>1358</v>
      </c>
      <c r="V13" s="372">
        <v>42.583882094700535</v>
      </c>
      <c r="W13" s="350"/>
      <c r="X13" s="368">
        <v>10905</v>
      </c>
      <c r="Y13" s="369">
        <v>60.94562119264517</v>
      </c>
      <c r="Z13" s="370">
        <v>7870</v>
      </c>
      <c r="AA13" s="371">
        <v>72.168729940394314</v>
      </c>
      <c r="AB13" s="370">
        <v>3035</v>
      </c>
      <c r="AC13" s="372">
        <f t="shared" si="0"/>
        <v>27.831270059605686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11043</v>
      </c>
      <c r="E14" s="365">
        <f t="shared" si="2"/>
        <v>7088</v>
      </c>
      <c r="F14" s="366">
        <f t="shared" si="3"/>
        <v>64.185456850493523</v>
      </c>
      <c r="G14" s="365">
        <f t="shared" si="4"/>
        <v>3955</v>
      </c>
      <c r="H14" s="367">
        <f t="shared" si="3"/>
        <v>35.81454314950647</v>
      </c>
      <c r="I14" s="350"/>
      <c r="J14" s="368">
        <f t="shared" si="5"/>
        <v>2738</v>
      </c>
      <c r="K14" s="369">
        <f t="shared" si="6"/>
        <v>24.793987141175407</v>
      </c>
      <c r="L14" s="370">
        <v>1066</v>
      </c>
      <c r="M14" s="371">
        <v>38.933528122717313</v>
      </c>
      <c r="N14" s="370">
        <v>1672</v>
      </c>
      <c r="O14" s="372">
        <v>61.066471877282694</v>
      </c>
      <c r="P14" s="350"/>
      <c r="Q14" s="368">
        <v>2227</v>
      </c>
      <c r="R14" s="369">
        <v>20.166621389115278</v>
      </c>
      <c r="S14" s="370">
        <v>1291</v>
      </c>
      <c r="T14" s="371">
        <v>57.97036371800629</v>
      </c>
      <c r="U14" s="370">
        <v>936</v>
      </c>
      <c r="V14" s="372">
        <v>42.029636281993717</v>
      </c>
      <c r="W14" s="350"/>
      <c r="X14" s="368">
        <v>6078</v>
      </c>
      <c r="Y14" s="369">
        <v>55.039391469709322</v>
      </c>
      <c r="Z14" s="370">
        <v>4731</v>
      </c>
      <c r="AA14" s="371">
        <v>77.838104639684104</v>
      </c>
      <c r="AB14" s="370">
        <v>1347</v>
      </c>
      <c r="AC14" s="372">
        <f t="shared" si="0"/>
        <v>22.161895360315896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10943</v>
      </c>
      <c r="E15" s="365">
        <f t="shared" si="2"/>
        <v>6423</v>
      </c>
      <c r="F15" s="366">
        <f t="shared" si="3"/>
        <v>58.695056200310702</v>
      </c>
      <c r="G15" s="365">
        <f t="shared" si="4"/>
        <v>4520</v>
      </c>
      <c r="H15" s="367">
        <f t="shared" si="3"/>
        <v>41.304943799689298</v>
      </c>
      <c r="I15" s="350"/>
      <c r="J15" s="368">
        <f t="shared" si="5"/>
        <v>3368</v>
      </c>
      <c r="K15" s="369">
        <f t="shared" si="6"/>
        <v>30.777666087910077</v>
      </c>
      <c r="L15" s="370">
        <v>1298</v>
      </c>
      <c r="M15" s="371">
        <v>38.539192399049881</v>
      </c>
      <c r="N15" s="370">
        <v>2070</v>
      </c>
      <c r="O15" s="372">
        <v>61.460807600950119</v>
      </c>
      <c r="P15" s="350"/>
      <c r="Q15" s="368">
        <v>2216</v>
      </c>
      <c r="R15" s="369">
        <v>20.250388376130861</v>
      </c>
      <c r="S15" s="370">
        <v>1237</v>
      </c>
      <c r="T15" s="371">
        <v>55.821299638989174</v>
      </c>
      <c r="U15" s="370">
        <v>979</v>
      </c>
      <c r="V15" s="372">
        <v>44.178700361010833</v>
      </c>
      <c r="W15" s="350"/>
      <c r="X15" s="368">
        <v>5359</v>
      </c>
      <c r="Y15" s="369">
        <v>48.971945535959058</v>
      </c>
      <c r="Z15" s="370">
        <v>3888</v>
      </c>
      <c r="AA15" s="371">
        <v>72.550849038999814</v>
      </c>
      <c r="AB15" s="370">
        <v>1471</v>
      </c>
      <c r="AC15" s="372">
        <f t="shared" si="0"/>
        <v>27.449150961000186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26150</v>
      </c>
      <c r="E16" s="365">
        <f t="shared" si="2"/>
        <v>15155</v>
      </c>
      <c r="F16" s="366">
        <f t="shared" si="3"/>
        <v>57.954110898661568</v>
      </c>
      <c r="G16" s="365">
        <f t="shared" si="4"/>
        <v>10995</v>
      </c>
      <c r="H16" s="367">
        <f t="shared" si="3"/>
        <v>42.045889101338432</v>
      </c>
      <c r="I16" s="350"/>
      <c r="J16" s="368">
        <f t="shared" si="5"/>
        <v>9663</v>
      </c>
      <c r="K16" s="369">
        <f t="shared" si="6"/>
        <v>36.952198852772469</v>
      </c>
      <c r="L16" s="370">
        <v>3978</v>
      </c>
      <c r="M16" s="371">
        <v>41.167339335610059</v>
      </c>
      <c r="N16" s="370">
        <v>5685</v>
      </c>
      <c r="O16" s="372">
        <v>58.832660664389948</v>
      </c>
      <c r="P16" s="350"/>
      <c r="Q16" s="368">
        <v>6046</v>
      </c>
      <c r="R16" s="369">
        <v>23.120458891013385</v>
      </c>
      <c r="S16" s="370">
        <v>3659</v>
      </c>
      <c r="T16" s="371">
        <v>60.519351637446249</v>
      </c>
      <c r="U16" s="370">
        <v>2387</v>
      </c>
      <c r="V16" s="372">
        <v>39.480648362553758</v>
      </c>
      <c r="W16" s="350"/>
      <c r="X16" s="368">
        <v>10441</v>
      </c>
      <c r="Y16" s="369">
        <v>39.927342256214146</v>
      </c>
      <c r="Z16" s="370">
        <v>7518</v>
      </c>
      <c r="AA16" s="371">
        <v>72.004597260798775</v>
      </c>
      <c r="AB16" s="370">
        <v>2923</v>
      </c>
      <c r="AC16" s="372">
        <f t="shared" si="0"/>
        <v>27.995402739201225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8261</v>
      </c>
      <c r="E17" s="375">
        <f t="shared" si="2"/>
        <v>5203</v>
      </c>
      <c r="F17" s="376">
        <f t="shared" si="3"/>
        <v>62.982689747003995</v>
      </c>
      <c r="G17" s="375">
        <f t="shared" si="4"/>
        <v>3058</v>
      </c>
      <c r="H17" s="367">
        <f t="shared" si="3"/>
        <v>37.017310252996005</v>
      </c>
      <c r="I17" s="350"/>
      <c r="J17" s="377">
        <f t="shared" si="5"/>
        <v>2004</v>
      </c>
      <c r="K17" s="378">
        <f t="shared" si="6"/>
        <v>24.258564338457813</v>
      </c>
      <c r="L17" s="375">
        <v>809</v>
      </c>
      <c r="M17" s="376">
        <v>40.36926147704591</v>
      </c>
      <c r="N17" s="375">
        <v>1195</v>
      </c>
      <c r="O17" s="372">
        <v>59.630738522954097</v>
      </c>
      <c r="P17" s="350"/>
      <c r="Q17" s="377">
        <v>1754</v>
      </c>
      <c r="R17" s="378">
        <v>21.232296332163177</v>
      </c>
      <c r="S17" s="375">
        <v>985</v>
      </c>
      <c r="T17" s="376">
        <v>56.157354618015965</v>
      </c>
      <c r="U17" s="375">
        <v>769</v>
      </c>
      <c r="V17" s="372">
        <v>43.842645381984035</v>
      </c>
      <c r="W17" s="350"/>
      <c r="X17" s="377">
        <v>4503</v>
      </c>
      <c r="Y17" s="378">
        <v>54.509139329379011</v>
      </c>
      <c r="Z17" s="375">
        <v>3409</v>
      </c>
      <c r="AA17" s="376">
        <v>75.705085498556514</v>
      </c>
      <c r="AB17" s="375">
        <v>1094</v>
      </c>
      <c r="AC17" s="372">
        <f t="shared" si="0"/>
        <v>24.294914501443483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42125</v>
      </c>
      <c r="E18" s="365">
        <f t="shared" si="2"/>
        <v>26340</v>
      </c>
      <c r="F18" s="366">
        <f t="shared" si="3"/>
        <v>62.528189910979229</v>
      </c>
      <c r="G18" s="365">
        <f t="shared" si="4"/>
        <v>15785</v>
      </c>
      <c r="H18" s="367">
        <f t="shared" si="3"/>
        <v>37.471810089020771</v>
      </c>
      <c r="I18" s="350"/>
      <c r="J18" s="368">
        <f t="shared" si="5"/>
        <v>9943</v>
      </c>
      <c r="K18" s="369">
        <f t="shared" si="6"/>
        <v>23.603560830860534</v>
      </c>
      <c r="L18" s="370">
        <v>4108</v>
      </c>
      <c r="M18" s="371">
        <v>41.315498340541083</v>
      </c>
      <c r="N18" s="370">
        <v>5835</v>
      </c>
      <c r="O18" s="372">
        <v>58.684501659458924</v>
      </c>
      <c r="P18" s="350"/>
      <c r="Q18" s="368">
        <v>7245</v>
      </c>
      <c r="R18" s="369">
        <v>17.198813056379823</v>
      </c>
      <c r="S18" s="370">
        <v>4032</v>
      </c>
      <c r="T18" s="371">
        <v>55.652173913043477</v>
      </c>
      <c r="U18" s="370">
        <v>3213</v>
      </c>
      <c r="V18" s="372">
        <v>44.347826086956523</v>
      </c>
      <c r="W18" s="350"/>
      <c r="X18" s="368">
        <v>24937</v>
      </c>
      <c r="Y18" s="369">
        <v>59.19762611275965</v>
      </c>
      <c r="Z18" s="370">
        <v>18200</v>
      </c>
      <c r="AA18" s="371">
        <v>72.983919477082253</v>
      </c>
      <c r="AB18" s="370">
        <v>6737</v>
      </c>
      <c r="AC18" s="372">
        <f t="shared" si="0"/>
        <v>27.016080522917751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26451</v>
      </c>
      <c r="E19" s="365">
        <f t="shared" si="2"/>
        <v>15992</v>
      </c>
      <c r="F19" s="366">
        <f t="shared" si="3"/>
        <v>60.458961853994175</v>
      </c>
      <c r="G19" s="365">
        <f t="shared" si="4"/>
        <v>10459</v>
      </c>
      <c r="H19" s="367">
        <f t="shared" si="3"/>
        <v>39.541038146005825</v>
      </c>
      <c r="I19" s="350"/>
      <c r="J19" s="368">
        <f t="shared" si="5"/>
        <v>6891</v>
      </c>
      <c r="K19" s="369">
        <f t="shared" si="6"/>
        <v>26.051945106045139</v>
      </c>
      <c r="L19" s="370">
        <v>2727</v>
      </c>
      <c r="M19" s="371">
        <v>39.573356552024379</v>
      </c>
      <c r="N19" s="370">
        <v>4164</v>
      </c>
      <c r="O19" s="372">
        <v>60.426643447975628</v>
      </c>
      <c r="P19" s="350"/>
      <c r="Q19" s="368">
        <v>4774</v>
      </c>
      <c r="R19" s="369">
        <v>18.048466976673851</v>
      </c>
      <c r="S19" s="370">
        <v>2748</v>
      </c>
      <c r="T19" s="371">
        <v>57.561793045664011</v>
      </c>
      <c r="U19" s="370">
        <v>2026</v>
      </c>
      <c r="V19" s="372">
        <v>42.438206954335989</v>
      </c>
      <c r="W19" s="350"/>
      <c r="X19" s="368">
        <v>14786</v>
      </c>
      <c r="Y19" s="369">
        <v>55.899587917281011</v>
      </c>
      <c r="Z19" s="370">
        <v>10517</v>
      </c>
      <c r="AA19" s="371">
        <v>71.128094143108342</v>
      </c>
      <c r="AB19" s="370">
        <v>4269</v>
      </c>
      <c r="AC19" s="372">
        <f t="shared" si="0"/>
        <v>28.871905856891654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97001</v>
      </c>
      <c r="E20" s="365">
        <f t="shared" si="2"/>
        <v>61077</v>
      </c>
      <c r="F20" s="366">
        <f t="shared" si="3"/>
        <v>62.965330254327277</v>
      </c>
      <c r="G20" s="365">
        <f t="shared" si="4"/>
        <v>35924</v>
      </c>
      <c r="H20" s="367">
        <f t="shared" si="3"/>
        <v>37.03466974567273</v>
      </c>
      <c r="I20" s="350"/>
      <c r="J20" s="368">
        <f t="shared" si="5"/>
        <v>22627</v>
      </c>
      <c r="K20" s="369">
        <f t="shared" si="6"/>
        <v>23.326563643673776</v>
      </c>
      <c r="L20" s="370">
        <v>8979</v>
      </c>
      <c r="M20" s="371">
        <v>39.682679984089802</v>
      </c>
      <c r="N20" s="370">
        <v>13648</v>
      </c>
      <c r="O20" s="372">
        <v>60.317320015910191</v>
      </c>
      <c r="P20" s="350"/>
      <c r="Q20" s="368">
        <v>17855</v>
      </c>
      <c r="R20" s="369">
        <v>18.407026731683178</v>
      </c>
      <c r="S20" s="370">
        <v>10205</v>
      </c>
      <c r="T20" s="371">
        <v>57.154858583029963</v>
      </c>
      <c r="U20" s="370">
        <v>7650</v>
      </c>
      <c r="V20" s="372">
        <v>42.845141416970037</v>
      </c>
      <c r="W20" s="350"/>
      <c r="X20" s="368">
        <v>56519</v>
      </c>
      <c r="Y20" s="369">
        <v>58.266409624643046</v>
      </c>
      <c r="Z20" s="370">
        <v>41893</v>
      </c>
      <c r="AA20" s="371">
        <v>74.121976680408366</v>
      </c>
      <c r="AB20" s="370">
        <v>14626</v>
      </c>
      <c r="AC20" s="372">
        <f t="shared" si="0"/>
        <v>25.878023319591641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68558</v>
      </c>
      <c r="E21" s="365">
        <f t="shared" si="2"/>
        <v>42664</v>
      </c>
      <c r="F21" s="366">
        <f t="shared" si="3"/>
        <v>62.230520143528111</v>
      </c>
      <c r="G21" s="365">
        <f t="shared" si="4"/>
        <v>25894</v>
      </c>
      <c r="H21" s="367">
        <f t="shared" si="3"/>
        <v>37.769479856471897</v>
      </c>
      <c r="I21" s="350"/>
      <c r="J21" s="368">
        <f t="shared" si="5"/>
        <v>17056</v>
      </c>
      <c r="K21" s="369">
        <f t="shared" si="6"/>
        <v>24.878205315207559</v>
      </c>
      <c r="L21" s="370">
        <v>7050</v>
      </c>
      <c r="M21" s="371">
        <v>41.334427767354597</v>
      </c>
      <c r="N21" s="370">
        <v>10006</v>
      </c>
      <c r="O21" s="372">
        <v>58.665572232645403</v>
      </c>
      <c r="P21" s="350"/>
      <c r="Q21" s="368">
        <v>14112</v>
      </c>
      <c r="R21" s="369">
        <v>20.584031039411883</v>
      </c>
      <c r="S21" s="370">
        <v>8304</v>
      </c>
      <c r="T21" s="371">
        <v>58.843537414965986</v>
      </c>
      <c r="U21" s="370">
        <v>5808</v>
      </c>
      <c r="V21" s="372">
        <v>41.156462585034014</v>
      </c>
      <c r="W21" s="350"/>
      <c r="X21" s="368">
        <v>37390</v>
      </c>
      <c r="Y21" s="369">
        <v>54.537763645380558</v>
      </c>
      <c r="Z21" s="370">
        <v>27310</v>
      </c>
      <c r="AA21" s="371">
        <v>73.040920032094149</v>
      </c>
      <c r="AB21" s="370">
        <v>10080</v>
      </c>
      <c r="AC21" s="372">
        <f t="shared" si="0"/>
        <v>26.959079967905858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12727</v>
      </c>
      <c r="E22" s="365">
        <f t="shared" si="2"/>
        <v>8051</v>
      </c>
      <c r="F22" s="366">
        <f t="shared" si="3"/>
        <v>63.259212697414945</v>
      </c>
      <c r="G22" s="365">
        <f t="shared" si="4"/>
        <v>4676</v>
      </c>
      <c r="H22" s="367">
        <f t="shared" si="3"/>
        <v>36.740787302585055</v>
      </c>
      <c r="I22" s="350"/>
      <c r="J22" s="368">
        <f t="shared" si="5"/>
        <v>3414</v>
      </c>
      <c r="K22" s="369">
        <f t="shared" si="6"/>
        <v>26.824860532725701</v>
      </c>
      <c r="L22" s="370">
        <v>1410</v>
      </c>
      <c r="M22" s="371">
        <v>41.300527240773292</v>
      </c>
      <c r="N22" s="370">
        <v>2004</v>
      </c>
      <c r="O22" s="372">
        <v>58.699472759226708</v>
      </c>
      <c r="P22" s="350"/>
      <c r="Q22" s="368">
        <v>2328</v>
      </c>
      <c r="R22" s="369">
        <v>18.29182053901155</v>
      </c>
      <c r="S22" s="370">
        <v>1360</v>
      </c>
      <c r="T22" s="371">
        <v>58.419243986254301</v>
      </c>
      <c r="U22" s="370">
        <v>968</v>
      </c>
      <c r="V22" s="372">
        <v>41.580756013745706</v>
      </c>
      <c r="W22" s="350"/>
      <c r="X22" s="368">
        <v>6985</v>
      </c>
      <c r="Y22" s="369">
        <v>54.883318928262746</v>
      </c>
      <c r="Z22" s="370">
        <v>5281</v>
      </c>
      <c r="AA22" s="371">
        <v>75.604867573371521</v>
      </c>
      <c r="AB22" s="370">
        <v>1704</v>
      </c>
      <c r="AC22" s="372">
        <f t="shared" si="0"/>
        <v>24.395132426628489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32053</v>
      </c>
      <c r="E23" s="365">
        <f t="shared" si="2"/>
        <v>19912</v>
      </c>
      <c r="F23" s="366">
        <f t="shared" si="3"/>
        <v>62.122110254890337</v>
      </c>
      <c r="G23" s="365">
        <f t="shared" si="4"/>
        <v>12141</v>
      </c>
      <c r="H23" s="367">
        <f t="shared" si="3"/>
        <v>37.877889745109663</v>
      </c>
      <c r="I23" s="350"/>
      <c r="J23" s="368">
        <f t="shared" si="5"/>
        <v>8536</v>
      </c>
      <c r="K23" s="369">
        <f t="shared" si="6"/>
        <v>26.63089258415749</v>
      </c>
      <c r="L23" s="370">
        <v>3298</v>
      </c>
      <c r="M23" s="371">
        <v>38.636363636363633</v>
      </c>
      <c r="N23" s="370">
        <v>5238</v>
      </c>
      <c r="O23" s="372">
        <v>61.363636363636367</v>
      </c>
      <c r="P23" s="350"/>
      <c r="Q23" s="368">
        <v>5782</v>
      </c>
      <c r="R23" s="369">
        <v>18.038873116400961</v>
      </c>
      <c r="S23" s="370">
        <v>3340</v>
      </c>
      <c r="T23" s="371">
        <v>57.76547907298513</v>
      </c>
      <c r="U23" s="370">
        <v>2442</v>
      </c>
      <c r="V23" s="372">
        <v>42.23452092701487</v>
      </c>
      <c r="W23" s="350"/>
      <c r="X23" s="368">
        <v>17735</v>
      </c>
      <c r="Y23" s="369">
        <v>55.33023429944155</v>
      </c>
      <c r="Z23" s="370">
        <v>13274</v>
      </c>
      <c r="AA23" s="371">
        <v>74.84634902734706</v>
      </c>
      <c r="AB23" s="370">
        <v>4461</v>
      </c>
      <c r="AC23" s="372">
        <f t="shared" si="0"/>
        <v>25.153650972652947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81854</v>
      </c>
      <c r="E24" s="365">
        <f t="shared" si="2"/>
        <v>52010</v>
      </c>
      <c r="F24" s="366">
        <f t="shared" si="3"/>
        <v>63.539961394678336</v>
      </c>
      <c r="G24" s="365">
        <f t="shared" si="4"/>
        <v>29844</v>
      </c>
      <c r="H24" s="367">
        <f t="shared" si="3"/>
        <v>36.460038605321671</v>
      </c>
      <c r="I24" s="350"/>
      <c r="J24" s="368">
        <f t="shared" si="5"/>
        <v>22967</v>
      </c>
      <c r="K24" s="369">
        <f t="shared" si="6"/>
        <v>28.058494392454858</v>
      </c>
      <c r="L24" s="370">
        <v>10114</v>
      </c>
      <c r="M24" s="371">
        <v>44.037096703966562</v>
      </c>
      <c r="N24" s="370">
        <v>12853</v>
      </c>
      <c r="O24" s="372">
        <v>55.962903296033438</v>
      </c>
      <c r="P24" s="350"/>
      <c r="Q24" s="368">
        <v>14536</v>
      </c>
      <c r="R24" s="369">
        <v>17.758447968333861</v>
      </c>
      <c r="S24" s="370">
        <v>8914</v>
      </c>
      <c r="T24" s="371">
        <v>61.323610346725374</v>
      </c>
      <c r="U24" s="370">
        <v>5622</v>
      </c>
      <c r="V24" s="372">
        <v>38.676389653274626</v>
      </c>
      <c r="W24" s="350"/>
      <c r="X24" s="368">
        <v>44351</v>
      </c>
      <c r="Y24" s="369">
        <v>54.18305763921127</v>
      </c>
      <c r="Z24" s="370">
        <v>32982</v>
      </c>
      <c r="AA24" s="371">
        <v>74.365854208473309</v>
      </c>
      <c r="AB24" s="370">
        <v>11369</v>
      </c>
      <c r="AC24" s="372">
        <f t="shared" si="0"/>
        <v>25.634145791526684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18769</v>
      </c>
      <c r="E25" s="365">
        <f t="shared" si="2"/>
        <v>10047</v>
      </c>
      <c r="F25" s="366">
        <f t="shared" si="3"/>
        <v>53.529756513399754</v>
      </c>
      <c r="G25" s="365">
        <f t="shared" si="4"/>
        <v>8722</v>
      </c>
      <c r="H25" s="367">
        <f t="shared" si="3"/>
        <v>46.470243486600246</v>
      </c>
      <c r="I25" s="350"/>
      <c r="J25" s="368">
        <f t="shared" si="5"/>
        <v>7860</v>
      </c>
      <c r="K25" s="369">
        <f t="shared" si="6"/>
        <v>41.877564068410678</v>
      </c>
      <c r="L25" s="370">
        <v>2790</v>
      </c>
      <c r="M25" s="371">
        <v>35.496183206106871</v>
      </c>
      <c r="N25" s="370">
        <v>5070</v>
      </c>
      <c r="O25" s="372">
        <v>64.503816793893137</v>
      </c>
      <c r="P25" s="350"/>
      <c r="Q25" s="368">
        <v>3421</v>
      </c>
      <c r="R25" s="369">
        <v>18.226863445042358</v>
      </c>
      <c r="S25" s="370">
        <v>1843</v>
      </c>
      <c r="T25" s="371">
        <v>53.873136509792459</v>
      </c>
      <c r="U25" s="370">
        <v>1578</v>
      </c>
      <c r="V25" s="372">
        <v>46.126863490207541</v>
      </c>
      <c r="W25" s="350"/>
      <c r="X25" s="368">
        <v>7488</v>
      </c>
      <c r="Y25" s="369">
        <v>39.895572486546968</v>
      </c>
      <c r="Z25" s="370">
        <v>5414</v>
      </c>
      <c r="AA25" s="371">
        <v>72.302350427350433</v>
      </c>
      <c r="AB25" s="370">
        <v>2074</v>
      </c>
      <c r="AC25" s="372">
        <f t="shared" si="0"/>
        <v>27.697649572649574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6563</v>
      </c>
      <c r="E26" s="380">
        <f t="shared" si="2"/>
        <v>4154</v>
      </c>
      <c r="F26" s="381">
        <f t="shared" si="3"/>
        <v>63.294225201889375</v>
      </c>
      <c r="G26" s="380">
        <f t="shared" si="4"/>
        <v>2409</v>
      </c>
      <c r="H26" s="367">
        <f t="shared" si="3"/>
        <v>36.705774798110617</v>
      </c>
      <c r="I26" s="350"/>
      <c r="J26" s="377">
        <f t="shared" si="5"/>
        <v>1177</v>
      </c>
      <c r="K26" s="378">
        <f t="shared" si="6"/>
        <v>17.933871705012951</v>
      </c>
      <c r="L26" s="375">
        <v>442</v>
      </c>
      <c r="M26" s="376">
        <v>37.553101104502971</v>
      </c>
      <c r="N26" s="375">
        <v>735</v>
      </c>
      <c r="O26" s="372">
        <v>62.446898895497029</v>
      </c>
      <c r="P26" s="350"/>
      <c r="Q26" s="377">
        <v>886</v>
      </c>
      <c r="R26" s="378">
        <v>13.499923815328355</v>
      </c>
      <c r="S26" s="375">
        <v>457</v>
      </c>
      <c r="T26" s="376">
        <v>51.580135440180584</v>
      </c>
      <c r="U26" s="375">
        <v>429</v>
      </c>
      <c r="V26" s="372">
        <v>48.419864559819416</v>
      </c>
      <c r="W26" s="350"/>
      <c r="X26" s="377">
        <v>4500</v>
      </c>
      <c r="Y26" s="378">
        <v>68.566204479658694</v>
      </c>
      <c r="Z26" s="375">
        <v>3255</v>
      </c>
      <c r="AA26" s="376">
        <v>72.333333333333343</v>
      </c>
      <c r="AB26" s="375">
        <v>1245</v>
      </c>
      <c r="AC26" s="372">
        <f t="shared" si="0"/>
        <v>27.666666666666668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24304</v>
      </c>
      <c r="E27" s="380">
        <f t="shared" si="2"/>
        <v>14872</v>
      </c>
      <c r="F27" s="381">
        <f t="shared" si="3"/>
        <v>61.191573403554969</v>
      </c>
      <c r="G27" s="380">
        <f t="shared" si="4"/>
        <v>9432</v>
      </c>
      <c r="H27" s="367">
        <f t="shared" si="3"/>
        <v>38.808426596445031</v>
      </c>
      <c r="I27" s="350"/>
      <c r="J27" s="377">
        <f t="shared" si="5"/>
        <v>5941</v>
      </c>
      <c r="K27" s="378">
        <f t="shared" si="6"/>
        <v>24.444535878867676</v>
      </c>
      <c r="L27" s="375">
        <v>2279</v>
      </c>
      <c r="M27" s="376">
        <v>38.360545362733546</v>
      </c>
      <c r="N27" s="375">
        <v>3662</v>
      </c>
      <c r="O27" s="372">
        <v>61.639454637266454</v>
      </c>
      <c r="P27" s="350"/>
      <c r="Q27" s="377">
        <v>4322</v>
      </c>
      <c r="R27" s="378">
        <v>17.783080974325213</v>
      </c>
      <c r="S27" s="375">
        <v>2363</v>
      </c>
      <c r="T27" s="376">
        <v>54.673762147154093</v>
      </c>
      <c r="U27" s="375">
        <v>1959</v>
      </c>
      <c r="V27" s="372">
        <v>45.3262378528459</v>
      </c>
      <c r="W27" s="350"/>
      <c r="X27" s="377">
        <v>14041</v>
      </c>
      <c r="Y27" s="378">
        <v>57.772383146807101</v>
      </c>
      <c r="Z27" s="375">
        <v>10230</v>
      </c>
      <c r="AA27" s="376">
        <v>72.858058542838833</v>
      </c>
      <c r="AB27" s="375">
        <v>3811</v>
      </c>
      <c r="AC27" s="372">
        <f t="shared" si="0"/>
        <v>27.141941457161174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4204</v>
      </c>
      <c r="E28" s="380">
        <f t="shared" si="2"/>
        <v>2707</v>
      </c>
      <c r="F28" s="381">
        <f t="shared" si="3"/>
        <v>64.39105613701237</v>
      </c>
      <c r="G28" s="380">
        <f t="shared" si="4"/>
        <v>1497</v>
      </c>
      <c r="H28" s="382">
        <f t="shared" si="3"/>
        <v>35.60894386298763</v>
      </c>
      <c r="I28" s="350"/>
      <c r="J28" s="377">
        <f t="shared" si="5"/>
        <v>698</v>
      </c>
      <c r="K28" s="378">
        <f t="shared" si="6"/>
        <v>16.603235014272123</v>
      </c>
      <c r="L28" s="375">
        <v>278</v>
      </c>
      <c r="M28" s="376">
        <v>39.828080229226359</v>
      </c>
      <c r="N28" s="375">
        <v>420</v>
      </c>
      <c r="O28" s="383">
        <v>60.171919770773641</v>
      </c>
      <c r="P28" s="350"/>
      <c r="Q28" s="377">
        <v>727</v>
      </c>
      <c r="R28" s="378">
        <v>17.293054234062797</v>
      </c>
      <c r="S28" s="375">
        <v>396</v>
      </c>
      <c r="T28" s="376">
        <v>54.470426409903716</v>
      </c>
      <c r="U28" s="375">
        <v>331</v>
      </c>
      <c r="V28" s="383">
        <v>45.529573590096284</v>
      </c>
      <c r="W28" s="350"/>
      <c r="X28" s="377">
        <v>2779</v>
      </c>
      <c r="Y28" s="378">
        <v>66.103710751665076</v>
      </c>
      <c r="Z28" s="375">
        <v>2033</v>
      </c>
      <c r="AA28" s="376">
        <v>73.155811442965089</v>
      </c>
      <c r="AB28" s="375">
        <v>746</v>
      </c>
      <c r="AC28" s="383">
        <f t="shared" si="0"/>
        <v>26.844188557034904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1507</v>
      </c>
      <c r="E29" s="386">
        <f t="shared" si="2"/>
        <v>790</v>
      </c>
      <c r="F29" s="387">
        <f t="shared" si="3"/>
        <v>52.422030524220311</v>
      </c>
      <c r="G29" s="386">
        <f t="shared" si="4"/>
        <v>717</v>
      </c>
      <c r="H29" s="388">
        <f t="shared" si="3"/>
        <v>47.577969475779696</v>
      </c>
      <c r="I29" s="350"/>
      <c r="J29" s="389">
        <f t="shared" si="5"/>
        <v>870</v>
      </c>
      <c r="K29" s="390">
        <f t="shared" si="6"/>
        <v>57.730590577305904</v>
      </c>
      <c r="L29" s="391">
        <v>314</v>
      </c>
      <c r="M29" s="392">
        <v>36.091954022988503</v>
      </c>
      <c r="N29" s="391">
        <v>556</v>
      </c>
      <c r="O29" s="393">
        <v>63.908045977011497</v>
      </c>
      <c r="P29" s="350"/>
      <c r="Q29" s="389">
        <v>228</v>
      </c>
      <c r="R29" s="390">
        <v>15.12939615129396</v>
      </c>
      <c r="S29" s="391">
        <v>155</v>
      </c>
      <c r="T29" s="392">
        <v>67.982456140350877</v>
      </c>
      <c r="U29" s="391">
        <v>73</v>
      </c>
      <c r="V29" s="393">
        <v>32.017543859649123</v>
      </c>
      <c r="W29" s="350"/>
      <c r="X29" s="389">
        <v>409</v>
      </c>
      <c r="Y29" s="390">
        <v>27.140013271400132</v>
      </c>
      <c r="Z29" s="391">
        <v>321</v>
      </c>
      <c r="AA29" s="392">
        <v>78.484107579462105</v>
      </c>
      <c r="AB29" s="391">
        <v>88</v>
      </c>
      <c r="AC29" s="393">
        <f t="shared" si="0"/>
        <v>21.515892420537895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638686</v>
      </c>
      <c r="E31" s="1230">
        <f>L31+S31+Z31</f>
        <v>395874</v>
      </c>
      <c r="F31" s="1231">
        <f>E31/$D31*100</f>
        <v>61.982570464985919</v>
      </c>
      <c r="G31" s="1230">
        <f>N31+U31+AB31</f>
        <v>242812</v>
      </c>
      <c r="H31" s="1232">
        <f>G31/$D31*100</f>
        <v>38.017429535014074</v>
      </c>
      <c r="I31" s="320"/>
      <c r="J31" s="1233">
        <f>SUM(J12:J29)</f>
        <v>173619</v>
      </c>
      <c r="K31" s="1234">
        <f>J31/$D31*100</f>
        <v>27.183780449234835</v>
      </c>
      <c r="L31" s="1230">
        <f>SUM(L12:L29)</f>
        <v>70131</v>
      </c>
      <c r="M31" s="1231">
        <f>L31/$J31*100</f>
        <v>40.393620513883846</v>
      </c>
      <c r="N31" s="1230">
        <f>SUM(N12:N29)</f>
        <v>103488</v>
      </c>
      <c r="O31" s="1235">
        <f>N31/$J31*100</f>
        <v>59.606379486116147</v>
      </c>
      <c r="P31" s="320"/>
      <c r="Q31" s="1233">
        <f>SUM(Q12:Q29)</f>
        <v>122423</v>
      </c>
      <c r="R31" s="1234">
        <f>Q31/$D31*100</f>
        <v>19.167947943120719</v>
      </c>
      <c r="S31" s="1230">
        <f>SUM(S12:S29)</f>
        <v>72491</v>
      </c>
      <c r="T31" s="1231">
        <f>S31/$Q31*100</f>
        <v>59.21354647411026</v>
      </c>
      <c r="U31" s="1230">
        <f>SUM(U12:U29)</f>
        <v>49932</v>
      </c>
      <c r="V31" s="1235">
        <f>U31/$Q31*100</f>
        <v>40.78645352588974</v>
      </c>
      <c r="W31" s="320"/>
      <c r="X31" s="1233">
        <f>SUM(X12:X29)</f>
        <v>342644</v>
      </c>
      <c r="Y31" s="1234">
        <f>X31/$D31*100</f>
        <v>53.648271607644446</v>
      </c>
      <c r="Z31" s="1230">
        <f>SUM(Z12:Z29)</f>
        <v>253252</v>
      </c>
      <c r="AA31" s="1231">
        <f>Z31/$X31*100</f>
        <v>73.911114742998564</v>
      </c>
      <c r="AB31" s="1230">
        <f>SUM(AB12:AB29)</f>
        <v>89392</v>
      </c>
      <c r="AC31" s="1235">
        <f>AB31/$X31*100</f>
        <v>26.088885257001436</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421</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abril de 2026</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262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263</v>
      </c>
      <c r="K8" s="1457"/>
      <c r="L8" s="1457"/>
      <c r="M8" s="1457"/>
      <c r="N8" s="1457"/>
      <c r="O8" s="1458"/>
      <c r="P8" s="317"/>
      <c r="Q8" s="1456" t="s">
        <v>264</v>
      </c>
      <c r="R8" s="1457"/>
      <c r="S8" s="1457"/>
      <c r="T8" s="1457"/>
      <c r="U8" s="1457"/>
      <c r="V8" s="1458"/>
      <c r="W8" s="317"/>
      <c r="X8" s="1456" t="s">
        <v>265</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1" t="s">
        <v>24</v>
      </c>
      <c r="F9" s="1462"/>
      <c r="G9" s="1461" t="s">
        <v>23</v>
      </c>
      <c r="H9" s="1463"/>
      <c r="I9" s="323"/>
      <c r="J9" s="1464" t="s">
        <v>9</v>
      </c>
      <c r="K9" s="1467" t="s">
        <v>266</v>
      </c>
      <c r="L9" s="1469" t="s">
        <v>24</v>
      </c>
      <c r="M9" s="1470"/>
      <c r="N9" s="1465" t="s">
        <v>23</v>
      </c>
      <c r="O9" s="1466"/>
      <c r="P9" s="317"/>
      <c r="Q9" s="1464" t="s">
        <v>9</v>
      </c>
      <c r="R9" s="1467" t="s">
        <v>266</v>
      </c>
      <c r="S9" s="1469" t="s">
        <v>24</v>
      </c>
      <c r="T9" s="1470"/>
      <c r="U9" s="1465" t="s">
        <v>23</v>
      </c>
      <c r="V9" s="1466"/>
      <c r="W9" s="317"/>
      <c r="X9" s="1464" t="s">
        <v>9</v>
      </c>
      <c r="Y9" s="1467" t="s">
        <v>266</v>
      </c>
      <c r="Z9" s="1469" t="s">
        <v>24</v>
      </c>
      <c r="AA9" s="1470"/>
      <c r="AB9" s="1465" t="s">
        <v>23</v>
      </c>
      <c r="AC9" s="1466"/>
      <c r="AD9" s="319"/>
      <c r="AE9" s="319"/>
      <c r="AF9" s="320"/>
      <c r="AG9" s="320"/>
      <c r="AH9" s="320"/>
      <c r="AI9" s="320"/>
      <c r="AJ9" s="320"/>
      <c r="AK9" s="320"/>
      <c r="AL9" s="321"/>
    </row>
    <row r="10" spans="1:53" s="322" customFormat="1" ht="36.75" customHeight="1" x14ac:dyDescent="0.2">
      <c r="A10" s="316"/>
      <c r="B10" s="1449"/>
      <c r="C10" s="317"/>
      <c r="D10" s="1460"/>
      <c r="E10" s="407" t="s">
        <v>9</v>
      </c>
      <c r="F10" s="403" t="s">
        <v>266</v>
      </c>
      <c r="G10" s="406" t="s">
        <v>9</v>
      </c>
      <c r="H10" s="886" t="s">
        <v>266</v>
      </c>
      <c r="I10" s="346"/>
      <c r="J10" s="1460"/>
      <c r="K10" s="1468"/>
      <c r="L10" s="404" t="s">
        <v>9</v>
      </c>
      <c r="M10" s="403" t="s">
        <v>266</v>
      </c>
      <c r="N10" s="407" t="s">
        <v>9</v>
      </c>
      <c r="O10" s="402" t="s">
        <v>266</v>
      </c>
      <c r="P10" s="347"/>
      <c r="Q10" s="1460"/>
      <c r="R10" s="1468"/>
      <c r="S10" s="404" t="s">
        <v>9</v>
      </c>
      <c r="T10" s="403" t="s">
        <v>266</v>
      </c>
      <c r="U10" s="407" t="s">
        <v>9</v>
      </c>
      <c r="V10" s="402" t="s">
        <v>266</v>
      </c>
      <c r="W10" s="347"/>
      <c r="X10" s="1460"/>
      <c r="Y10" s="146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116664</v>
      </c>
      <c r="E12" s="352">
        <f>L12+S12+Z12</f>
        <v>75626</v>
      </c>
      <c r="F12" s="353">
        <f>E12/$D12*100</f>
        <v>64.823767400397728</v>
      </c>
      <c r="G12" s="352">
        <f>N12+U12+AB12</f>
        <v>41038</v>
      </c>
      <c r="H12" s="354">
        <f>G12/$D12*100</f>
        <v>35.176232599602272</v>
      </c>
      <c r="I12" s="350"/>
      <c r="J12" s="355">
        <f>L12+N12</f>
        <v>25347</v>
      </c>
      <c r="K12" s="356">
        <f>J12/$D12*100</f>
        <v>21.726496605636701</v>
      </c>
      <c r="L12" s="357">
        <v>11036</v>
      </c>
      <c r="M12" s="353">
        <v>43.539669388882309</v>
      </c>
      <c r="N12" s="357">
        <v>14311</v>
      </c>
      <c r="O12" s="358">
        <v>56.460330611117683</v>
      </c>
      <c r="P12" s="350"/>
      <c r="Q12" s="355">
        <v>31164</v>
      </c>
      <c r="R12" s="356">
        <v>26.712610573955974</v>
      </c>
      <c r="S12" s="357">
        <v>22243</v>
      </c>
      <c r="T12" s="353">
        <v>71.374021306635854</v>
      </c>
      <c r="U12" s="357">
        <v>8921</v>
      </c>
      <c r="V12" s="358">
        <v>28.625978693364139</v>
      </c>
      <c r="W12" s="350"/>
      <c r="X12" s="355">
        <v>60153</v>
      </c>
      <c r="Y12" s="356">
        <v>51.560892820407325</v>
      </c>
      <c r="Z12" s="357">
        <v>42347</v>
      </c>
      <c r="AA12" s="353">
        <v>70.398816351636668</v>
      </c>
      <c r="AB12" s="357">
        <v>17806</v>
      </c>
      <c r="AC12" s="358">
        <f t="shared" ref="AC12:AC29" si="0">AB12/$X12*100</f>
        <v>29.601183648363339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17836</v>
      </c>
      <c r="E13" s="365">
        <f t="shared" ref="E13:E29" si="2">L13+S13+Z13</f>
        <v>11387</v>
      </c>
      <c r="F13" s="366">
        <f t="shared" ref="F13:H29" si="3">E13/$D13*100</f>
        <v>63.842789863198021</v>
      </c>
      <c r="G13" s="365">
        <f t="shared" ref="G13:G29" si="4">N13+U13+AB13</f>
        <v>6449</v>
      </c>
      <c r="H13" s="367">
        <f t="shared" si="3"/>
        <v>36.157210136801979</v>
      </c>
      <c r="I13" s="350"/>
      <c r="J13" s="368">
        <f t="shared" ref="J13:J29" si="5">L13+N13</f>
        <v>3292</v>
      </c>
      <c r="K13" s="369">
        <f t="shared" ref="K13:K29" si="6">J13/$D13*100</f>
        <v>18.457053150930701</v>
      </c>
      <c r="L13" s="370">
        <v>1442</v>
      </c>
      <c r="M13" s="371">
        <v>43.803159173754558</v>
      </c>
      <c r="N13" s="370">
        <v>1850</v>
      </c>
      <c r="O13" s="372">
        <v>56.196840826245442</v>
      </c>
      <c r="P13" s="350"/>
      <c r="Q13" s="368">
        <v>4099</v>
      </c>
      <c r="R13" s="369">
        <v>22.981610226508188</v>
      </c>
      <c r="S13" s="370">
        <v>2610</v>
      </c>
      <c r="T13" s="371">
        <v>63.674066845572085</v>
      </c>
      <c r="U13" s="370">
        <v>1489</v>
      </c>
      <c r="V13" s="372">
        <v>36.325933154427908</v>
      </c>
      <c r="W13" s="350"/>
      <c r="X13" s="368">
        <v>10445</v>
      </c>
      <c r="Y13" s="369">
        <v>58.561336622561114</v>
      </c>
      <c r="Z13" s="370">
        <v>7335</v>
      </c>
      <c r="AA13" s="371">
        <v>70.224988032551465</v>
      </c>
      <c r="AB13" s="370">
        <v>3110</v>
      </c>
      <c r="AC13" s="372">
        <f t="shared" si="0"/>
        <v>29.775011967448538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15696</v>
      </c>
      <c r="E14" s="365">
        <f t="shared" si="2"/>
        <v>10161</v>
      </c>
      <c r="F14" s="366">
        <f t="shared" si="3"/>
        <v>64.736238532110093</v>
      </c>
      <c r="G14" s="365">
        <f t="shared" si="4"/>
        <v>5535</v>
      </c>
      <c r="H14" s="367">
        <f t="shared" si="3"/>
        <v>35.263761467889907</v>
      </c>
      <c r="I14" s="350"/>
      <c r="J14" s="368">
        <f t="shared" si="5"/>
        <v>3526</v>
      </c>
      <c r="K14" s="369">
        <f t="shared" si="6"/>
        <v>22.464322120285424</v>
      </c>
      <c r="L14" s="370">
        <v>1514</v>
      </c>
      <c r="M14" s="371">
        <v>42.938173567782187</v>
      </c>
      <c r="N14" s="370">
        <v>2012</v>
      </c>
      <c r="O14" s="372">
        <v>57.061826432217813</v>
      </c>
      <c r="P14" s="350"/>
      <c r="Q14" s="368">
        <v>3528</v>
      </c>
      <c r="R14" s="369">
        <v>22.477064220183486</v>
      </c>
      <c r="S14" s="370">
        <v>2101</v>
      </c>
      <c r="T14" s="371">
        <v>59.55215419501134</v>
      </c>
      <c r="U14" s="370">
        <v>1427</v>
      </c>
      <c r="V14" s="372">
        <v>40.447845804988667</v>
      </c>
      <c r="W14" s="350"/>
      <c r="X14" s="368">
        <v>8642</v>
      </c>
      <c r="Y14" s="369">
        <v>55.058613659531083</v>
      </c>
      <c r="Z14" s="370">
        <v>6546</v>
      </c>
      <c r="AA14" s="371">
        <v>75.746355010414263</v>
      </c>
      <c r="AB14" s="370">
        <v>2096</v>
      </c>
      <c r="AC14" s="372">
        <f t="shared" si="0"/>
        <v>24.253644989585744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15162</v>
      </c>
      <c r="E15" s="365">
        <f t="shared" si="2"/>
        <v>9357</v>
      </c>
      <c r="F15" s="366">
        <f t="shared" si="3"/>
        <v>61.713494261970716</v>
      </c>
      <c r="G15" s="365">
        <f t="shared" si="4"/>
        <v>5805</v>
      </c>
      <c r="H15" s="367">
        <f t="shared" si="3"/>
        <v>38.286505738029284</v>
      </c>
      <c r="I15" s="350"/>
      <c r="J15" s="368">
        <f t="shared" si="5"/>
        <v>4284</v>
      </c>
      <c r="K15" s="369">
        <f t="shared" si="6"/>
        <v>28.254847645429365</v>
      </c>
      <c r="L15" s="370">
        <v>1952</v>
      </c>
      <c r="M15" s="371">
        <v>45.564892623716155</v>
      </c>
      <c r="N15" s="370">
        <v>2332</v>
      </c>
      <c r="O15" s="372">
        <v>54.435107376283845</v>
      </c>
      <c r="P15" s="350"/>
      <c r="Q15" s="368">
        <v>3747</v>
      </c>
      <c r="R15" s="369">
        <v>24.713098535813216</v>
      </c>
      <c r="S15" s="370">
        <v>2356</v>
      </c>
      <c r="T15" s="371">
        <v>62.876968241259675</v>
      </c>
      <c r="U15" s="370">
        <v>1391</v>
      </c>
      <c r="V15" s="372">
        <v>37.123031758740325</v>
      </c>
      <c r="W15" s="350"/>
      <c r="X15" s="368">
        <v>7131</v>
      </c>
      <c r="Y15" s="369">
        <v>47.032053818757419</v>
      </c>
      <c r="Z15" s="370">
        <v>5049</v>
      </c>
      <c r="AA15" s="371">
        <v>70.803533866217933</v>
      </c>
      <c r="AB15" s="370">
        <v>2082</v>
      </c>
      <c r="AC15" s="372">
        <f t="shared" si="0"/>
        <v>29.196466133782078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21612</v>
      </c>
      <c r="E16" s="365">
        <f t="shared" si="2"/>
        <v>12550</v>
      </c>
      <c r="F16" s="366">
        <f t="shared" si="3"/>
        <v>58.069590967980758</v>
      </c>
      <c r="G16" s="365">
        <f t="shared" si="4"/>
        <v>9062</v>
      </c>
      <c r="H16" s="367">
        <f t="shared" si="3"/>
        <v>41.930409032019249</v>
      </c>
      <c r="I16" s="350"/>
      <c r="J16" s="368">
        <f t="shared" si="5"/>
        <v>8403</v>
      </c>
      <c r="K16" s="369">
        <f t="shared" si="6"/>
        <v>38.881177123820102</v>
      </c>
      <c r="L16" s="370">
        <v>3631</v>
      </c>
      <c r="M16" s="371">
        <v>43.210758062596696</v>
      </c>
      <c r="N16" s="370">
        <v>4772</v>
      </c>
      <c r="O16" s="372">
        <v>56.789241937403311</v>
      </c>
      <c r="P16" s="350"/>
      <c r="Q16" s="368">
        <v>5725</v>
      </c>
      <c r="R16" s="369">
        <v>26.489913011290021</v>
      </c>
      <c r="S16" s="370">
        <v>3678</v>
      </c>
      <c r="T16" s="371">
        <v>64.244541484716152</v>
      </c>
      <c r="U16" s="370">
        <v>2047</v>
      </c>
      <c r="V16" s="372">
        <v>35.755458515283841</v>
      </c>
      <c r="W16" s="350"/>
      <c r="X16" s="368">
        <v>7484</v>
      </c>
      <c r="Y16" s="369">
        <v>34.628909864889877</v>
      </c>
      <c r="Z16" s="370">
        <v>5241</v>
      </c>
      <c r="AA16" s="371">
        <v>70.029396044895776</v>
      </c>
      <c r="AB16" s="370">
        <v>2243</v>
      </c>
      <c r="AC16" s="372">
        <f t="shared" si="0"/>
        <v>29.970603955104224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5718</v>
      </c>
      <c r="E17" s="375">
        <f t="shared" si="2"/>
        <v>3398</v>
      </c>
      <c r="F17" s="376">
        <f t="shared" si="3"/>
        <v>59.426372857642527</v>
      </c>
      <c r="G17" s="375">
        <f t="shared" si="4"/>
        <v>2320</v>
      </c>
      <c r="H17" s="367">
        <f t="shared" si="3"/>
        <v>40.573627142357466</v>
      </c>
      <c r="I17" s="350"/>
      <c r="J17" s="377">
        <f t="shared" si="5"/>
        <v>1637</v>
      </c>
      <c r="K17" s="378">
        <f t="shared" si="6"/>
        <v>28.628891220706542</v>
      </c>
      <c r="L17" s="375">
        <v>700</v>
      </c>
      <c r="M17" s="376">
        <v>42.76114844227245</v>
      </c>
      <c r="N17" s="375">
        <v>937</v>
      </c>
      <c r="O17" s="372">
        <v>57.238851557727557</v>
      </c>
      <c r="P17" s="350"/>
      <c r="Q17" s="377">
        <v>1340</v>
      </c>
      <c r="R17" s="378">
        <v>23.434767401189227</v>
      </c>
      <c r="S17" s="375">
        <v>759</v>
      </c>
      <c r="T17" s="376">
        <v>56.641791044776127</v>
      </c>
      <c r="U17" s="375">
        <v>581</v>
      </c>
      <c r="V17" s="372">
        <v>43.35820895522388</v>
      </c>
      <c r="W17" s="350"/>
      <c r="X17" s="377">
        <v>2741</v>
      </c>
      <c r="Y17" s="378">
        <v>47.936341378104231</v>
      </c>
      <c r="Z17" s="375">
        <v>1939</v>
      </c>
      <c r="AA17" s="376">
        <v>70.740605618387448</v>
      </c>
      <c r="AB17" s="375">
        <v>802</v>
      </c>
      <c r="AC17" s="372">
        <f t="shared" si="0"/>
        <v>29.259394381612552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51515</v>
      </c>
      <c r="E18" s="365">
        <f t="shared" si="2"/>
        <v>32173</v>
      </c>
      <c r="F18" s="366">
        <f t="shared" si="3"/>
        <v>62.453654275453751</v>
      </c>
      <c r="G18" s="365">
        <f t="shared" si="4"/>
        <v>19342</v>
      </c>
      <c r="H18" s="367">
        <f t="shared" si="3"/>
        <v>37.546345724546249</v>
      </c>
      <c r="I18" s="350"/>
      <c r="J18" s="368">
        <f t="shared" si="5"/>
        <v>10106</v>
      </c>
      <c r="K18" s="369">
        <f t="shared" si="6"/>
        <v>19.617587110550325</v>
      </c>
      <c r="L18" s="370">
        <v>4321</v>
      </c>
      <c r="M18" s="371">
        <v>42.75677815159311</v>
      </c>
      <c r="N18" s="370">
        <v>5785</v>
      </c>
      <c r="O18" s="372">
        <v>57.24322184840689</v>
      </c>
      <c r="P18" s="350"/>
      <c r="Q18" s="368">
        <v>9981</v>
      </c>
      <c r="R18" s="369">
        <v>19.374939338056876</v>
      </c>
      <c r="S18" s="370">
        <v>5703</v>
      </c>
      <c r="T18" s="371">
        <v>57.138563270213403</v>
      </c>
      <c r="U18" s="370">
        <v>4278</v>
      </c>
      <c r="V18" s="372">
        <v>42.861436729786597</v>
      </c>
      <c r="W18" s="350"/>
      <c r="X18" s="368">
        <v>31428</v>
      </c>
      <c r="Y18" s="369">
        <v>61.007473551392799</v>
      </c>
      <c r="Z18" s="370">
        <v>22149</v>
      </c>
      <c r="AA18" s="371">
        <v>70.475372279496</v>
      </c>
      <c r="AB18" s="370">
        <v>9279</v>
      </c>
      <c r="AC18" s="372">
        <f t="shared" si="0"/>
        <v>29.524627720504011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30616</v>
      </c>
      <c r="E19" s="365">
        <f t="shared" si="2"/>
        <v>19672</v>
      </c>
      <c r="F19" s="366">
        <f t="shared" si="3"/>
        <v>64.253984844525732</v>
      </c>
      <c r="G19" s="365">
        <f t="shared" si="4"/>
        <v>10944</v>
      </c>
      <c r="H19" s="367">
        <f t="shared" si="3"/>
        <v>35.746015155474268</v>
      </c>
      <c r="I19" s="350"/>
      <c r="J19" s="368">
        <f t="shared" si="5"/>
        <v>6210</v>
      </c>
      <c r="K19" s="369">
        <f t="shared" si="6"/>
        <v>20.28351188920826</v>
      </c>
      <c r="L19" s="370">
        <v>2653</v>
      </c>
      <c r="M19" s="371">
        <v>42.721417069243159</v>
      </c>
      <c r="N19" s="370">
        <v>3557</v>
      </c>
      <c r="O19" s="372">
        <v>57.278582930756841</v>
      </c>
      <c r="P19" s="350"/>
      <c r="Q19" s="368">
        <v>6627</v>
      </c>
      <c r="R19" s="369">
        <v>21.645544813169586</v>
      </c>
      <c r="S19" s="370">
        <v>4338</v>
      </c>
      <c r="T19" s="371">
        <v>65.459483929379815</v>
      </c>
      <c r="U19" s="370">
        <v>2289</v>
      </c>
      <c r="V19" s="372">
        <v>34.540516070620193</v>
      </c>
      <c r="W19" s="350"/>
      <c r="X19" s="368">
        <v>17779</v>
      </c>
      <c r="Y19" s="369">
        <v>58.070943297622158</v>
      </c>
      <c r="Z19" s="370">
        <v>12681</v>
      </c>
      <c r="AA19" s="371">
        <v>71.325721356656729</v>
      </c>
      <c r="AB19" s="370">
        <v>5098</v>
      </c>
      <c r="AC19" s="372">
        <f t="shared" si="0"/>
        <v>28.674278643343271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109537</v>
      </c>
      <c r="E20" s="365">
        <f t="shared" si="2"/>
        <v>68477</v>
      </c>
      <c r="F20" s="366">
        <f t="shared" si="3"/>
        <v>62.514949286542446</v>
      </c>
      <c r="G20" s="365">
        <f t="shared" si="4"/>
        <v>41060</v>
      </c>
      <c r="H20" s="367">
        <f t="shared" si="3"/>
        <v>37.485050713457554</v>
      </c>
      <c r="I20" s="350"/>
      <c r="J20" s="368">
        <f t="shared" si="5"/>
        <v>31050</v>
      </c>
      <c r="K20" s="369">
        <f t="shared" si="6"/>
        <v>28.346586085067145</v>
      </c>
      <c r="L20" s="370">
        <v>13713</v>
      </c>
      <c r="M20" s="371">
        <v>44.164251207729471</v>
      </c>
      <c r="N20" s="370">
        <v>17337</v>
      </c>
      <c r="O20" s="372">
        <v>55.835748792270536</v>
      </c>
      <c r="P20" s="350"/>
      <c r="Q20" s="368">
        <v>25058</v>
      </c>
      <c r="R20" s="369">
        <v>22.876288377443238</v>
      </c>
      <c r="S20" s="370">
        <v>16163</v>
      </c>
      <c r="T20" s="371">
        <v>64.502354537473067</v>
      </c>
      <c r="U20" s="370">
        <v>8895</v>
      </c>
      <c r="V20" s="372">
        <v>35.49764546252694</v>
      </c>
      <c r="W20" s="350"/>
      <c r="X20" s="368">
        <v>53429</v>
      </c>
      <c r="Y20" s="369">
        <v>48.77712553748961</v>
      </c>
      <c r="Z20" s="370">
        <v>38601</v>
      </c>
      <c r="AA20" s="371">
        <v>72.247281438918947</v>
      </c>
      <c r="AB20" s="370">
        <v>14828</v>
      </c>
      <c r="AC20" s="372">
        <f t="shared" si="0"/>
        <v>27.752718561081064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64240</v>
      </c>
      <c r="E21" s="365">
        <f t="shared" si="2"/>
        <v>39020</v>
      </c>
      <c r="F21" s="366">
        <f t="shared" si="3"/>
        <v>60.740971357409713</v>
      </c>
      <c r="G21" s="365">
        <f t="shared" si="4"/>
        <v>25220</v>
      </c>
      <c r="H21" s="367">
        <f t="shared" si="3"/>
        <v>39.259028642590287</v>
      </c>
      <c r="I21" s="350"/>
      <c r="J21" s="368">
        <f t="shared" si="5"/>
        <v>19290</v>
      </c>
      <c r="K21" s="369">
        <f t="shared" si="6"/>
        <v>30.028019925280198</v>
      </c>
      <c r="L21" s="370">
        <v>7626</v>
      </c>
      <c r="M21" s="371">
        <v>39.533437013996888</v>
      </c>
      <c r="N21" s="370">
        <v>11664</v>
      </c>
      <c r="O21" s="372">
        <v>60.466562986003112</v>
      </c>
      <c r="P21" s="350"/>
      <c r="Q21" s="368">
        <v>14656</v>
      </c>
      <c r="R21" s="369">
        <v>22.814445828144457</v>
      </c>
      <c r="S21" s="370">
        <v>9542</v>
      </c>
      <c r="T21" s="371">
        <v>65.106441048034938</v>
      </c>
      <c r="U21" s="370">
        <v>5114</v>
      </c>
      <c r="V21" s="372">
        <v>34.893558951965062</v>
      </c>
      <c r="W21" s="350"/>
      <c r="X21" s="368">
        <v>30294</v>
      </c>
      <c r="Y21" s="369">
        <v>47.157534246575345</v>
      </c>
      <c r="Z21" s="370">
        <v>21852</v>
      </c>
      <c r="AA21" s="371">
        <v>72.133095662507429</v>
      </c>
      <c r="AB21" s="370">
        <v>8442</v>
      </c>
      <c r="AC21" s="372">
        <f t="shared" si="0"/>
        <v>27.866904337492571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12579</v>
      </c>
      <c r="E22" s="365">
        <f t="shared" si="2"/>
        <v>7967</v>
      </c>
      <c r="F22" s="366">
        <f t="shared" si="3"/>
        <v>63.335718260593055</v>
      </c>
      <c r="G22" s="365">
        <f t="shared" si="4"/>
        <v>4612</v>
      </c>
      <c r="H22" s="367">
        <f t="shared" si="3"/>
        <v>36.664281739406945</v>
      </c>
      <c r="I22" s="350"/>
      <c r="J22" s="368">
        <f t="shared" si="5"/>
        <v>3472</v>
      </c>
      <c r="K22" s="369">
        <f t="shared" si="6"/>
        <v>27.60155815247635</v>
      </c>
      <c r="L22" s="370">
        <v>1482</v>
      </c>
      <c r="M22" s="371">
        <v>42.684331797235025</v>
      </c>
      <c r="N22" s="370">
        <v>1990</v>
      </c>
      <c r="O22" s="372">
        <v>57.315668202764982</v>
      </c>
      <c r="P22" s="350"/>
      <c r="Q22" s="368">
        <v>2716</v>
      </c>
      <c r="R22" s="369">
        <v>21.591541457985532</v>
      </c>
      <c r="S22" s="370">
        <v>1774</v>
      </c>
      <c r="T22" s="371">
        <v>65.316642120765835</v>
      </c>
      <c r="U22" s="370">
        <v>942</v>
      </c>
      <c r="V22" s="372">
        <v>34.683357879234165</v>
      </c>
      <c r="W22" s="350"/>
      <c r="X22" s="368">
        <v>6391</v>
      </c>
      <c r="Y22" s="369">
        <v>50.806900389538121</v>
      </c>
      <c r="Z22" s="370">
        <v>4711</v>
      </c>
      <c r="AA22" s="371">
        <v>73.713033953997808</v>
      </c>
      <c r="AB22" s="370">
        <v>1680</v>
      </c>
      <c r="AC22" s="372">
        <f t="shared" si="0"/>
        <v>26.286966046002192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35674</v>
      </c>
      <c r="E23" s="365">
        <f t="shared" si="2"/>
        <v>20791</v>
      </c>
      <c r="F23" s="366">
        <f t="shared" si="3"/>
        <v>58.280540449627182</v>
      </c>
      <c r="G23" s="365">
        <f t="shared" si="4"/>
        <v>14883</v>
      </c>
      <c r="H23" s="367">
        <f t="shared" si="3"/>
        <v>41.719459550372825</v>
      </c>
      <c r="I23" s="350"/>
      <c r="J23" s="368">
        <f t="shared" si="5"/>
        <v>11405</v>
      </c>
      <c r="K23" s="369">
        <f t="shared" si="6"/>
        <v>31.970062230195662</v>
      </c>
      <c r="L23" s="370">
        <v>4286</v>
      </c>
      <c r="M23" s="371">
        <v>37.58000876808417</v>
      </c>
      <c r="N23" s="370">
        <v>7119</v>
      </c>
      <c r="O23" s="372">
        <v>62.41999123191583</v>
      </c>
      <c r="P23" s="350"/>
      <c r="Q23" s="368">
        <v>6794</v>
      </c>
      <c r="R23" s="369">
        <v>19.044682401749171</v>
      </c>
      <c r="S23" s="370">
        <v>3981</v>
      </c>
      <c r="T23" s="371">
        <v>58.59581984103621</v>
      </c>
      <c r="U23" s="370">
        <v>2813</v>
      </c>
      <c r="V23" s="372">
        <v>41.404180158963797</v>
      </c>
      <c r="W23" s="350"/>
      <c r="X23" s="368">
        <v>17475</v>
      </c>
      <c r="Y23" s="369">
        <v>48.985255368055164</v>
      </c>
      <c r="Z23" s="370">
        <v>12524</v>
      </c>
      <c r="AA23" s="371">
        <v>71.668097281831194</v>
      </c>
      <c r="AB23" s="370">
        <v>4951</v>
      </c>
      <c r="AC23" s="372">
        <f t="shared" si="0"/>
        <v>28.331902718168813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64361</v>
      </c>
      <c r="E24" s="365">
        <f t="shared" si="2"/>
        <v>41973</v>
      </c>
      <c r="F24" s="366">
        <f t="shared" si="3"/>
        <v>65.214959369804689</v>
      </c>
      <c r="G24" s="365">
        <f t="shared" si="4"/>
        <v>22388</v>
      </c>
      <c r="H24" s="367">
        <f t="shared" si="3"/>
        <v>34.785040630195304</v>
      </c>
      <c r="I24" s="350"/>
      <c r="J24" s="368">
        <f t="shared" si="5"/>
        <v>15805</v>
      </c>
      <c r="K24" s="369">
        <f t="shared" si="6"/>
        <v>24.556796817948758</v>
      </c>
      <c r="L24" s="370">
        <v>7162</v>
      </c>
      <c r="M24" s="371">
        <v>45.314773805757675</v>
      </c>
      <c r="N24" s="370">
        <v>8643</v>
      </c>
      <c r="O24" s="372">
        <v>54.685226194242333</v>
      </c>
      <c r="P24" s="350"/>
      <c r="Q24" s="368">
        <v>13974</v>
      </c>
      <c r="R24" s="369">
        <v>21.711906278647007</v>
      </c>
      <c r="S24" s="370">
        <v>9535</v>
      </c>
      <c r="T24" s="371">
        <v>68.233862888220983</v>
      </c>
      <c r="U24" s="370">
        <v>4439</v>
      </c>
      <c r="V24" s="372">
        <v>31.76613711177902</v>
      </c>
      <c r="W24" s="350"/>
      <c r="X24" s="368">
        <v>34582</v>
      </c>
      <c r="Y24" s="369">
        <v>53.731296903404235</v>
      </c>
      <c r="Z24" s="370">
        <v>25276</v>
      </c>
      <c r="AA24" s="371">
        <v>73.090046845179572</v>
      </c>
      <c r="AB24" s="370">
        <v>9306</v>
      </c>
      <c r="AC24" s="372">
        <f t="shared" si="0"/>
        <v>26.909953154820425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17414</v>
      </c>
      <c r="E25" s="365">
        <f t="shared" si="2"/>
        <v>10740</v>
      </c>
      <c r="F25" s="366">
        <f t="shared" si="3"/>
        <v>61.674514758240498</v>
      </c>
      <c r="G25" s="365">
        <f t="shared" si="4"/>
        <v>6674</v>
      </c>
      <c r="H25" s="367">
        <f t="shared" si="3"/>
        <v>38.325485241759502</v>
      </c>
      <c r="I25" s="350"/>
      <c r="J25" s="368">
        <f t="shared" si="5"/>
        <v>4814</v>
      </c>
      <c r="K25" s="369">
        <f t="shared" si="6"/>
        <v>27.644424026645225</v>
      </c>
      <c r="L25" s="370">
        <v>1879</v>
      </c>
      <c r="M25" s="371">
        <v>39.03199002908184</v>
      </c>
      <c r="N25" s="370">
        <v>2935</v>
      </c>
      <c r="O25" s="372">
        <v>60.96800997091816</v>
      </c>
      <c r="P25" s="350"/>
      <c r="Q25" s="368">
        <v>4370</v>
      </c>
      <c r="R25" s="369">
        <v>25.09475134948892</v>
      </c>
      <c r="S25" s="370">
        <v>2993</v>
      </c>
      <c r="T25" s="371">
        <v>68.48970251716247</v>
      </c>
      <c r="U25" s="370">
        <v>1377</v>
      </c>
      <c r="V25" s="372">
        <v>31.51029748283753</v>
      </c>
      <c r="W25" s="350"/>
      <c r="X25" s="368">
        <v>8230</v>
      </c>
      <c r="Y25" s="369">
        <v>47.260824623865858</v>
      </c>
      <c r="Z25" s="370">
        <v>5868</v>
      </c>
      <c r="AA25" s="371">
        <v>71.300121506682871</v>
      </c>
      <c r="AB25" s="370">
        <v>2362</v>
      </c>
      <c r="AC25" s="372">
        <f t="shared" si="0"/>
        <v>28.699878493317133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7612</v>
      </c>
      <c r="E26" s="380">
        <f t="shared" si="2"/>
        <v>4657</v>
      </c>
      <c r="F26" s="381">
        <f t="shared" si="3"/>
        <v>61.179716237519713</v>
      </c>
      <c r="G26" s="380">
        <f t="shared" si="4"/>
        <v>2955</v>
      </c>
      <c r="H26" s="367">
        <f t="shared" si="3"/>
        <v>38.820283762480294</v>
      </c>
      <c r="I26" s="350"/>
      <c r="J26" s="377">
        <f t="shared" si="5"/>
        <v>1757</v>
      </c>
      <c r="K26" s="378">
        <f t="shared" si="6"/>
        <v>23.081975827640566</v>
      </c>
      <c r="L26" s="375">
        <v>730</v>
      </c>
      <c r="M26" s="376">
        <v>41.54809334092203</v>
      </c>
      <c r="N26" s="375">
        <v>1027</v>
      </c>
      <c r="O26" s="372">
        <v>58.451906659077977</v>
      </c>
      <c r="P26" s="350"/>
      <c r="Q26" s="377">
        <v>1499</v>
      </c>
      <c r="R26" s="378">
        <v>19.69259064634787</v>
      </c>
      <c r="S26" s="375">
        <v>848</v>
      </c>
      <c r="T26" s="376">
        <v>56.571047364909944</v>
      </c>
      <c r="U26" s="375">
        <v>651</v>
      </c>
      <c r="V26" s="372">
        <v>43.428952635090063</v>
      </c>
      <c r="W26" s="350"/>
      <c r="X26" s="377">
        <v>4356</v>
      </c>
      <c r="Y26" s="378">
        <v>57.225433526011557</v>
      </c>
      <c r="Z26" s="375">
        <v>3079</v>
      </c>
      <c r="AA26" s="376">
        <v>70.684113865932048</v>
      </c>
      <c r="AB26" s="375">
        <v>1277</v>
      </c>
      <c r="AC26" s="372">
        <f t="shared" si="0"/>
        <v>29.315886134067952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33202</v>
      </c>
      <c r="E27" s="380">
        <f t="shared" si="2"/>
        <v>19663</v>
      </c>
      <c r="F27" s="381">
        <f t="shared" si="3"/>
        <v>59.22233600385519</v>
      </c>
      <c r="G27" s="380">
        <f t="shared" si="4"/>
        <v>13539</v>
      </c>
      <c r="H27" s="367">
        <f t="shared" si="3"/>
        <v>40.77766399614481</v>
      </c>
      <c r="I27" s="350"/>
      <c r="J27" s="377">
        <f t="shared" si="5"/>
        <v>9150</v>
      </c>
      <c r="K27" s="378">
        <f t="shared" si="6"/>
        <v>27.558580808385035</v>
      </c>
      <c r="L27" s="375">
        <v>3529</v>
      </c>
      <c r="M27" s="376">
        <v>38.568306010928957</v>
      </c>
      <c r="N27" s="375">
        <v>5621</v>
      </c>
      <c r="O27" s="372">
        <v>61.431693989071036</v>
      </c>
      <c r="P27" s="350"/>
      <c r="Q27" s="377">
        <v>6708</v>
      </c>
      <c r="R27" s="378">
        <v>20.203602192638996</v>
      </c>
      <c r="S27" s="375">
        <v>3750</v>
      </c>
      <c r="T27" s="376">
        <v>55.903398926654745</v>
      </c>
      <c r="U27" s="375">
        <v>2958</v>
      </c>
      <c r="V27" s="372">
        <v>44.096601073345262</v>
      </c>
      <c r="W27" s="350"/>
      <c r="X27" s="377">
        <v>17344</v>
      </c>
      <c r="Y27" s="378">
        <v>52.237816998975958</v>
      </c>
      <c r="Z27" s="375">
        <v>12384</v>
      </c>
      <c r="AA27" s="376">
        <v>71.402214022140214</v>
      </c>
      <c r="AB27" s="375">
        <v>4960</v>
      </c>
      <c r="AC27" s="372">
        <f t="shared" si="0"/>
        <v>28.597785977859779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3288</v>
      </c>
      <c r="E28" s="380">
        <f t="shared" si="2"/>
        <v>2222</v>
      </c>
      <c r="F28" s="381">
        <f t="shared" si="3"/>
        <v>67.579075425790762</v>
      </c>
      <c r="G28" s="380">
        <f t="shared" si="4"/>
        <v>1066</v>
      </c>
      <c r="H28" s="382">
        <f t="shared" si="3"/>
        <v>32.420924574209245</v>
      </c>
      <c r="I28" s="350"/>
      <c r="J28" s="377">
        <f t="shared" si="5"/>
        <v>410</v>
      </c>
      <c r="K28" s="378">
        <f t="shared" si="6"/>
        <v>12.469586374695863</v>
      </c>
      <c r="L28" s="375">
        <v>192</v>
      </c>
      <c r="M28" s="376">
        <v>46.829268292682933</v>
      </c>
      <c r="N28" s="375">
        <v>218</v>
      </c>
      <c r="O28" s="383">
        <v>53.170731707317074</v>
      </c>
      <c r="P28" s="350"/>
      <c r="Q28" s="377">
        <v>686</v>
      </c>
      <c r="R28" s="378">
        <v>20.863746958637471</v>
      </c>
      <c r="S28" s="375">
        <v>445</v>
      </c>
      <c r="T28" s="376">
        <v>64.868804664723029</v>
      </c>
      <c r="U28" s="375">
        <v>241</v>
      </c>
      <c r="V28" s="383">
        <v>35.131195335276963</v>
      </c>
      <c r="W28" s="350"/>
      <c r="X28" s="377">
        <v>2192</v>
      </c>
      <c r="Y28" s="378">
        <v>66.666666666666657</v>
      </c>
      <c r="Z28" s="375">
        <v>1585</v>
      </c>
      <c r="AA28" s="376">
        <v>72.308394160583944</v>
      </c>
      <c r="AB28" s="375">
        <v>607</v>
      </c>
      <c r="AC28" s="383">
        <f t="shared" si="0"/>
        <v>27.691605839416056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1294</v>
      </c>
      <c r="E29" s="386">
        <f t="shared" si="2"/>
        <v>699</v>
      </c>
      <c r="F29" s="387">
        <f t="shared" si="3"/>
        <v>54.018547140649154</v>
      </c>
      <c r="G29" s="386">
        <f t="shared" si="4"/>
        <v>595</v>
      </c>
      <c r="H29" s="388">
        <f t="shared" si="3"/>
        <v>45.981452859350853</v>
      </c>
      <c r="I29" s="350"/>
      <c r="J29" s="389">
        <f t="shared" si="5"/>
        <v>701</v>
      </c>
      <c r="K29" s="390">
        <f t="shared" si="6"/>
        <v>54.173106646058734</v>
      </c>
      <c r="L29" s="391">
        <v>253</v>
      </c>
      <c r="M29" s="392">
        <v>36.091298145506414</v>
      </c>
      <c r="N29" s="391">
        <v>448</v>
      </c>
      <c r="O29" s="393">
        <v>63.908701854493579</v>
      </c>
      <c r="P29" s="350"/>
      <c r="Q29" s="389">
        <v>242</v>
      </c>
      <c r="R29" s="390">
        <v>18.701700154559507</v>
      </c>
      <c r="S29" s="391">
        <v>173</v>
      </c>
      <c r="T29" s="392">
        <v>71.487603305785115</v>
      </c>
      <c r="U29" s="391">
        <v>69</v>
      </c>
      <c r="V29" s="393">
        <v>28.512396694214875</v>
      </c>
      <c r="W29" s="350"/>
      <c r="X29" s="389">
        <v>351</v>
      </c>
      <c r="Y29" s="390">
        <v>27.125193199381766</v>
      </c>
      <c r="Z29" s="391">
        <v>273</v>
      </c>
      <c r="AA29" s="392">
        <v>77.777777777777786</v>
      </c>
      <c r="AB29" s="391">
        <v>78</v>
      </c>
      <c r="AC29" s="393">
        <f t="shared" si="0"/>
        <v>22.222222222222221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624020</v>
      </c>
      <c r="E31" s="1230">
        <f>L31+S31+Z31</f>
        <v>390533</v>
      </c>
      <c r="F31" s="1231">
        <f>E31/$D31*100</f>
        <v>62.583410788115771</v>
      </c>
      <c r="G31" s="1230">
        <f>N31+U31+AB31</f>
        <v>233487</v>
      </c>
      <c r="H31" s="1232">
        <f>G31/$D31*100</f>
        <v>37.416589211884229</v>
      </c>
      <c r="I31" s="320"/>
      <c r="J31" s="1233">
        <f>SUM(J12:J29)</f>
        <v>160659</v>
      </c>
      <c r="K31" s="1234">
        <f>J31/$D31*100</f>
        <v>25.745809429184963</v>
      </c>
      <c r="L31" s="1230">
        <f>SUM(L12:L29)</f>
        <v>68101</v>
      </c>
      <c r="M31" s="1231">
        <f>L31/$J31*100</f>
        <v>42.38853721235661</v>
      </c>
      <c r="N31" s="1230">
        <f>SUM(N12:N29)</f>
        <v>92558</v>
      </c>
      <c r="O31" s="1235">
        <f>N31/$J31*100</f>
        <v>57.611462787643397</v>
      </c>
      <c r="P31" s="320"/>
      <c r="Q31" s="1233">
        <f>SUM(Q12:Q29)</f>
        <v>142914</v>
      </c>
      <c r="R31" s="1234">
        <f>Q31/$D31*100</f>
        <v>22.90215057209705</v>
      </c>
      <c r="S31" s="1230">
        <f>SUM(S12:S29)</f>
        <v>92992</v>
      </c>
      <c r="T31" s="1231">
        <f>S31/$Q31*100</f>
        <v>65.06850273591111</v>
      </c>
      <c r="U31" s="1230">
        <f>SUM(U12:U29)</f>
        <v>49922</v>
      </c>
      <c r="V31" s="1235">
        <f>U31/$Q31*100</f>
        <v>34.93149726408889</v>
      </c>
      <c r="W31" s="320"/>
      <c r="X31" s="1233">
        <f>SUM(X12:X29)</f>
        <v>320447</v>
      </c>
      <c r="Y31" s="1234">
        <f>X31/$D31*100</f>
        <v>51.352039998717991</v>
      </c>
      <c r="Z31" s="1230">
        <f>SUM(Z12:Z29)</f>
        <v>229440</v>
      </c>
      <c r="AA31" s="1231">
        <f>Z31/$X31*100</f>
        <v>71.599983772667557</v>
      </c>
      <c r="AB31" s="1230">
        <f>SUM(AB12:AB29)</f>
        <v>91007</v>
      </c>
      <c r="AC31" s="1235">
        <f>AB31/$X31*100</f>
        <v>28.400016227332447</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72"/>
      <c r="C34" s="1472"/>
      <c r="D34" s="1472"/>
      <c r="E34" s="1472"/>
      <c r="F34" s="1472"/>
      <c r="G34" s="1472"/>
      <c r="H34" s="1472"/>
      <c r="I34" s="1472"/>
      <c r="J34" s="1472"/>
      <c r="K34" s="1472"/>
      <c r="L34" s="1472"/>
      <c r="M34" s="1472"/>
      <c r="N34" s="1472"/>
      <c r="O34" s="1472"/>
    </row>
    <row r="35" spans="2:15" s="329" customFormat="1" ht="29.25" customHeight="1" x14ac:dyDescent="0.2">
      <c r="B35" s="1473"/>
      <c r="C35" s="1473"/>
      <c r="D35" s="1473"/>
      <c r="E35" s="1473"/>
      <c r="F35" s="1473"/>
      <c r="G35" s="1473"/>
      <c r="H35" s="1473"/>
      <c r="I35" s="1473"/>
      <c r="J35" s="1473"/>
      <c r="K35" s="1473"/>
      <c r="L35" s="1473"/>
      <c r="M35" s="1473"/>
    </row>
    <row r="36" spans="2:15" s="329" customFormat="1" ht="4.5" customHeight="1" x14ac:dyDescent="0.2">
      <c r="B36" s="1471"/>
      <c r="C36" s="1471"/>
      <c r="D36" s="1471"/>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3"/>
      <c r="C2" s="1443"/>
    </row>
    <row r="3" spans="1:38" s="345" customFormat="1" ht="4.5" customHeight="1" x14ac:dyDescent="0.2">
      <c r="B3" s="1444"/>
      <c r="C3" s="1444"/>
    </row>
    <row r="4" spans="1:38" s="492" customFormat="1" ht="17.25" customHeight="1" x14ac:dyDescent="0.2">
      <c r="A4" s="1481" t="s">
        <v>426</v>
      </c>
      <c r="B4" s="1481"/>
      <c r="C4" s="1481"/>
      <c r="D4" s="1481"/>
      <c r="E4" s="1481"/>
      <c r="F4" s="1481"/>
      <c r="G4" s="1481"/>
      <c r="H4" s="1481"/>
      <c r="I4" s="1481"/>
      <c r="J4" s="1481"/>
      <c r="K4" s="1481"/>
      <c r="L4" s="1481"/>
      <c r="M4" s="1481"/>
      <c r="N4" s="1481"/>
    </row>
    <row r="5" spans="1:38" s="492" customFormat="1" ht="17.25" customHeight="1" x14ac:dyDescent="0.2">
      <c r="B5" s="1482" t="str">
        <f>porsaad!$B$6</f>
        <v>Situación a 30 de abril de 2026</v>
      </c>
      <c r="C5" s="1482"/>
      <c r="D5" s="1482"/>
      <c r="E5" s="1482"/>
      <c r="F5" s="1482"/>
      <c r="G5" s="1482"/>
      <c r="H5" s="1482"/>
      <c r="I5" s="1482"/>
      <c r="J5" s="1482"/>
      <c r="K5" s="1482"/>
      <c r="L5" s="1482"/>
      <c r="M5" s="1482"/>
      <c r="N5" s="1482"/>
    </row>
    <row r="6" spans="1:38" s="492" customFormat="1" ht="6" customHeight="1" x14ac:dyDescent="0.2"/>
    <row r="7" spans="1:38" s="437" customFormat="1" ht="12.75" customHeight="1" x14ac:dyDescent="0.2">
      <c r="A7" s="488"/>
      <c r="B7" s="1447" t="s">
        <v>12</v>
      </c>
      <c r="D7" s="1450" t="s">
        <v>250</v>
      </c>
      <c r="E7" s="1451"/>
      <c r="F7" s="489"/>
      <c r="G7" s="1500"/>
      <c r="H7" s="1500"/>
      <c r="I7" s="489"/>
      <c r="J7" s="1500"/>
      <c r="K7" s="1500"/>
      <c r="L7" s="489"/>
      <c r="M7" s="1500"/>
      <c r="N7" s="1501"/>
      <c r="O7" s="488"/>
      <c r="P7" s="488"/>
      <c r="W7" s="490"/>
    </row>
    <row r="8" spans="1:38" s="437" customFormat="1" ht="45.75" customHeight="1" x14ac:dyDescent="0.2">
      <c r="A8" s="488"/>
      <c r="B8" s="1448"/>
      <c r="D8" s="1498"/>
      <c r="E8" s="1499"/>
      <c r="F8" s="491"/>
      <c r="G8" s="1614" t="s">
        <v>267</v>
      </c>
      <c r="H8" s="1615"/>
      <c r="I8" s="744"/>
      <c r="J8" s="1614" t="s">
        <v>268</v>
      </c>
      <c r="K8" s="1615"/>
      <c r="L8" s="744"/>
      <c r="M8" s="1614" t="s">
        <v>269</v>
      </c>
      <c r="N8" s="1615"/>
      <c r="O8" s="488"/>
      <c r="P8" s="488"/>
      <c r="W8" s="490"/>
    </row>
    <row r="9" spans="1:38" s="437" customFormat="1" ht="6" customHeight="1" x14ac:dyDescent="0.2">
      <c r="A9" s="488"/>
      <c r="B9" s="1448"/>
      <c r="D9" s="1502" t="s">
        <v>9</v>
      </c>
      <c r="E9" s="1491" t="s">
        <v>217</v>
      </c>
      <c r="G9" s="1496" t="s">
        <v>9</v>
      </c>
      <c r="H9" s="1494" t="s">
        <v>217</v>
      </c>
      <c r="J9" s="1496" t="s">
        <v>9</v>
      </c>
      <c r="K9" s="1494" t="s">
        <v>217</v>
      </c>
      <c r="M9" s="1496" t="s">
        <v>9</v>
      </c>
      <c r="N9" s="1494" t="s">
        <v>217</v>
      </c>
      <c r="O9" s="488"/>
      <c r="P9" s="488"/>
      <c r="W9" s="490"/>
    </row>
    <row r="10" spans="1:38" s="437" customFormat="1" ht="27.75" customHeight="1" x14ac:dyDescent="0.2">
      <c r="A10" s="488"/>
      <c r="B10" s="1449"/>
      <c r="D10" s="1503"/>
      <c r="E10" s="1492"/>
      <c r="F10" s="493"/>
      <c r="G10" s="1497"/>
      <c r="H10" s="1495"/>
      <c r="I10" s="494"/>
      <c r="J10" s="1497"/>
      <c r="K10" s="1495"/>
      <c r="L10" s="494"/>
      <c r="M10" s="1497"/>
      <c r="N10" s="1495"/>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349554</v>
      </c>
      <c r="E12" s="498">
        <f>D12/'20pobl'!D12*100</f>
        <v>4.0286454098458711</v>
      </c>
      <c r="F12" s="350"/>
      <c r="G12" s="355">
        <v>99114</v>
      </c>
      <c r="H12" s="498">
        <v>1.4124590074224139</v>
      </c>
      <c r="I12" s="350"/>
      <c r="J12" s="355">
        <v>76684</v>
      </c>
      <c r="K12" s="498">
        <v>6.3395115821497665</v>
      </c>
      <c r="L12" s="350"/>
      <c r="M12" s="355">
        <v>173756</v>
      </c>
      <c r="N12" s="498">
        <f>M12/'20pobl'!X12*100</f>
        <v>38.615104596094397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50402</v>
      </c>
      <c r="E13" s="500">
        <f>D13/'20pobl'!D13*100</f>
        <v>3.6934797280710177</v>
      </c>
      <c r="F13" s="350"/>
      <c r="G13" s="368">
        <v>9740</v>
      </c>
      <c r="H13" s="501">
        <v>0.92217557692781083</v>
      </c>
      <c r="I13" s="350"/>
      <c r="J13" s="368">
        <v>9527</v>
      </c>
      <c r="K13" s="501">
        <v>4.5415975440001528</v>
      </c>
      <c r="L13" s="350"/>
      <c r="M13" s="368">
        <v>31135</v>
      </c>
      <c r="N13" s="501">
        <f>M13/'20pobl'!X13*100</f>
        <v>31.560754579274413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34023</v>
      </c>
      <c r="E14" s="500">
        <f>D14/'20pobl'!D14*100</f>
        <v>3.351597039979195</v>
      </c>
      <c r="F14" s="350"/>
      <c r="G14" s="368">
        <v>8039</v>
      </c>
      <c r="H14" s="501">
        <v>1.105435044174774</v>
      </c>
      <c r="I14" s="350"/>
      <c r="J14" s="368">
        <v>7114</v>
      </c>
      <c r="K14" s="501">
        <v>3.5318356708452279</v>
      </c>
      <c r="L14" s="350"/>
      <c r="M14" s="368">
        <v>18870</v>
      </c>
      <c r="N14" s="501">
        <f>M14/'20pobl'!X14*100</f>
        <v>21.820578644279472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34288</v>
      </c>
      <c r="E15" s="500">
        <f>D15/'20pobl'!D15*100</f>
        <v>2.7433823741202898</v>
      </c>
      <c r="F15" s="350"/>
      <c r="G15" s="368">
        <v>9598</v>
      </c>
      <c r="H15" s="501">
        <v>0.92346444450217302</v>
      </c>
      <c r="I15" s="350"/>
      <c r="J15" s="368">
        <v>7355</v>
      </c>
      <c r="K15" s="501">
        <v>4.7710171250648674</v>
      </c>
      <c r="L15" s="350"/>
      <c r="M15" s="368">
        <v>17335</v>
      </c>
      <c r="N15" s="501">
        <f>M15/'20pobl'!X15*100</f>
        <v>30.770186555904644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72691</v>
      </c>
      <c r="E16" s="500">
        <f>D16/'20pobl'!D16*100</f>
        <v>3.2180306401530681</v>
      </c>
      <c r="F16" s="350"/>
      <c r="G16" s="368">
        <v>25226</v>
      </c>
      <c r="H16" s="501">
        <v>1.3650189147055274</v>
      </c>
      <c r="I16" s="350"/>
      <c r="J16" s="368">
        <v>16758</v>
      </c>
      <c r="K16" s="501">
        <v>5.4849669095265217</v>
      </c>
      <c r="L16" s="350"/>
      <c r="M16" s="368">
        <v>30707</v>
      </c>
      <c r="N16" s="501">
        <f>M16/'20pobl'!X16*100</f>
        <v>29.15950506613995</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19075</v>
      </c>
      <c r="E17" s="502">
        <f>D17/'20pobl'!D17*100</f>
        <v>3.2133188909459367</v>
      </c>
      <c r="F17" s="350"/>
      <c r="G17" s="377">
        <v>4933</v>
      </c>
      <c r="H17" s="502">
        <v>1.1009219356408133</v>
      </c>
      <c r="I17" s="350"/>
      <c r="J17" s="377">
        <v>4013</v>
      </c>
      <c r="K17" s="502">
        <v>3.8817953182433738</v>
      </c>
      <c r="L17" s="350"/>
      <c r="M17" s="377">
        <v>10129</v>
      </c>
      <c r="N17" s="502">
        <f>M17/'20pobl'!X17*100</f>
        <v>24.022863105967176</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127660</v>
      </c>
      <c r="E18" s="500">
        <f>D18/'20pobl'!D18*100</f>
        <v>5.3164619166665625</v>
      </c>
      <c r="F18" s="350"/>
      <c r="G18" s="368">
        <v>26689</v>
      </c>
      <c r="H18" s="501">
        <v>1.5279040424279757</v>
      </c>
      <c r="I18" s="350"/>
      <c r="J18" s="368">
        <v>22330</v>
      </c>
      <c r="K18" s="501">
        <v>5.1818040475157279</v>
      </c>
      <c r="L18" s="350"/>
      <c r="M18" s="368">
        <v>78641</v>
      </c>
      <c r="N18" s="501">
        <f>M18/'20pobl'!X18*100</f>
        <v>35.183296199858624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81889</v>
      </c>
      <c r="E19" s="500">
        <f>D19/'20pobl'!D19*100</f>
        <v>3.8511026731841662</v>
      </c>
      <c r="F19" s="350"/>
      <c r="G19" s="368">
        <v>18669</v>
      </c>
      <c r="H19" s="501">
        <v>1.0985176572488395</v>
      </c>
      <c r="I19" s="350"/>
      <c r="J19" s="368">
        <v>14973</v>
      </c>
      <c r="K19" s="501">
        <v>5.1207600599183305</v>
      </c>
      <c r="L19" s="350"/>
      <c r="M19" s="368">
        <v>48247</v>
      </c>
      <c r="N19" s="501">
        <f>M19/'20pobl'!X19*100</f>
        <v>35.869241978172298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252843</v>
      </c>
      <c r="E20" s="500">
        <f>D20/'20pobl'!D20*100</f>
        <v>3.1122486283447595</v>
      </c>
      <c r="F20" s="350"/>
      <c r="G20" s="368">
        <v>67138</v>
      </c>
      <c r="H20" s="501">
        <v>1.029386218233006</v>
      </c>
      <c r="I20" s="350"/>
      <c r="J20" s="368">
        <v>50119</v>
      </c>
      <c r="K20" s="501">
        <v>4.4626026966696317</v>
      </c>
      <c r="L20" s="350"/>
      <c r="M20" s="368">
        <v>135586</v>
      </c>
      <c r="N20" s="501">
        <f>M20/'20pobl'!X20*100</f>
        <v>28.312083157582617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181358</v>
      </c>
      <c r="E21" s="500">
        <f>D21/'20pobl'!D21*100</f>
        <v>3.3428924596446716</v>
      </c>
      <c r="F21" s="350"/>
      <c r="G21" s="368">
        <v>46583</v>
      </c>
      <c r="H21" s="501">
        <v>1.0785933159306169</v>
      </c>
      <c r="I21" s="350"/>
      <c r="J21" s="368">
        <v>37324</v>
      </c>
      <c r="K21" s="501">
        <v>4.694913633916487</v>
      </c>
      <c r="L21" s="350"/>
      <c r="M21" s="368">
        <v>97451</v>
      </c>
      <c r="N21" s="501">
        <f>M21/'20pobl'!X21*100</f>
        <v>31.301713947990546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37503</v>
      </c>
      <c r="E22" s="500">
        <f>D22/'20pobl'!D22*100</f>
        <v>3.5603719579055295</v>
      </c>
      <c r="F22" s="350"/>
      <c r="G22" s="368">
        <v>9562</v>
      </c>
      <c r="H22" s="501">
        <v>1.1780054723910356</v>
      </c>
      <c r="I22" s="350"/>
      <c r="J22" s="368">
        <v>6913</v>
      </c>
      <c r="K22" s="501">
        <v>4.1751976469593473</v>
      </c>
      <c r="L22" s="350"/>
      <c r="M22" s="368">
        <v>21028</v>
      </c>
      <c r="N22" s="501">
        <f>M22/'20pobl'!X22*100</f>
        <v>27.646231314339808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95567</v>
      </c>
      <c r="E23" s="500">
        <f>D23/'20pobl'!D23*100</f>
        <v>3.5202989898483867</v>
      </c>
      <c r="F23" s="350"/>
      <c r="G23" s="368">
        <v>25213</v>
      </c>
      <c r="H23" s="501">
        <v>1.2702326349984281</v>
      </c>
      <c r="I23" s="350"/>
      <c r="J23" s="368">
        <v>16985</v>
      </c>
      <c r="K23" s="501">
        <v>3.5065951240056736</v>
      </c>
      <c r="L23" s="350"/>
      <c r="M23" s="368">
        <v>53369</v>
      </c>
      <c r="N23" s="501">
        <f>M23/'20pobl'!X23*100</f>
        <v>21.742797079721011</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215674</v>
      </c>
      <c r="E24" s="500">
        <f>D24/'20pobl'!D24*100</f>
        <v>3.0317325860999178</v>
      </c>
      <c r="F24" s="350"/>
      <c r="G24" s="368">
        <v>55714</v>
      </c>
      <c r="H24" s="501">
        <v>0.96537346059892182</v>
      </c>
      <c r="I24" s="350"/>
      <c r="J24" s="368">
        <v>38943</v>
      </c>
      <c r="K24" s="501">
        <v>4.1712858974482563</v>
      </c>
      <c r="L24" s="350"/>
      <c r="M24" s="368">
        <v>121017</v>
      </c>
      <c r="N24" s="501">
        <f>M24/'20pobl'!X24*100</f>
        <v>29.584819496835358</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50831</v>
      </c>
      <c r="E25" s="500">
        <f>D25/'20pobl'!D25*100</f>
        <v>3.2029837635925644</v>
      </c>
      <c r="F25" s="350"/>
      <c r="G25" s="368">
        <v>18212</v>
      </c>
      <c r="H25" s="501">
        <v>1.3832021296391235</v>
      </c>
      <c r="I25" s="350"/>
      <c r="J25" s="368">
        <v>9939</v>
      </c>
      <c r="K25" s="501">
        <v>5.070194053910666</v>
      </c>
      <c r="L25" s="350"/>
      <c r="M25" s="368">
        <v>22680</v>
      </c>
      <c r="N25" s="501">
        <f>M25/'20pobl'!X25*100</f>
        <v>30.522434258337146</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17309</v>
      </c>
      <c r="E26" s="504">
        <f>D26/'20pobl'!D26*100</f>
        <v>2.5310958186981432</v>
      </c>
      <c r="F26" s="350"/>
      <c r="G26" s="377">
        <v>3563</v>
      </c>
      <c r="H26" s="502">
        <v>0.65942404501036422</v>
      </c>
      <c r="I26" s="350"/>
      <c r="J26" s="377">
        <v>2858</v>
      </c>
      <c r="K26" s="502">
        <v>2.8667435678820401</v>
      </c>
      <c r="L26" s="350"/>
      <c r="M26" s="377">
        <v>10888</v>
      </c>
      <c r="N26" s="502">
        <f>M26/'20pobl'!X26*100</f>
        <v>24.836332945550765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74473</v>
      </c>
      <c r="E27" s="504">
        <f>D27/'20pobl'!D27*100</f>
        <v>3.3212135699132563</v>
      </c>
      <c r="F27" s="350"/>
      <c r="G27" s="377">
        <v>18378</v>
      </c>
      <c r="H27" s="502">
        <v>1.0809799755782521</v>
      </c>
      <c r="I27" s="350"/>
      <c r="J27" s="377">
        <v>13607</v>
      </c>
      <c r="K27" s="502">
        <v>3.6278851511863213</v>
      </c>
      <c r="L27" s="350"/>
      <c r="M27" s="377">
        <v>42488</v>
      </c>
      <c r="N27" s="502">
        <f>M27/'20pobl'!X27*100</f>
        <v>25.418780511151528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9622</v>
      </c>
      <c r="E28" s="504">
        <f>D28/'20pobl'!D28*100</f>
        <v>2.9442814172452518</v>
      </c>
      <c r="F28" s="350"/>
      <c r="G28" s="377">
        <v>1606</v>
      </c>
      <c r="H28" s="502">
        <v>0.63403079352546388</v>
      </c>
      <c r="I28" s="350"/>
      <c r="J28" s="377">
        <v>1737</v>
      </c>
      <c r="K28" s="502">
        <v>3.4347069524638139</v>
      </c>
      <c r="L28" s="350"/>
      <c r="M28" s="377">
        <v>6279</v>
      </c>
      <c r="N28" s="502">
        <f>M28/'20pobl'!X28*100</f>
        <v>27.382146439317957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4050</v>
      </c>
      <c r="E29" s="506">
        <f>D29/'20pobl'!D29*100</f>
        <v>2.3735011779598438</v>
      </c>
      <c r="F29" s="350"/>
      <c r="G29" s="389">
        <v>2233</v>
      </c>
      <c r="H29" s="507">
        <v>1.5071849456994946</v>
      </c>
      <c r="I29" s="350"/>
      <c r="J29" s="389">
        <v>663</v>
      </c>
      <c r="K29" s="507">
        <v>3.8042230892816158</v>
      </c>
      <c r="L29" s="350"/>
      <c r="M29" s="389">
        <v>1154</v>
      </c>
      <c r="N29" s="507">
        <f>M29/'20pobl'!X29*100</f>
        <v>22.856011091305209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1708812</v>
      </c>
      <c r="E31" s="1243">
        <f>D31/'20pobl'!D31*100</f>
        <v>3.4782642679431777</v>
      </c>
      <c r="F31" s="320"/>
      <c r="G31" s="1242">
        <f>SUM(G12:G29)</f>
        <v>450210</v>
      </c>
      <c r="H31" s="1243">
        <f>G31/'20pobl'!J31*100</f>
        <v>1.155876229201622</v>
      </c>
      <c r="I31" s="320"/>
      <c r="J31" s="1242">
        <f>SUM(J12:J29)</f>
        <v>337842</v>
      </c>
      <c r="K31" s="1243">
        <f>J31/'20pobl'!Q31*100</f>
        <v>4.7266349563533154</v>
      </c>
      <c r="L31" s="320"/>
      <c r="M31" s="1242">
        <f>SUM(M12:M29)</f>
        <v>920760</v>
      </c>
      <c r="N31" s="1243">
        <f>M31/'20pobl'!X31*100</f>
        <v>30.378062971234275</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86" t="str">
        <f>'24solcasaad_pobl'!B34:N34</f>
        <v xml:space="preserve">(1) Cifras INE de población referidas al 01/01/2025. Publicado Censo de Población Anual el 02/12/2025 </v>
      </c>
      <c r="C34" s="1493"/>
      <c r="D34" s="1493"/>
      <c r="E34" s="1493"/>
      <c r="F34" s="1493"/>
      <c r="G34" s="1493"/>
      <c r="H34" s="1493"/>
      <c r="I34" s="1493"/>
      <c r="J34" s="1493"/>
      <c r="K34" s="1493"/>
      <c r="L34" s="1493"/>
      <c r="M34" s="1493"/>
      <c r="N34" s="1493"/>
    </row>
    <row r="35" spans="2:14" ht="29.25" customHeight="1" x14ac:dyDescent="0.2">
      <c r="B35" s="1490"/>
      <c r="C35" s="1490"/>
      <c r="D35" s="1490"/>
      <c r="E35" s="510"/>
    </row>
    <row r="36" spans="2:14" ht="4.5" customHeight="1" x14ac:dyDescent="0.2">
      <c r="B36" s="1480"/>
      <c r="C36" s="1480"/>
      <c r="D36" s="1480"/>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4" width="8.5703125" style="220" customWidth="1"/>
    <col min="25" max="25" width="7.7109375" style="220" customWidth="1"/>
    <col min="26" max="26" width="8.5703125" style="220" customWidth="1"/>
    <col min="27"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27" t="s">
        <v>364</v>
      </c>
      <c r="C3" s="1427"/>
      <c r="D3" s="1427"/>
      <c r="E3" s="1427"/>
      <c r="F3" s="1427"/>
      <c r="G3" s="1427"/>
      <c r="H3" s="1427"/>
      <c r="I3" s="1427"/>
      <c r="J3" s="1427"/>
      <c r="K3" s="1427"/>
      <c r="L3" s="1427"/>
      <c r="M3" s="1427"/>
      <c r="N3" s="1427"/>
      <c r="O3" s="1427"/>
      <c r="P3" s="1427"/>
      <c r="Q3" s="1427"/>
      <c r="R3" s="1427"/>
      <c r="S3" s="1427"/>
      <c r="T3" s="1427"/>
      <c r="U3" s="1427"/>
      <c r="V3" s="1427"/>
      <c r="W3" s="1427"/>
      <c r="X3" s="1427"/>
    </row>
    <row r="5" spans="1:29" x14ac:dyDescent="0.25">
      <c r="B5" s="219"/>
      <c r="C5" s="219"/>
      <c r="D5" s="1428" t="s">
        <v>365</v>
      </c>
      <c r="E5" s="1428"/>
      <c r="F5" s="1428"/>
      <c r="G5" s="1428"/>
      <c r="H5" s="1428"/>
      <c r="I5" s="1428"/>
      <c r="J5" s="1428"/>
      <c r="K5" s="1428"/>
      <c r="L5" s="1428"/>
      <c r="M5" s="219"/>
      <c r="N5" s="1425" t="s">
        <v>339</v>
      </c>
      <c r="O5" s="1426"/>
      <c r="P5" s="1426"/>
      <c r="Q5" s="1426"/>
      <c r="R5" s="1426"/>
      <c r="S5" s="1426"/>
      <c r="T5" s="1426"/>
      <c r="U5" s="1426"/>
      <c r="V5" s="1426"/>
      <c r="W5" s="1426"/>
      <c r="X5" s="1426"/>
      <c r="Y5" s="1426"/>
      <c r="Z5" s="1426"/>
      <c r="AA5" s="1426"/>
    </row>
    <row r="6" spans="1:29" ht="21" customHeight="1" x14ac:dyDescent="0.25">
      <c r="B6" s="219"/>
      <c r="C6" s="219"/>
      <c r="D6" s="1429"/>
      <c r="E6" s="1429"/>
      <c r="F6" s="1429"/>
      <c r="G6" s="1429"/>
      <c r="H6" s="1429"/>
      <c r="I6" s="1429"/>
      <c r="J6" s="1429"/>
      <c r="K6" s="1429"/>
      <c r="L6" s="1429"/>
      <c r="M6" s="219"/>
      <c r="N6" s="1430">
        <v>44196</v>
      </c>
      <c r="O6" s="1431"/>
      <c r="P6" s="1432">
        <v>44561</v>
      </c>
      <c r="Q6" s="1433"/>
      <c r="R6" s="1432">
        <v>44926</v>
      </c>
      <c r="S6" s="1433"/>
      <c r="T6" s="1436">
        <v>45291</v>
      </c>
      <c r="U6" s="1437"/>
      <c r="V6" s="1434">
        <v>45657</v>
      </c>
      <c r="W6" s="1435"/>
      <c r="X6" s="1434">
        <v>46022</v>
      </c>
      <c r="Y6" s="1435"/>
      <c r="Z6" s="1434">
        <v>46142</v>
      </c>
      <c r="AA6" s="1438"/>
    </row>
    <row r="7" spans="1:29" x14ac:dyDescent="0.25">
      <c r="B7" s="225"/>
      <c r="C7" s="219"/>
      <c r="D7" s="226">
        <v>43830</v>
      </c>
      <c r="E7" s="227">
        <v>44196</v>
      </c>
      <c r="F7" s="228">
        <v>44561</v>
      </c>
      <c r="G7" s="228">
        <v>44926</v>
      </c>
      <c r="H7" s="228">
        <v>45291</v>
      </c>
      <c r="I7" s="228">
        <v>45657</v>
      </c>
      <c r="J7" s="228">
        <v>46022</v>
      </c>
      <c r="K7" s="228">
        <v>46142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410355</v>
      </c>
      <c r="E9" s="300">
        <v>396745</v>
      </c>
      <c r="F9" s="300">
        <v>402114</v>
      </c>
      <c r="G9" s="254">
        <v>422621</v>
      </c>
      <c r="H9" s="254">
        <v>420976</v>
      </c>
      <c r="I9" s="254">
        <v>423377</v>
      </c>
      <c r="J9" s="276">
        <v>456133</v>
      </c>
      <c r="K9" s="279">
        <v>468929</v>
      </c>
      <c r="L9" s="302"/>
      <c r="M9" s="222"/>
      <c r="N9" s="278">
        <v>-3.3166404698370955E-2</v>
      </c>
      <c r="O9" s="279">
        <v>-13610</v>
      </c>
      <c r="P9" s="280">
        <v>1.3532621709158255E-2</v>
      </c>
      <c r="Q9" s="279">
        <v>5369</v>
      </c>
      <c r="R9" s="280">
        <v>5.0997975698433784E-2</v>
      </c>
      <c r="S9" s="279">
        <v>20507</v>
      </c>
      <c r="T9" s="280">
        <v>-3.8923763845147841E-3</v>
      </c>
      <c r="U9" s="279">
        <v>-1645</v>
      </c>
      <c r="V9" s="280">
        <v>5.7034130211699452E-3</v>
      </c>
      <c r="W9" s="279">
        <v>2401</v>
      </c>
      <c r="X9" s="280">
        <v>7.7368397433020597E-2</v>
      </c>
      <c r="Y9" s="279">
        <v>32756</v>
      </c>
      <c r="Z9" s="280">
        <v>0.10574555984191814</v>
      </c>
      <c r="AA9" s="279">
        <v>44845</v>
      </c>
    </row>
    <row r="10" spans="1:29" x14ac:dyDescent="0.25">
      <c r="B10" s="303" t="s">
        <v>7</v>
      </c>
      <c r="C10" s="219"/>
      <c r="D10" s="253">
        <v>51252</v>
      </c>
      <c r="E10" s="254">
        <v>47953</v>
      </c>
      <c r="F10" s="254">
        <v>48669</v>
      </c>
      <c r="G10" s="254">
        <v>51170</v>
      </c>
      <c r="H10" s="254">
        <v>54128</v>
      </c>
      <c r="I10" s="254">
        <v>57909</v>
      </c>
      <c r="J10" s="254">
        <v>61425</v>
      </c>
      <c r="K10" s="257">
        <v>62360</v>
      </c>
      <c r="M10" s="222"/>
      <c r="N10" s="256">
        <v>-6.4368219776789193E-2</v>
      </c>
      <c r="O10" s="257">
        <v>-3299</v>
      </c>
      <c r="P10" s="258">
        <v>1.4931286885075057E-2</v>
      </c>
      <c r="Q10" s="257">
        <v>716</v>
      </c>
      <c r="R10" s="258">
        <v>5.1387947153218594E-2</v>
      </c>
      <c r="S10" s="257">
        <v>2501</v>
      </c>
      <c r="T10" s="258">
        <v>5.7807308970099669E-2</v>
      </c>
      <c r="U10" s="257">
        <v>2958</v>
      </c>
      <c r="V10" s="258">
        <v>6.9852941176470562E-2</v>
      </c>
      <c r="W10" s="257">
        <v>3781</v>
      </c>
      <c r="X10" s="258">
        <v>6.0715950888462933E-2</v>
      </c>
      <c r="Y10" s="257">
        <v>3516</v>
      </c>
      <c r="Z10" s="258">
        <v>6.2477637878452175E-2</v>
      </c>
      <c r="AA10" s="257">
        <v>3667</v>
      </c>
    </row>
    <row r="11" spans="1:29" x14ac:dyDescent="0.25">
      <c r="B11" s="303" t="s">
        <v>37</v>
      </c>
      <c r="C11" s="219"/>
      <c r="D11" s="253">
        <v>40697</v>
      </c>
      <c r="E11" s="254">
        <v>39355</v>
      </c>
      <c r="F11" s="254">
        <v>41002</v>
      </c>
      <c r="G11" s="254">
        <v>43882</v>
      </c>
      <c r="H11" s="254">
        <v>46871</v>
      </c>
      <c r="I11" s="254">
        <v>51282</v>
      </c>
      <c r="J11" s="254">
        <v>50073</v>
      </c>
      <c r="K11" s="257">
        <v>50583</v>
      </c>
      <c r="M11" s="222"/>
      <c r="N11" s="256">
        <v>-3.2975403592402364E-2</v>
      </c>
      <c r="O11" s="257">
        <v>-1342</v>
      </c>
      <c r="P11" s="258">
        <v>4.1849828484309404E-2</v>
      </c>
      <c r="Q11" s="257">
        <v>1647</v>
      </c>
      <c r="R11" s="258">
        <v>7.024047607433781E-2</v>
      </c>
      <c r="S11" s="257">
        <v>2880</v>
      </c>
      <c r="T11" s="258">
        <v>6.8114488856478639E-2</v>
      </c>
      <c r="U11" s="257">
        <v>2989</v>
      </c>
      <c r="V11" s="258">
        <v>9.4109363999061335E-2</v>
      </c>
      <c r="W11" s="257">
        <v>4411</v>
      </c>
      <c r="X11" s="258">
        <v>-2.3575523575523616E-2</v>
      </c>
      <c r="Y11" s="257">
        <v>-1209</v>
      </c>
      <c r="Z11" s="258">
        <v>-2.8427097939035417E-2</v>
      </c>
      <c r="AA11" s="257">
        <v>-1480</v>
      </c>
    </row>
    <row r="12" spans="1:29" x14ac:dyDescent="0.25">
      <c r="B12" s="303" t="s">
        <v>38</v>
      </c>
      <c r="C12" s="219"/>
      <c r="D12" s="253">
        <v>32479</v>
      </c>
      <c r="E12" s="254">
        <v>32836</v>
      </c>
      <c r="F12" s="254">
        <v>35355</v>
      </c>
      <c r="G12" s="254">
        <v>39461</v>
      </c>
      <c r="H12" s="254">
        <v>43584</v>
      </c>
      <c r="I12" s="254">
        <v>46233</v>
      </c>
      <c r="J12" s="254">
        <v>50646</v>
      </c>
      <c r="K12" s="257">
        <v>50269</v>
      </c>
      <c r="M12" s="222"/>
      <c r="N12" s="256">
        <v>1.0991717725299388E-2</v>
      </c>
      <c r="O12" s="257">
        <v>357</v>
      </c>
      <c r="P12" s="258">
        <v>7.6714581556827977E-2</v>
      </c>
      <c r="Q12" s="257">
        <v>2519</v>
      </c>
      <c r="R12" s="258">
        <v>0.11613633149483804</v>
      </c>
      <c r="S12" s="257">
        <v>4106</v>
      </c>
      <c r="T12" s="258">
        <v>0.10448290717417197</v>
      </c>
      <c r="U12" s="257">
        <v>4123</v>
      </c>
      <c r="V12" s="258">
        <v>6.0779185022026505E-2</v>
      </c>
      <c r="W12" s="257">
        <v>2649</v>
      </c>
      <c r="X12" s="258">
        <v>9.5451301018752766E-2</v>
      </c>
      <c r="Y12" s="257">
        <v>4413</v>
      </c>
      <c r="Z12" s="258">
        <v>6.3061729439380709E-2</v>
      </c>
      <c r="AA12" s="257">
        <v>2982</v>
      </c>
    </row>
    <row r="13" spans="1:29" x14ac:dyDescent="0.25">
      <c r="B13" s="303" t="s">
        <v>6</v>
      </c>
      <c r="C13" s="219"/>
      <c r="D13" s="253">
        <v>53168</v>
      </c>
      <c r="E13" s="254">
        <v>54714</v>
      </c>
      <c r="F13" s="254">
        <v>58012</v>
      </c>
      <c r="G13" s="254">
        <v>57712</v>
      </c>
      <c r="H13" s="254">
        <v>63120</v>
      </c>
      <c r="I13" s="254">
        <v>75761</v>
      </c>
      <c r="J13" s="254">
        <v>79243</v>
      </c>
      <c r="K13" s="257">
        <v>84865</v>
      </c>
      <c r="L13" s="304"/>
      <c r="M13" s="219"/>
      <c r="N13" s="256">
        <v>2.907764068612706E-2</v>
      </c>
      <c r="O13" s="257">
        <v>1546</v>
      </c>
      <c r="P13" s="258">
        <v>6.0277077164893722E-2</v>
      </c>
      <c r="Q13" s="257">
        <v>3298</v>
      </c>
      <c r="R13" s="258">
        <v>-5.1713438598910422E-3</v>
      </c>
      <c r="S13" s="257">
        <v>-300</v>
      </c>
      <c r="T13" s="258">
        <v>9.3706681452730756E-2</v>
      </c>
      <c r="U13" s="257">
        <v>5408</v>
      </c>
      <c r="V13" s="258">
        <v>0.20026932826362476</v>
      </c>
      <c r="W13" s="257">
        <v>12641</v>
      </c>
      <c r="X13" s="258">
        <v>4.5960322593418867E-2</v>
      </c>
      <c r="Y13" s="257">
        <v>3482</v>
      </c>
      <c r="Z13" s="258">
        <v>0.11188994431706512</v>
      </c>
      <c r="AA13" s="257">
        <v>8540</v>
      </c>
      <c r="AC13" s="224"/>
    </row>
    <row r="14" spans="1:29" x14ac:dyDescent="0.25">
      <c r="B14" s="303" t="s">
        <v>5</v>
      </c>
      <c r="C14" s="219"/>
      <c r="D14" s="253">
        <v>25483</v>
      </c>
      <c r="E14" s="254">
        <v>25356</v>
      </c>
      <c r="F14" s="254">
        <v>23258</v>
      </c>
      <c r="G14" s="254">
        <v>23164</v>
      </c>
      <c r="H14" s="254">
        <v>23876</v>
      </c>
      <c r="I14" s="254">
        <v>23556</v>
      </c>
      <c r="J14" s="254">
        <v>23795</v>
      </c>
      <c r="K14" s="257">
        <v>25170</v>
      </c>
      <c r="L14" s="304"/>
      <c r="M14" s="219"/>
      <c r="N14" s="256">
        <v>-4.9837146332849525E-3</v>
      </c>
      <c r="O14" s="257">
        <v>-127</v>
      </c>
      <c r="P14" s="258">
        <v>-8.274175737498024E-2</v>
      </c>
      <c r="Q14" s="257">
        <v>-2098</v>
      </c>
      <c r="R14" s="258">
        <v>-4.0416200877118058E-3</v>
      </c>
      <c r="S14" s="257">
        <v>-94</v>
      </c>
      <c r="T14" s="258">
        <v>3.0737351061992824E-2</v>
      </c>
      <c r="U14" s="257">
        <v>712</v>
      </c>
      <c r="V14" s="258">
        <v>-1.34025799966494E-2</v>
      </c>
      <c r="W14" s="257">
        <v>-320</v>
      </c>
      <c r="X14" s="258">
        <v>1.0146034980472063E-2</v>
      </c>
      <c r="Y14" s="257">
        <v>239</v>
      </c>
      <c r="Z14" s="258">
        <v>7.6561163387510733E-2</v>
      </c>
      <c r="AA14" s="257">
        <v>1790</v>
      </c>
      <c r="AC14" s="224"/>
    </row>
    <row r="15" spans="1:29" x14ac:dyDescent="0.25">
      <c r="B15" s="303" t="s">
        <v>4</v>
      </c>
      <c r="C15" s="219"/>
      <c r="D15" s="253">
        <v>146192</v>
      </c>
      <c r="E15" s="254">
        <v>140933</v>
      </c>
      <c r="F15" s="254">
        <v>142154</v>
      </c>
      <c r="G15" s="254">
        <v>146929</v>
      </c>
      <c r="H15" s="254">
        <v>156550</v>
      </c>
      <c r="I15" s="254">
        <v>160725</v>
      </c>
      <c r="J15" s="254">
        <v>162682</v>
      </c>
      <c r="K15" s="257">
        <v>161359</v>
      </c>
      <c r="L15" s="304"/>
      <c r="M15" s="219"/>
      <c r="N15" s="256">
        <v>-3.5973240669804118E-2</v>
      </c>
      <c r="O15" s="257">
        <v>-5259</v>
      </c>
      <c r="P15" s="258">
        <v>8.6636912575479563E-3</v>
      </c>
      <c r="Q15" s="257">
        <v>1221</v>
      </c>
      <c r="R15" s="258">
        <v>3.3590331612195268E-2</v>
      </c>
      <c r="S15" s="257">
        <v>4775</v>
      </c>
      <c r="T15" s="258">
        <v>6.5480606279223252E-2</v>
      </c>
      <c r="U15" s="257">
        <v>9621</v>
      </c>
      <c r="V15" s="258">
        <v>2.666879591184923E-2</v>
      </c>
      <c r="W15" s="257">
        <v>4175</v>
      </c>
      <c r="X15" s="258">
        <v>1.2176077150412246E-2</v>
      </c>
      <c r="Y15" s="257">
        <v>1957</v>
      </c>
      <c r="Z15" s="258">
        <v>1.7569346147159326E-3</v>
      </c>
      <c r="AA15" s="257">
        <v>283</v>
      </c>
      <c r="AC15" s="224"/>
    </row>
    <row r="16" spans="1:29" x14ac:dyDescent="0.25">
      <c r="B16" s="303" t="s">
        <v>40</v>
      </c>
      <c r="C16" s="219"/>
      <c r="D16" s="253">
        <v>89837</v>
      </c>
      <c r="E16" s="254">
        <v>84968</v>
      </c>
      <c r="F16" s="254">
        <v>87354</v>
      </c>
      <c r="G16" s="254">
        <v>89947</v>
      </c>
      <c r="H16" s="254">
        <v>94676</v>
      </c>
      <c r="I16" s="254">
        <v>98880</v>
      </c>
      <c r="J16" s="254">
        <v>104062</v>
      </c>
      <c r="K16" s="257">
        <v>104915</v>
      </c>
      <c r="M16" s="222"/>
      <c r="N16" s="256">
        <v>-5.4198158887763359E-2</v>
      </c>
      <c r="O16" s="257">
        <v>-4869</v>
      </c>
      <c r="P16" s="258">
        <v>2.8081159966104829E-2</v>
      </c>
      <c r="Q16" s="257">
        <v>2386</v>
      </c>
      <c r="R16" s="258">
        <v>2.9683815280353576E-2</v>
      </c>
      <c r="S16" s="257">
        <v>2593</v>
      </c>
      <c r="T16" s="258">
        <v>5.2575405516581908E-2</v>
      </c>
      <c r="U16" s="257">
        <v>4729</v>
      </c>
      <c r="V16" s="258">
        <v>4.4404072837889164E-2</v>
      </c>
      <c r="W16" s="257">
        <v>4204</v>
      </c>
      <c r="X16" s="258">
        <v>5.2406957928802678E-2</v>
      </c>
      <c r="Y16" s="257">
        <v>5182</v>
      </c>
      <c r="Z16" s="258">
        <v>2.6003364105773752E-2</v>
      </c>
      <c r="AA16" s="257">
        <v>2659</v>
      </c>
      <c r="AC16" s="224"/>
    </row>
    <row r="17" spans="2:31" x14ac:dyDescent="0.25">
      <c r="B17" s="303" t="s">
        <v>41</v>
      </c>
      <c r="C17" s="219"/>
      <c r="D17" s="253">
        <v>334206</v>
      </c>
      <c r="E17" s="254">
        <v>321411</v>
      </c>
      <c r="F17" s="254">
        <v>337967</v>
      </c>
      <c r="G17" s="254">
        <v>354754</v>
      </c>
      <c r="H17" s="254">
        <v>352939</v>
      </c>
      <c r="I17" s="254">
        <v>382242</v>
      </c>
      <c r="J17" s="254">
        <v>419673</v>
      </c>
      <c r="K17" s="257">
        <v>427552</v>
      </c>
      <c r="M17" s="222"/>
      <c r="N17" s="256">
        <v>-3.828477047090717E-2</v>
      </c>
      <c r="O17" s="257">
        <v>-12795</v>
      </c>
      <c r="P17" s="258">
        <v>5.1510371455861792E-2</v>
      </c>
      <c r="Q17" s="257">
        <v>16556</v>
      </c>
      <c r="R17" s="258">
        <v>4.9670529962984489E-2</v>
      </c>
      <c r="S17" s="257">
        <v>16787</v>
      </c>
      <c r="T17" s="258">
        <v>-5.1162213815770796E-3</v>
      </c>
      <c r="U17" s="257">
        <v>-1815</v>
      </c>
      <c r="V17" s="258">
        <v>8.3025678658351643E-2</v>
      </c>
      <c r="W17" s="257">
        <v>29303</v>
      </c>
      <c r="X17" s="258">
        <v>9.7924874817523877E-2</v>
      </c>
      <c r="Y17" s="257">
        <v>37431</v>
      </c>
      <c r="Z17" s="258">
        <v>8.1668020168441435E-2</v>
      </c>
      <c r="AA17" s="257">
        <v>32281</v>
      </c>
      <c r="AC17" s="224"/>
    </row>
    <row r="18" spans="2:31" x14ac:dyDescent="0.25">
      <c r="B18" s="303" t="s">
        <v>3</v>
      </c>
      <c r="C18" s="219"/>
      <c r="D18" s="253">
        <v>144556</v>
      </c>
      <c r="E18" s="254">
        <v>155768</v>
      </c>
      <c r="F18" s="254">
        <v>166723</v>
      </c>
      <c r="G18" s="254">
        <v>185933</v>
      </c>
      <c r="H18" s="254">
        <v>205653</v>
      </c>
      <c r="I18" s="254">
        <v>218328</v>
      </c>
      <c r="J18" s="254">
        <v>236730</v>
      </c>
      <c r="K18" s="257">
        <v>241742</v>
      </c>
      <c r="M18" s="222"/>
      <c r="N18" s="256">
        <v>7.7561637012645512E-2</v>
      </c>
      <c r="O18" s="257">
        <v>11212</v>
      </c>
      <c r="P18" s="258">
        <v>7.0328950747265084E-2</v>
      </c>
      <c r="Q18" s="257">
        <v>10955</v>
      </c>
      <c r="R18" s="258">
        <v>0.11522105528331417</v>
      </c>
      <c r="S18" s="257">
        <v>19210</v>
      </c>
      <c r="T18" s="258">
        <v>0.10605970968036882</v>
      </c>
      <c r="U18" s="257">
        <v>19720</v>
      </c>
      <c r="V18" s="258">
        <v>6.1632944814809409E-2</v>
      </c>
      <c r="W18" s="257">
        <v>12675</v>
      </c>
      <c r="X18" s="258">
        <v>8.4286028360998078E-2</v>
      </c>
      <c r="Y18" s="257">
        <v>18402</v>
      </c>
      <c r="Z18" s="258">
        <v>6.8251015258708581E-2</v>
      </c>
      <c r="AA18" s="257">
        <v>15445</v>
      </c>
      <c r="AC18" s="224"/>
    </row>
    <row r="19" spans="2:31" x14ac:dyDescent="0.25">
      <c r="B19" s="303" t="s">
        <v>2</v>
      </c>
      <c r="C19" s="219"/>
      <c r="D19" s="253">
        <v>56883</v>
      </c>
      <c r="E19" s="254">
        <v>52977</v>
      </c>
      <c r="F19" s="254">
        <v>54286</v>
      </c>
      <c r="G19" s="254">
        <v>56834</v>
      </c>
      <c r="H19" s="254">
        <v>58876</v>
      </c>
      <c r="I19" s="254">
        <v>59450</v>
      </c>
      <c r="J19" s="254">
        <v>62130</v>
      </c>
      <c r="K19" s="257">
        <v>62060</v>
      </c>
      <c r="M19" s="222"/>
      <c r="N19" s="256">
        <v>-6.8667264384789872E-2</v>
      </c>
      <c r="O19" s="257">
        <v>-3906</v>
      </c>
      <c r="P19" s="258">
        <v>2.4708835909923232E-2</v>
      </c>
      <c r="Q19" s="257">
        <v>1309</v>
      </c>
      <c r="R19" s="258">
        <v>4.6936595070552256E-2</v>
      </c>
      <c r="S19" s="257">
        <v>2548</v>
      </c>
      <c r="T19" s="258">
        <v>3.5929197311468597E-2</v>
      </c>
      <c r="U19" s="257">
        <v>2042</v>
      </c>
      <c r="V19" s="258">
        <v>9.7493036211699913E-3</v>
      </c>
      <c r="W19" s="257">
        <v>574</v>
      </c>
      <c r="X19" s="258">
        <v>4.5079899074852881E-2</v>
      </c>
      <c r="Y19" s="257">
        <v>2680</v>
      </c>
      <c r="Z19" s="258">
        <v>2.4734982332155431E-2</v>
      </c>
      <c r="AA19" s="257">
        <v>1498</v>
      </c>
      <c r="AC19" s="224"/>
    </row>
    <row r="20" spans="2:31" x14ac:dyDescent="0.25">
      <c r="B20" s="303" t="s">
        <v>35</v>
      </c>
      <c r="C20" s="219"/>
      <c r="D20" s="253">
        <v>80673</v>
      </c>
      <c r="E20" s="254">
        <v>77385</v>
      </c>
      <c r="F20" s="254">
        <v>77804</v>
      </c>
      <c r="G20" s="254">
        <v>79633</v>
      </c>
      <c r="H20" s="254">
        <v>83919</v>
      </c>
      <c r="I20" s="254">
        <v>85251</v>
      </c>
      <c r="J20" s="254">
        <v>100525</v>
      </c>
      <c r="K20" s="257">
        <v>101824</v>
      </c>
      <c r="M20" s="222"/>
      <c r="N20" s="256">
        <v>-4.0757130638503614E-2</v>
      </c>
      <c r="O20" s="257">
        <v>-3288</v>
      </c>
      <c r="P20" s="258">
        <v>5.414486011500852E-3</v>
      </c>
      <c r="Q20" s="257">
        <v>419</v>
      </c>
      <c r="R20" s="258">
        <v>2.3507788802632268E-2</v>
      </c>
      <c r="S20" s="257">
        <v>1829</v>
      </c>
      <c r="T20" s="258">
        <v>5.3821908002963603E-2</v>
      </c>
      <c r="U20" s="257">
        <v>4286</v>
      </c>
      <c r="V20" s="258">
        <v>1.5872448432416864E-2</v>
      </c>
      <c r="W20" s="257">
        <v>1332</v>
      </c>
      <c r="X20" s="258">
        <v>0.17916505378236036</v>
      </c>
      <c r="Y20" s="257">
        <v>15274</v>
      </c>
      <c r="Z20" s="258">
        <v>0.16395560178781676</v>
      </c>
      <c r="AA20" s="257">
        <v>14343</v>
      </c>
      <c r="AC20" s="224"/>
    </row>
    <row r="21" spans="2:31" x14ac:dyDescent="0.25">
      <c r="B21" s="303" t="s">
        <v>42</v>
      </c>
      <c r="C21" s="219"/>
      <c r="D21" s="253">
        <v>228990</v>
      </c>
      <c r="E21" s="254">
        <v>223671</v>
      </c>
      <c r="F21" s="254">
        <v>216089</v>
      </c>
      <c r="G21" s="254">
        <v>224953</v>
      </c>
      <c r="H21" s="254">
        <v>237216</v>
      </c>
      <c r="I21" s="254">
        <v>256424</v>
      </c>
      <c r="J21" s="254">
        <v>277807</v>
      </c>
      <c r="K21" s="257">
        <v>286647</v>
      </c>
      <c r="M21" s="222"/>
      <c r="N21" s="256">
        <v>-2.3228088562819327E-2</v>
      </c>
      <c r="O21" s="257">
        <v>-5319</v>
      </c>
      <c r="P21" s="258">
        <v>-3.3898001976116698E-2</v>
      </c>
      <c r="Q21" s="257">
        <v>-7582</v>
      </c>
      <c r="R21" s="258">
        <v>4.1020135222061382E-2</v>
      </c>
      <c r="S21" s="257">
        <v>8864</v>
      </c>
      <c r="T21" s="258">
        <v>5.4513609509541983E-2</v>
      </c>
      <c r="U21" s="257">
        <v>12263</v>
      </c>
      <c r="V21" s="258">
        <v>8.0972615675165338E-2</v>
      </c>
      <c r="W21" s="257">
        <v>19208</v>
      </c>
      <c r="X21" s="258">
        <v>8.3389230337253872E-2</v>
      </c>
      <c r="Y21" s="257">
        <v>21383</v>
      </c>
      <c r="Z21" s="258">
        <v>7.5776113129372158E-2</v>
      </c>
      <c r="AA21" s="257">
        <v>20191</v>
      </c>
      <c r="AC21" s="224"/>
    </row>
    <row r="22" spans="2:31" x14ac:dyDescent="0.25">
      <c r="B22" s="303" t="s">
        <v>43</v>
      </c>
      <c r="C22" s="219"/>
      <c r="D22" s="253">
        <v>53719</v>
      </c>
      <c r="E22" s="254">
        <v>52094</v>
      </c>
      <c r="F22" s="254">
        <v>54205</v>
      </c>
      <c r="G22" s="254">
        <v>55440</v>
      </c>
      <c r="H22" s="254">
        <v>62760</v>
      </c>
      <c r="I22" s="254">
        <v>66811</v>
      </c>
      <c r="J22" s="254">
        <v>74588</v>
      </c>
      <c r="K22" s="257">
        <v>74635</v>
      </c>
      <c r="M22" s="222"/>
      <c r="N22" s="256">
        <v>-3.0250004653846863E-2</v>
      </c>
      <c r="O22" s="257">
        <v>-1625</v>
      </c>
      <c r="P22" s="258">
        <v>4.0522900909893744E-2</v>
      </c>
      <c r="Q22" s="257">
        <v>2111</v>
      </c>
      <c r="R22" s="258">
        <v>2.2783876026196914E-2</v>
      </c>
      <c r="S22" s="257">
        <v>1235</v>
      </c>
      <c r="T22" s="258">
        <v>0.13203463203463195</v>
      </c>
      <c r="U22" s="257">
        <v>7320</v>
      </c>
      <c r="V22" s="258">
        <v>6.4547482472912643E-2</v>
      </c>
      <c r="W22" s="257">
        <v>4051</v>
      </c>
      <c r="X22" s="258">
        <v>0.11640298753199319</v>
      </c>
      <c r="Y22" s="257">
        <v>7777</v>
      </c>
      <c r="Z22" s="258">
        <v>7.7559447323968023E-2</v>
      </c>
      <c r="AA22" s="257">
        <v>5372</v>
      </c>
      <c r="AC22" s="224"/>
    </row>
    <row r="23" spans="2:31" x14ac:dyDescent="0.25">
      <c r="B23" s="303" t="s">
        <v>44</v>
      </c>
      <c r="C23" s="219"/>
      <c r="D23" s="253">
        <v>20052</v>
      </c>
      <c r="E23" s="254">
        <v>19700</v>
      </c>
      <c r="F23" s="254">
        <v>20426</v>
      </c>
      <c r="G23" s="254">
        <v>21291</v>
      </c>
      <c r="H23" s="254">
        <v>22108</v>
      </c>
      <c r="I23" s="254">
        <v>21514</v>
      </c>
      <c r="J23" s="254">
        <v>24200</v>
      </c>
      <c r="K23" s="257">
        <v>24090</v>
      </c>
      <c r="L23" s="304"/>
      <c r="M23" s="219"/>
      <c r="N23" s="256">
        <v>-1.7554358667464576E-2</v>
      </c>
      <c r="O23" s="257">
        <v>-352</v>
      </c>
      <c r="P23" s="258">
        <v>3.6852791878172697E-2</v>
      </c>
      <c r="Q23" s="257">
        <v>726</v>
      </c>
      <c r="R23" s="258">
        <v>4.2347987858611491E-2</v>
      </c>
      <c r="S23" s="257">
        <v>865</v>
      </c>
      <c r="T23" s="258">
        <v>3.8373021464468637E-2</v>
      </c>
      <c r="U23" s="257">
        <v>817</v>
      </c>
      <c r="V23" s="258">
        <v>-2.6868102044508735E-2</v>
      </c>
      <c r="W23" s="257">
        <v>-594</v>
      </c>
      <c r="X23" s="258">
        <v>0.12484893557683363</v>
      </c>
      <c r="Y23" s="257">
        <v>2686</v>
      </c>
      <c r="Z23" s="258">
        <v>0.16169166224622655</v>
      </c>
      <c r="AA23" s="257">
        <v>3353</v>
      </c>
      <c r="AC23" s="224"/>
    </row>
    <row r="24" spans="2:31" x14ac:dyDescent="0.25">
      <c r="B24" s="303" t="s">
        <v>45</v>
      </c>
      <c r="C24" s="219"/>
      <c r="D24" s="253">
        <v>106366</v>
      </c>
      <c r="E24" s="254">
        <v>105906</v>
      </c>
      <c r="F24" s="254">
        <v>107110</v>
      </c>
      <c r="G24" s="254">
        <v>108983</v>
      </c>
      <c r="H24" s="254">
        <v>114252</v>
      </c>
      <c r="I24" s="254">
        <v>117575</v>
      </c>
      <c r="J24" s="254">
        <v>121716</v>
      </c>
      <c r="K24" s="257">
        <v>121018</v>
      </c>
      <c r="L24" s="304"/>
      <c r="M24" s="219"/>
      <c r="N24" s="256">
        <v>-4.3246902205591464E-3</v>
      </c>
      <c r="O24" s="257">
        <v>-460</v>
      </c>
      <c r="P24" s="258">
        <v>1.1368572130002086E-2</v>
      </c>
      <c r="Q24" s="257">
        <v>1204</v>
      </c>
      <c r="R24" s="258">
        <v>1.7486695920082118E-2</v>
      </c>
      <c r="S24" s="257">
        <v>1873</v>
      </c>
      <c r="T24" s="258">
        <v>4.8346989897506853E-2</v>
      </c>
      <c r="U24" s="257">
        <v>5269</v>
      </c>
      <c r="V24" s="258">
        <v>2.90848300248574E-2</v>
      </c>
      <c r="W24" s="257">
        <v>3323</v>
      </c>
      <c r="X24" s="258">
        <v>3.5220072294280147E-2</v>
      </c>
      <c r="Y24" s="257">
        <v>4141</v>
      </c>
      <c r="Z24" s="258">
        <v>1.83014565435069E-2</v>
      </c>
      <c r="AA24" s="257">
        <v>2175</v>
      </c>
      <c r="AC24" s="224"/>
    </row>
    <row r="25" spans="2:31" x14ac:dyDescent="0.25">
      <c r="B25" s="303" t="s">
        <v>46</v>
      </c>
      <c r="C25" s="219"/>
      <c r="D25" s="253">
        <v>15375</v>
      </c>
      <c r="E25" s="254">
        <v>14687</v>
      </c>
      <c r="F25" s="254">
        <v>15454</v>
      </c>
      <c r="G25" s="254">
        <v>14358</v>
      </c>
      <c r="H25" s="254">
        <v>14631</v>
      </c>
      <c r="I25" s="254">
        <v>14722</v>
      </c>
      <c r="J25" s="254">
        <v>14974</v>
      </c>
      <c r="K25" s="257">
        <v>15217</v>
      </c>
      <c r="M25" s="222"/>
      <c r="N25" s="256">
        <v>-4.4747967479674799E-2</v>
      </c>
      <c r="O25" s="257">
        <v>-688</v>
      </c>
      <c r="P25" s="258">
        <v>5.2223054401852043E-2</v>
      </c>
      <c r="Q25" s="257">
        <v>767</v>
      </c>
      <c r="R25" s="258">
        <v>-7.0920150122945502E-2</v>
      </c>
      <c r="S25" s="257">
        <v>-1096</v>
      </c>
      <c r="T25" s="258">
        <v>1.901379022147931E-2</v>
      </c>
      <c r="U25" s="257">
        <v>273</v>
      </c>
      <c r="V25" s="258">
        <v>6.2196705625041648E-3</v>
      </c>
      <c r="W25" s="257">
        <v>91</v>
      </c>
      <c r="X25" s="258">
        <v>1.7117239505501924E-2</v>
      </c>
      <c r="Y25" s="257">
        <v>252</v>
      </c>
      <c r="Z25" s="258">
        <v>2.6926710757187111E-2</v>
      </c>
      <c r="AA25" s="257">
        <v>399</v>
      </c>
      <c r="AC25" s="224"/>
    </row>
    <row r="26" spans="2:31" x14ac:dyDescent="0.25">
      <c r="B26" s="305" t="s">
        <v>1</v>
      </c>
      <c r="C26" s="219"/>
      <c r="D26" s="260">
        <v>4461</v>
      </c>
      <c r="E26" s="261">
        <v>4491</v>
      </c>
      <c r="F26" s="261">
        <v>4622</v>
      </c>
      <c r="G26" s="261">
        <v>4953</v>
      </c>
      <c r="H26" s="261">
        <v>5237</v>
      </c>
      <c r="I26" s="261">
        <v>5608</v>
      </c>
      <c r="J26" s="261">
        <v>5913</v>
      </c>
      <c r="K26" s="265">
        <v>5908</v>
      </c>
      <c r="M26" s="222"/>
      <c r="N26" s="264">
        <v>6.7249495628782796E-3</v>
      </c>
      <c r="O26" s="265">
        <v>30</v>
      </c>
      <c r="P26" s="266">
        <v>2.9169450011133469E-2</v>
      </c>
      <c r="Q26" s="265">
        <v>131</v>
      </c>
      <c r="R26" s="266">
        <v>7.1614019904803206E-2</v>
      </c>
      <c r="S26" s="265">
        <v>331</v>
      </c>
      <c r="T26" s="266">
        <v>5.7338986472844633E-2</v>
      </c>
      <c r="U26" s="265">
        <v>284</v>
      </c>
      <c r="V26" s="266">
        <v>7.0842085163261403E-2</v>
      </c>
      <c r="W26" s="265">
        <v>371</v>
      </c>
      <c r="X26" s="266">
        <v>5.4386590584878824E-2</v>
      </c>
      <c r="Y26" s="265">
        <v>305</v>
      </c>
      <c r="Z26" s="266">
        <v>3.016564952048828E-2</v>
      </c>
      <c r="AA26" s="265">
        <v>173</v>
      </c>
      <c r="AC26" s="224"/>
      <c r="AD26" s="224"/>
      <c r="AE26" s="286"/>
    </row>
    <row r="27" spans="2:31" x14ac:dyDescent="0.25">
      <c r="B27" s="235" t="s">
        <v>0</v>
      </c>
      <c r="C27" s="219"/>
      <c r="D27" s="1222">
        <v>1894744</v>
      </c>
      <c r="E27" s="306">
        <v>1850950</v>
      </c>
      <c r="F27" s="307">
        <v>1892604</v>
      </c>
      <c r="G27" s="306">
        <v>1982018</v>
      </c>
      <c r="H27" s="307">
        <v>2061372</v>
      </c>
      <c r="I27" s="306">
        <v>2165648</v>
      </c>
      <c r="J27" s="306">
        <v>2326315</v>
      </c>
      <c r="K27" s="1345">
        <f>SUM(K9:K26)</f>
        <v>2369143</v>
      </c>
      <c r="L27" s="308"/>
      <c r="M27" s="222"/>
      <c r="N27" s="240">
        <f>E27/D27-1</f>
        <v>-2.3113412682663204E-2</v>
      </c>
      <c r="O27" s="241">
        <f>E27-D27</f>
        <v>-43794</v>
      </c>
      <c r="P27" s="242">
        <f>F27/E27-1</f>
        <v>2.250411950619946E-2</v>
      </c>
      <c r="Q27" s="243">
        <f>F27-E27</f>
        <v>41654</v>
      </c>
      <c r="R27" s="242">
        <f t="shared" ref="R27" si="0">G27/F27-1</f>
        <v>4.7243903109155383E-2</v>
      </c>
      <c r="S27" s="237">
        <f t="shared" ref="S27" si="1">G27-F27</f>
        <v>89414</v>
      </c>
      <c r="T27" s="242">
        <f>H27/G27-1</f>
        <v>4.003697241901949E-2</v>
      </c>
      <c r="U27" s="243">
        <f>H27-G27</f>
        <v>79354</v>
      </c>
      <c r="V27" s="309">
        <f t="shared" ref="V27" si="2">I27/H27-1</f>
        <v>5.0585726399698938E-2</v>
      </c>
      <c r="W27" s="237">
        <f t="shared" ref="W27" si="3">I27-H27</f>
        <v>104276</v>
      </c>
      <c r="X27" s="242">
        <v>7.4188880187362027E-2</v>
      </c>
      <c r="Y27" s="243">
        <v>160667</v>
      </c>
      <c r="Z27" s="242">
        <v>7.1706352993969658E-2</v>
      </c>
      <c r="AA27" s="243">
        <v>158516</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616"/>
      <c r="C2" s="1616"/>
      <c r="D2" s="1616"/>
      <c r="E2" s="1616"/>
      <c r="F2" s="1616"/>
      <c r="G2" s="1616"/>
      <c r="H2" s="1616"/>
      <c r="I2" s="1616"/>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617"/>
      <c r="C3" s="1617"/>
      <c r="D3" s="1617"/>
      <c r="E3" s="1617"/>
      <c r="F3" s="1617"/>
      <c r="G3" s="1617"/>
      <c r="H3" s="1617"/>
      <c r="I3" s="1617"/>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539" t="s">
        <v>425</v>
      </c>
      <c r="B4" s="1539"/>
      <c r="C4" s="1539"/>
      <c r="D4" s="1539"/>
      <c r="E4" s="1539"/>
      <c r="F4" s="1539"/>
      <c r="G4" s="1539"/>
      <c r="H4" s="1539"/>
      <c r="I4" s="1539"/>
      <c r="J4" s="1539"/>
      <c r="K4" s="1539"/>
      <c r="L4" s="1539"/>
      <c r="M4" s="1539"/>
      <c r="N4" s="1539"/>
      <c r="O4" s="1539"/>
      <c r="P4" s="1539"/>
      <c r="Q4" s="1539"/>
      <c r="R4" s="1539"/>
      <c r="S4" s="1539"/>
      <c r="T4" s="1539"/>
      <c r="U4" s="1539"/>
      <c r="V4" s="1539"/>
      <c r="W4" s="1539"/>
      <c r="X4" s="1539"/>
      <c r="Y4" s="1539"/>
      <c r="Z4" s="1539"/>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618" t="s">
        <v>12</v>
      </c>
      <c r="D7" s="1619" t="s">
        <v>474</v>
      </c>
      <c r="E7" s="1619"/>
      <c r="G7" s="1619"/>
      <c r="H7" s="1619"/>
      <c r="J7" s="1619"/>
      <c r="K7" s="1619"/>
      <c r="M7" s="1619"/>
      <c r="N7" s="1619"/>
      <c r="P7" s="1619" t="s">
        <v>178</v>
      </c>
      <c r="Q7" s="1619"/>
      <c r="S7" s="1619"/>
      <c r="T7" s="1619"/>
      <c r="V7" s="1619"/>
      <c r="W7" s="1619"/>
      <c r="Y7" s="1619"/>
      <c r="Z7" s="1619"/>
      <c r="AA7" s="512"/>
      <c r="AB7" s="512"/>
      <c r="AI7" s="514"/>
    </row>
    <row r="8" spans="1:50" s="513" customFormat="1" ht="37.5" customHeight="1" x14ac:dyDescent="0.2">
      <c r="A8" s="512"/>
      <c r="B8" s="1618"/>
      <c r="D8" s="1619"/>
      <c r="E8" s="1619"/>
      <c r="G8" s="1619" t="s">
        <v>168</v>
      </c>
      <c r="H8" s="1619"/>
      <c r="J8" s="1619" t="s">
        <v>174</v>
      </c>
      <c r="K8" s="1619"/>
      <c r="M8" s="1619" t="s">
        <v>169</v>
      </c>
      <c r="N8" s="1619"/>
      <c r="P8" s="1619"/>
      <c r="Q8" s="1619"/>
      <c r="S8" s="1619" t="s">
        <v>179</v>
      </c>
      <c r="T8" s="1619"/>
      <c r="V8" s="1619" t="s">
        <v>180</v>
      </c>
      <c r="W8" s="1619"/>
      <c r="Y8" s="1619" t="s">
        <v>181</v>
      </c>
      <c r="Z8" s="1619"/>
      <c r="AA8" s="512"/>
      <c r="AB8" s="512"/>
      <c r="AI8" s="514"/>
    </row>
    <row r="9" spans="1:50" s="325" customFormat="1" ht="36.75" customHeight="1" x14ac:dyDescent="0.2">
      <c r="A9" s="887"/>
      <c r="B9" s="1618"/>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8676713</v>
      </c>
      <c r="E11" s="529">
        <f t="shared" ref="E11:E28" si="0">D11*100/$D$30</f>
        <v>17.661334770061334</v>
      </c>
      <c r="F11" s="527"/>
      <c r="G11" s="530">
        <f>'20pobl'!J12</f>
        <v>7017124</v>
      </c>
      <c r="H11" s="531">
        <f>G11*100/$G$30</f>
        <v>18.015874434064553</v>
      </c>
      <c r="I11" s="527"/>
      <c r="J11" s="530">
        <f>'20pobl'!Q12</f>
        <v>1209620</v>
      </c>
      <c r="K11" s="531">
        <f>J11*100/$J$30</f>
        <v>16.923390744502157</v>
      </c>
      <c r="L11" s="527"/>
      <c r="M11" s="530">
        <f>'20pobl'!X12</f>
        <v>449969</v>
      </c>
      <c r="N11" s="531">
        <f t="shared" ref="N11:N28" si="1">M11*100/$M$30</f>
        <v>14.845547826907463</v>
      </c>
      <c r="O11" s="527"/>
      <c r="P11" s="532">
        <f>S11+V11+Y11</f>
        <v>349554</v>
      </c>
      <c r="Q11" s="533">
        <f>P11*100/D11</f>
        <v>4.0286454098458711</v>
      </c>
      <c r="R11" s="527"/>
      <c r="S11" s="530">
        <f>'44apbpcasaad'!G12</f>
        <v>99114</v>
      </c>
      <c r="T11" s="534">
        <f>S11*100/G11</f>
        <v>1.4124590074224141</v>
      </c>
      <c r="U11" s="527"/>
      <c r="V11" s="530">
        <f>'44apbpcasaad'!J12</f>
        <v>76684</v>
      </c>
      <c r="W11" s="534">
        <f>V11*100/J11</f>
        <v>6.3395115821497656</v>
      </c>
      <c r="X11" s="527"/>
      <c r="Y11" s="530">
        <f>'44apbpcasaad'!M12</f>
        <v>173756</v>
      </c>
      <c r="Z11" s="520">
        <f>Y11*100/M11</f>
        <v>38.615104596094397</v>
      </c>
      <c r="AA11" s="521"/>
      <c r="AB11" s="522">
        <f t="shared" ref="AB11:AB28" si="2">_xlfn.RANK.EQ(Q11,Q$11:Q$30,0)</f>
        <v>2</v>
      </c>
      <c r="AC11" s="522">
        <v>1</v>
      </c>
      <c r="AD11" s="522">
        <f>MATCH(AC11,AB$11:AB$30,0)</f>
        <v>7</v>
      </c>
      <c r="AE11" s="523" t="str">
        <f t="shared" ref="AE11:AE29" si="3">INDEX(B$11:B$30,AD11,1)</f>
        <v>Castilla y León</v>
      </c>
      <c r="AF11" s="524">
        <f t="shared" ref="AF11:AF29" si="4">INDEX(Q$11:Q$30,AD11,1)</f>
        <v>5.3164619166665625</v>
      </c>
      <c r="AG11" s="396"/>
      <c r="AH11" s="522">
        <f>_xlfn.RANK.EQ(T11,T$11:T$30,0)</f>
        <v>3</v>
      </c>
      <c r="AI11" s="522">
        <v>1</v>
      </c>
      <c r="AJ11" s="522">
        <f>MATCH(AI11,AH$11:AH$30,0)</f>
        <v>7</v>
      </c>
      <c r="AK11" s="523" t="str">
        <f>INDEX(B$11:B$30,AJ11,1)</f>
        <v>Castilla y León</v>
      </c>
      <c r="AL11" s="524">
        <f>INDEX(T$11:T$30,AJ11,1)</f>
        <v>1.5279040424279757</v>
      </c>
      <c r="AM11" s="396"/>
      <c r="AN11" s="522">
        <f>_xlfn.RANK.EQ(W11,W$11:W$30,0)</f>
        <v>1</v>
      </c>
      <c r="AO11" s="522">
        <v>1</v>
      </c>
      <c r="AP11" s="522">
        <f>MATCH(AO11,AN$11:AN$30,0)</f>
        <v>1</v>
      </c>
      <c r="AQ11" s="523" t="str">
        <f>INDEX(B$11:B$30,AP11,1)</f>
        <v>Andalucía</v>
      </c>
      <c r="AR11" s="524">
        <f>INDEX(W$11:W$30,AP11,1)</f>
        <v>6.3395115821497656</v>
      </c>
      <c r="AS11" s="396"/>
      <c r="AT11" s="522">
        <f>_xlfn.RANK.EQ(Z11,Z$11:Z$30,0)</f>
        <v>1</v>
      </c>
      <c r="AU11" s="522">
        <v>1</v>
      </c>
      <c r="AV11" s="522">
        <f>MATCH(AU11,AT$11:AT$30,0)</f>
        <v>1</v>
      </c>
      <c r="AW11" s="523" t="str">
        <f>INDEX(B$11:B$30,AV11,1)</f>
        <v>Andalucía</v>
      </c>
      <c r="AX11" s="524">
        <f>INDEX(Z$11:Z$30,AV11,1)</f>
        <v>38.615104596094397</v>
      </c>
    </row>
    <row r="12" spans="1:50" s="329" customFormat="1" ht="18" customHeight="1" x14ac:dyDescent="0.15">
      <c r="A12" s="348"/>
      <c r="B12" s="526" t="s">
        <v>7</v>
      </c>
      <c r="C12" s="527"/>
      <c r="D12" s="528">
        <f t="shared" ref="D12:D28" si="5">G12+J12+M12</f>
        <v>1364621</v>
      </c>
      <c r="E12" s="529">
        <f t="shared" si="0"/>
        <v>2.7776680311145325</v>
      </c>
      <c r="F12" s="527"/>
      <c r="G12" s="530">
        <f>'20pobl'!J13</f>
        <v>1056198</v>
      </c>
      <c r="H12" s="531">
        <f t="shared" ref="H12:H28" si="6">G12*100/$G$30</f>
        <v>2.711699343706925</v>
      </c>
      <c r="I12" s="527"/>
      <c r="J12" s="530">
        <f>'20pobl'!Q13</f>
        <v>209772</v>
      </c>
      <c r="K12" s="531">
        <f t="shared" ref="K12:K28" si="7">J12*100/$J$30</f>
        <v>2.9348502201151656</v>
      </c>
      <c r="L12" s="527"/>
      <c r="M12" s="530">
        <f>'20pobl'!X13</f>
        <v>98651</v>
      </c>
      <c r="N12" s="531">
        <f t="shared" si="1"/>
        <v>3.2547311896425044</v>
      </c>
      <c r="O12" s="527"/>
      <c r="P12" s="532">
        <f t="shared" ref="P12:P28" si="8">S12+V12+Y12</f>
        <v>50402</v>
      </c>
      <c r="Q12" s="533">
        <f t="shared" ref="Q12:Q28" si="9">P12*100/D12</f>
        <v>3.6934797280710177</v>
      </c>
      <c r="R12" s="527"/>
      <c r="S12" s="530">
        <f>'44apbpcasaad'!G13</f>
        <v>9740</v>
      </c>
      <c r="T12" s="534">
        <f t="shared" ref="T12:T28" si="10">S12*100/G12</f>
        <v>0.92217557692781094</v>
      </c>
      <c r="U12" s="527"/>
      <c r="V12" s="530">
        <f>'44apbpcasaad'!J13</f>
        <v>9527</v>
      </c>
      <c r="W12" s="534">
        <f t="shared" ref="W12:W28" si="11">V12*100/J12</f>
        <v>4.5415975440001528</v>
      </c>
      <c r="X12" s="527"/>
      <c r="Y12" s="530">
        <f>'44apbpcasaad'!M13</f>
        <v>31135</v>
      </c>
      <c r="Z12" s="520">
        <f t="shared" ref="Z12:Z28" si="12">Y12*100/M12</f>
        <v>31.560754579274413</v>
      </c>
      <c r="AA12" s="521"/>
      <c r="AB12" s="522">
        <f t="shared" si="2"/>
        <v>4</v>
      </c>
      <c r="AC12" s="522">
        <v>2</v>
      </c>
      <c r="AD12" s="522">
        <f t="shared" ref="AD12:AD28" si="13">MATCH(AC12,AB$11:AB$30,0)</f>
        <v>1</v>
      </c>
      <c r="AE12" s="523" t="str">
        <f t="shared" si="3"/>
        <v>Andalucía</v>
      </c>
      <c r="AF12" s="524">
        <f t="shared" si="4"/>
        <v>4.0286454098458711</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1.5071849456994943</v>
      </c>
      <c r="AM12" s="396"/>
      <c r="AN12" s="522">
        <f t="shared" ref="AN12:AN30" si="18">_xlfn.RANK.EQ(W12,W$11:W$30,0)</f>
        <v>9</v>
      </c>
      <c r="AO12" s="522">
        <v>2</v>
      </c>
      <c r="AP12" s="522">
        <f t="shared" ref="AP12:AP28" si="19">MATCH(AO12,AN$11:AN$30,0)</f>
        <v>5</v>
      </c>
      <c r="AQ12" s="523" t="str">
        <f t="shared" ref="AQ12:AQ29" si="20">INDEX(B$11:B$30,AP12,1)</f>
        <v>Canarias</v>
      </c>
      <c r="AR12" s="524">
        <f t="shared" ref="AR12:AR28" si="21">INDEX(W$11:W$30,AP12,1)</f>
        <v>5.4849669095265217</v>
      </c>
      <c r="AS12" s="396"/>
      <c r="AT12" s="522">
        <f t="shared" ref="AT12:AT30" si="22">_xlfn.RANK.EQ(Z12,Z$11:Z$30,0)</f>
        <v>4</v>
      </c>
      <c r="AU12" s="522">
        <v>2</v>
      </c>
      <c r="AV12" s="522">
        <f t="shared" ref="AV12:AV28" si="23">MATCH(AU12,AT$11:AT$30,0)</f>
        <v>8</v>
      </c>
      <c r="AW12" s="523" t="str">
        <f t="shared" ref="AW12:AW29" si="24">INDEX(B$11:B$30,AV12,1)</f>
        <v>Castilla - La Mancha</v>
      </c>
      <c r="AX12" s="524">
        <f t="shared" ref="AX12:AX29" si="25">INDEX(Z$11:Z$30,AV12,1)</f>
        <v>35.869241978172305</v>
      </c>
    </row>
    <row r="13" spans="1:50" s="329" customFormat="1" ht="18" customHeight="1" x14ac:dyDescent="0.15">
      <c r="A13" s="348"/>
      <c r="B13" s="526" t="s">
        <v>37</v>
      </c>
      <c r="C13" s="527"/>
      <c r="D13" s="528">
        <f t="shared" si="5"/>
        <v>1015128</v>
      </c>
      <c r="E13" s="529">
        <f t="shared" si="0"/>
        <v>2.0662796432776815</v>
      </c>
      <c r="F13" s="527"/>
      <c r="G13" s="530">
        <f>'20pobl'!J14</f>
        <v>727225</v>
      </c>
      <c r="H13" s="531">
        <f t="shared" si="6"/>
        <v>1.8670888935855481</v>
      </c>
      <c r="I13" s="527"/>
      <c r="J13" s="530">
        <f>'20pobl'!Q14</f>
        <v>201425</v>
      </c>
      <c r="K13" s="531">
        <f t="shared" si="7"/>
        <v>2.818070121783161</v>
      </c>
      <c r="L13" s="527"/>
      <c r="M13" s="530">
        <f>'20pobl'!X14</f>
        <v>86478</v>
      </c>
      <c r="N13" s="531">
        <f t="shared" si="1"/>
        <v>2.8531149589756262</v>
      </c>
      <c r="O13" s="527"/>
      <c r="P13" s="532">
        <f t="shared" si="8"/>
        <v>34023</v>
      </c>
      <c r="Q13" s="533">
        <f t="shared" si="9"/>
        <v>3.3515970399791946</v>
      </c>
      <c r="R13" s="527"/>
      <c r="S13" s="530">
        <f>'44apbpcasaad'!G14</f>
        <v>8039</v>
      </c>
      <c r="T13" s="534">
        <f t="shared" si="10"/>
        <v>1.105435044174774</v>
      </c>
      <c r="U13" s="527"/>
      <c r="V13" s="530">
        <f>'44apbpcasaad'!J14</f>
        <v>7114</v>
      </c>
      <c r="W13" s="534">
        <f t="shared" si="11"/>
        <v>3.5318356708452279</v>
      </c>
      <c r="X13" s="527"/>
      <c r="Y13" s="530">
        <f>'44apbpcasaad'!M14</f>
        <v>18870</v>
      </c>
      <c r="Z13" s="520">
        <f t="shared" si="12"/>
        <v>21.820578644279468</v>
      </c>
      <c r="AA13" s="521">
        <f ca="1">_xlfn.SHEETS()</f>
        <v>96</v>
      </c>
      <c r="AB13" s="522">
        <f t="shared" si="2"/>
        <v>8</v>
      </c>
      <c r="AC13" s="522">
        <v>3</v>
      </c>
      <c r="AD13" s="522">
        <f t="shared" si="13"/>
        <v>8</v>
      </c>
      <c r="AE13" s="523" t="str">
        <f t="shared" si="3"/>
        <v>Castilla - La Mancha</v>
      </c>
      <c r="AF13" s="525">
        <f t="shared" si="4"/>
        <v>3.8511026731841658</v>
      </c>
      <c r="AG13" s="396"/>
      <c r="AH13" s="522">
        <f t="shared" si="14"/>
        <v>9</v>
      </c>
      <c r="AI13" s="522">
        <v>3</v>
      </c>
      <c r="AJ13" s="522">
        <f t="shared" si="15"/>
        <v>1</v>
      </c>
      <c r="AK13" s="523" t="str">
        <f t="shared" si="16"/>
        <v>Andalucía</v>
      </c>
      <c r="AL13" s="524">
        <f t="shared" si="17"/>
        <v>1.4124590074224141</v>
      </c>
      <c r="AM13" s="396"/>
      <c r="AN13" s="522">
        <f t="shared" si="18"/>
        <v>16</v>
      </c>
      <c r="AO13" s="522">
        <v>3</v>
      </c>
      <c r="AP13" s="522">
        <f t="shared" si="19"/>
        <v>7</v>
      </c>
      <c r="AQ13" s="523" t="str">
        <f t="shared" si="20"/>
        <v>Castilla y León</v>
      </c>
      <c r="AR13" s="524">
        <f t="shared" si="21"/>
        <v>5.1818040475157279</v>
      </c>
      <c r="AS13" s="396"/>
      <c r="AT13" s="522">
        <f t="shared" si="22"/>
        <v>18</v>
      </c>
      <c r="AU13" s="522">
        <v>3</v>
      </c>
      <c r="AV13" s="522">
        <f t="shared" si="23"/>
        <v>7</v>
      </c>
      <c r="AW13" s="523" t="str">
        <f t="shared" si="24"/>
        <v>Castilla y León</v>
      </c>
      <c r="AX13" s="524">
        <f t="shared" si="25"/>
        <v>35.183296199858624</v>
      </c>
    </row>
    <row r="14" spans="1:50" s="329" customFormat="1" ht="18" customHeight="1" x14ac:dyDescent="0.15">
      <c r="A14" s="348"/>
      <c r="B14" s="526" t="s">
        <v>38</v>
      </c>
      <c r="C14" s="527"/>
      <c r="D14" s="528">
        <f t="shared" si="5"/>
        <v>1249844</v>
      </c>
      <c r="E14" s="529">
        <f t="shared" si="0"/>
        <v>2.5440409627876983</v>
      </c>
      <c r="F14" s="527"/>
      <c r="G14" s="530">
        <f>'20pobl'!J15</f>
        <v>1039347</v>
      </c>
      <c r="H14" s="531">
        <f t="shared" si="6"/>
        <v>2.6684358214877908</v>
      </c>
      <c r="I14" s="527"/>
      <c r="J14" s="530">
        <f>'20pobl'!Q15</f>
        <v>154160</v>
      </c>
      <c r="K14" s="531">
        <f t="shared" si="7"/>
        <v>2.156801241028135</v>
      </c>
      <c r="L14" s="527"/>
      <c r="M14" s="530">
        <f>'20pobl'!X15</f>
        <v>56337</v>
      </c>
      <c r="N14" s="531">
        <f t="shared" si="1"/>
        <v>1.8586916608132686</v>
      </c>
      <c r="O14" s="527"/>
      <c r="P14" s="532">
        <f t="shared" si="8"/>
        <v>34288</v>
      </c>
      <c r="Q14" s="533">
        <f t="shared" si="9"/>
        <v>2.7433823741202903</v>
      </c>
      <c r="R14" s="527"/>
      <c r="S14" s="530">
        <f>'44apbpcasaad'!G15</f>
        <v>9598</v>
      </c>
      <c r="T14" s="534">
        <f t="shared" si="10"/>
        <v>0.92346444450217302</v>
      </c>
      <c r="U14" s="527"/>
      <c r="V14" s="530">
        <f>'44apbpcasaad'!J15</f>
        <v>7355</v>
      </c>
      <c r="W14" s="534">
        <f t="shared" si="11"/>
        <v>4.7710171250648674</v>
      </c>
      <c r="X14" s="527"/>
      <c r="Y14" s="530">
        <f>'44apbpcasaad'!M15</f>
        <v>17335</v>
      </c>
      <c r="Z14" s="520">
        <f t="shared" si="12"/>
        <v>30.770186555904644</v>
      </c>
      <c r="AA14" s="1320"/>
      <c r="AB14" s="522">
        <f t="shared" si="2"/>
        <v>17</v>
      </c>
      <c r="AC14" s="522">
        <v>4</v>
      </c>
      <c r="AD14" s="522">
        <f t="shared" si="13"/>
        <v>2</v>
      </c>
      <c r="AE14" s="523" t="str">
        <f t="shared" si="3"/>
        <v>Aragón</v>
      </c>
      <c r="AF14" s="524">
        <f t="shared" si="4"/>
        <v>3.6934797280710177</v>
      </c>
      <c r="AG14" s="396"/>
      <c r="AH14" s="522">
        <f t="shared" si="14"/>
        <v>16</v>
      </c>
      <c r="AI14" s="522">
        <v>4</v>
      </c>
      <c r="AJ14" s="522">
        <f t="shared" si="15"/>
        <v>14</v>
      </c>
      <c r="AK14" s="523" t="str">
        <f t="shared" si="16"/>
        <v>Murcia, Región de</v>
      </c>
      <c r="AL14" s="524">
        <f t="shared" si="17"/>
        <v>1.3832021296391235</v>
      </c>
      <c r="AM14" s="396"/>
      <c r="AN14" s="522">
        <f t="shared" si="18"/>
        <v>6</v>
      </c>
      <c r="AO14" s="522">
        <v>4</v>
      </c>
      <c r="AP14" s="522">
        <f t="shared" si="19"/>
        <v>8</v>
      </c>
      <c r="AQ14" s="523" t="str">
        <f t="shared" si="20"/>
        <v>Castilla - La Mancha</v>
      </c>
      <c r="AR14" s="524">
        <f t="shared" si="21"/>
        <v>5.1207600599183305</v>
      </c>
      <c r="AS14" s="396"/>
      <c r="AT14" s="522">
        <f t="shared" si="22"/>
        <v>6</v>
      </c>
      <c r="AU14" s="522">
        <v>4</v>
      </c>
      <c r="AV14" s="522">
        <f t="shared" si="23"/>
        <v>2</v>
      </c>
      <c r="AW14" s="523" t="str">
        <f t="shared" si="24"/>
        <v>Aragón</v>
      </c>
      <c r="AX14" s="524">
        <f t="shared" si="25"/>
        <v>31.560754579274413</v>
      </c>
    </row>
    <row r="15" spans="1:50" s="329" customFormat="1" ht="18" customHeight="1" x14ac:dyDescent="0.15">
      <c r="A15" s="348"/>
      <c r="B15" s="526" t="s">
        <v>6</v>
      </c>
      <c r="C15" s="527"/>
      <c r="D15" s="528">
        <f t="shared" si="5"/>
        <v>2258866</v>
      </c>
      <c r="E15" s="529">
        <f t="shared" si="0"/>
        <v>4.597891923670792</v>
      </c>
      <c r="F15" s="527"/>
      <c r="G15" s="530">
        <f>'20pobl'!J16</f>
        <v>1848033</v>
      </c>
      <c r="H15" s="531">
        <f t="shared" si="6"/>
        <v>4.7446689666603614</v>
      </c>
      <c r="I15" s="527"/>
      <c r="J15" s="530">
        <f>'20pobl'!Q16</f>
        <v>305526</v>
      </c>
      <c r="K15" s="531">
        <f t="shared" si="7"/>
        <v>4.2745125581627006</v>
      </c>
      <c r="L15" s="527"/>
      <c r="M15" s="530">
        <f>'20pobl'!X16</f>
        <v>105307</v>
      </c>
      <c r="N15" s="531">
        <f t="shared" si="1"/>
        <v>3.4743284648679</v>
      </c>
      <c r="O15" s="527"/>
      <c r="P15" s="532">
        <f t="shared" si="8"/>
        <v>72691</v>
      </c>
      <c r="Q15" s="533">
        <f t="shared" si="9"/>
        <v>3.2180306401530681</v>
      </c>
      <c r="R15" s="527"/>
      <c r="S15" s="530">
        <f>'44apbpcasaad'!G16</f>
        <v>25226</v>
      </c>
      <c r="T15" s="534">
        <f t="shared" si="10"/>
        <v>1.3650189147055274</v>
      </c>
      <c r="U15" s="527"/>
      <c r="V15" s="530">
        <f>'44apbpcasaad'!J16</f>
        <v>16758</v>
      </c>
      <c r="W15" s="534">
        <f t="shared" si="11"/>
        <v>5.4849669095265217</v>
      </c>
      <c r="X15" s="527"/>
      <c r="Y15" s="530">
        <f>'44apbpcasaad'!M16</f>
        <v>30707</v>
      </c>
      <c r="Z15" s="520">
        <f t="shared" si="12"/>
        <v>29.159505066139953</v>
      </c>
      <c r="AA15" s="521"/>
      <c r="AB15" s="522">
        <f t="shared" si="2"/>
        <v>11</v>
      </c>
      <c r="AC15" s="522">
        <v>5</v>
      </c>
      <c r="AD15" s="522">
        <f t="shared" si="13"/>
        <v>11</v>
      </c>
      <c r="AE15" s="523" t="str">
        <f t="shared" si="3"/>
        <v>Extremadura</v>
      </c>
      <c r="AF15" s="524">
        <f t="shared" si="4"/>
        <v>3.5603719579055295</v>
      </c>
      <c r="AG15" s="396"/>
      <c r="AH15" s="522">
        <f t="shared" si="14"/>
        <v>5</v>
      </c>
      <c r="AI15" s="522">
        <v>5</v>
      </c>
      <c r="AJ15" s="522">
        <f t="shared" si="15"/>
        <v>5</v>
      </c>
      <c r="AK15" s="523" t="str">
        <f t="shared" si="16"/>
        <v>Canarias</v>
      </c>
      <c r="AL15" s="524">
        <f t="shared" si="17"/>
        <v>1.3650189147055274</v>
      </c>
      <c r="AM15" s="396"/>
      <c r="AN15" s="522">
        <f t="shared" si="18"/>
        <v>2</v>
      </c>
      <c r="AO15" s="522">
        <v>5</v>
      </c>
      <c r="AP15" s="522">
        <f t="shared" si="19"/>
        <v>14</v>
      </c>
      <c r="AQ15" s="523" t="str">
        <f t="shared" si="20"/>
        <v>Murcia, Región de</v>
      </c>
      <c r="AR15" s="524">
        <f t="shared" si="21"/>
        <v>5.070194053910666</v>
      </c>
      <c r="AS15" s="396"/>
      <c r="AT15" s="522">
        <f t="shared" si="22"/>
        <v>10</v>
      </c>
      <c r="AU15" s="522">
        <v>5</v>
      </c>
      <c r="AV15" s="522">
        <f t="shared" si="23"/>
        <v>10</v>
      </c>
      <c r="AW15" s="523" t="str">
        <f t="shared" si="24"/>
        <v>Comunitat Valenciana</v>
      </c>
      <c r="AX15" s="524">
        <f t="shared" si="25"/>
        <v>31.301713947990542</v>
      </c>
    </row>
    <row r="16" spans="1:50" s="329" customFormat="1" ht="18" customHeight="1" x14ac:dyDescent="0.15">
      <c r="A16" s="348"/>
      <c r="B16" s="526" t="s">
        <v>5</v>
      </c>
      <c r="C16" s="527"/>
      <c r="D16" s="535">
        <f t="shared" si="5"/>
        <v>593623</v>
      </c>
      <c r="E16" s="529">
        <f t="shared" si="0"/>
        <v>1.2083117800724905</v>
      </c>
      <c r="F16" s="527"/>
      <c r="G16" s="536">
        <f>'20pobl'!J17</f>
        <v>448079</v>
      </c>
      <c r="H16" s="531">
        <f t="shared" si="6"/>
        <v>1.15040506631224</v>
      </c>
      <c r="I16" s="527"/>
      <c r="J16" s="536">
        <f>'20pobl'!Q17</f>
        <v>103380</v>
      </c>
      <c r="K16" s="531">
        <f t="shared" si="7"/>
        <v>1.4463551653962674</v>
      </c>
      <c r="L16" s="527"/>
      <c r="M16" s="536">
        <f>'20pobl'!X17</f>
        <v>42164</v>
      </c>
      <c r="N16" s="531">
        <f t="shared" si="1"/>
        <v>1.3910906719656826</v>
      </c>
      <c r="O16" s="527"/>
      <c r="P16" s="536">
        <f t="shared" si="8"/>
        <v>19075</v>
      </c>
      <c r="Q16" s="533">
        <f t="shared" si="9"/>
        <v>3.2133188909459371</v>
      </c>
      <c r="R16" s="527"/>
      <c r="S16" s="536">
        <f>'44apbpcasaad'!G17</f>
        <v>4933</v>
      </c>
      <c r="T16" s="534">
        <f t="shared" si="10"/>
        <v>1.1009219356408133</v>
      </c>
      <c r="U16" s="527"/>
      <c r="V16" s="536">
        <f>'44apbpcasaad'!J17</f>
        <v>4013</v>
      </c>
      <c r="W16" s="534">
        <f t="shared" si="11"/>
        <v>3.8817953182433738</v>
      </c>
      <c r="X16" s="527"/>
      <c r="Y16" s="536">
        <f>'44apbpcasaad'!M17</f>
        <v>10129</v>
      </c>
      <c r="Z16" s="520">
        <f t="shared" si="12"/>
        <v>24.022863105967176</v>
      </c>
      <c r="AA16" s="521"/>
      <c r="AB16" s="522">
        <f t="shared" si="2"/>
        <v>12</v>
      </c>
      <c r="AC16" s="522">
        <v>6</v>
      </c>
      <c r="AD16" s="522">
        <f t="shared" si="13"/>
        <v>12</v>
      </c>
      <c r="AE16" s="523" t="str">
        <f t="shared" si="3"/>
        <v>Galicia</v>
      </c>
      <c r="AF16" s="524">
        <f t="shared" si="4"/>
        <v>3.5202989898483872</v>
      </c>
      <c r="AG16" s="396"/>
      <c r="AH16" s="522">
        <f t="shared" si="14"/>
        <v>10</v>
      </c>
      <c r="AI16" s="522">
        <v>6</v>
      </c>
      <c r="AJ16" s="522">
        <f t="shared" si="15"/>
        <v>12</v>
      </c>
      <c r="AK16" s="523" t="str">
        <f t="shared" si="16"/>
        <v>Galicia</v>
      </c>
      <c r="AL16" s="524">
        <f t="shared" si="17"/>
        <v>1.2702326349984281</v>
      </c>
      <c r="AM16" s="396"/>
      <c r="AN16" s="522">
        <f t="shared" si="18"/>
        <v>13</v>
      </c>
      <c r="AO16" s="522">
        <v>6</v>
      </c>
      <c r="AP16" s="522">
        <f t="shared" si="19"/>
        <v>4</v>
      </c>
      <c r="AQ16" s="523" t="str">
        <f t="shared" si="20"/>
        <v>Balears, Illes</v>
      </c>
      <c r="AR16" s="524">
        <f t="shared" si="21"/>
        <v>4.7710171250648674</v>
      </c>
      <c r="AS16" s="396"/>
      <c r="AT16" s="522">
        <f t="shared" si="22"/>
        <v>16</v>
      </c>
      <c r="AU16" s="522">
        <v>6</v>
      </c>
      <c r="AV16" s="522">
        <f t="shared" si="23"/>
        <v>4</v>
      </c>
      <c r="AW16" s="523" t="str">
        <f t="shared" si="24"/>
        <v>Balears, Illes</v>
      </c>
      <c r="AX16" s="524">
        <f t="shared" si="25"/>
        <v>30.770186555904644</v>
      </c>
    </row>
    <row r="17" spans="1:50" s="329" customFormat="1" ht="18" customHeight="1" x14ac:dyDescent="0.15">
      <c r="A17" s="348"/>
      <c r="B17" s="526" t="s">
        <v>4</v>
      </c>
      <c r="C17" s="527"/>
      <c r="D17" s="528">
        <f t="shared" si="5"/>
        <v>2401221</v>
      </c>
      <c r="E17" s="529">
        <f t="shared" si="0"/>
        <v>4.8876536469399703</v>
      </c>
      <c r="F17" s="527"/>
      <c r="G17" s="530">
        <f>'20pobl'!J18</f>
        <v>1746772</v>
      </c>
      <c r="H17" s="531">
        <f t="shared" si="6"/>
        <v>4.4846898839096774</v>
      </c>
      <c r="I17" s="527"/>
      <c r="J17" s="530">
        <f>'20pobl'!Q18</f>
        <v>430931</v>
      </c>
      <c r="K17" s="531">
        <f t="shared" si="7"/>
        <v>6.0290121665639287</v>
      </c>
      <c r="L17" s="527"/>
      <c r="M17" s="530">
        <f>'20pobl'!X18</f>
        <v>223518</v>
      </c>
      <c r="N17" s="531">
        <f t="shared" si="1"/>
        <v>7.3743905895177271</v>
      </c>
      <c r="O17" s="527"/>
      <c r="P17" s="532">
        <f t="shared" si="8"/>
        <v>127660</v>
      </c>
      <c r="Q17" s="533">
        <f>P17*100/D17</f>
        <v>5.3164619166665625</v>
      </c>
      <c r="R17" s="527"/>
      <c r="S17" s="530">
        <f>'44apbpcasaad'!G18</f>
        <v>26689</v>
      </c>
      <c r="T17" s="534">
        <f>S17*100/G17</f>
        <v>1.5279040424279757</v>
      </c>
      <c r="U17" s="527"/>
      <c r="V17" s="530">
        <f>'44apbpcasaad'!J18</f>
        <v>22330</v>
      </c>
      <c r="W17" s="534">
        <f>V17*100/J17</f>
        <v>5.1818040475157279</v>
      </c>
      <c r="X17" s="527"/>
      <c r="Y17" s="530">
        <f>'44apbpcasaad'!M18</f>
        <v>78641</v>
      </c>
      <c r="Z17" s="520">
        <f>Y17*100/M17</f>
        <v>35.183296199858624</v>
      </c>
      <c r="AA17" s="521"/>
      <c r="AB17" s="522">
        <f t="shared" si="2"/>
        <v>1</v>
      </c>
      <c r="AC17" s="522">
        <v>7</v>
      </c>
      <c r="AD17" s="522">
        <f t="shared" si="13"/>
        <v>20</v>
      </c>
      <c r="AE17" s="523" t="str">
        <f t="shared" si="3"/>
        <v>TOTAL</v>
      </c>
      <c r="AF17" s="524">
        <f t="shared" si="4"/>
        <v>3.4782642679431772</v>
      </c>
      <c r="AG17" s="396"/>
      <c r="AH17" s="522">
        <f t="shared" si="14"/>
        <v>1</v>
      </c>
      <c r="AI17" s="522">
        <v>7</v>
      </c>
      <c r="AJ17" s="522">
        <f t="shared" si="15"/>
        <v>11</v>
      </c>
      <c r="AK17" s="523" t="str">
        <f t="shared" si="16"/>
        <v>Extremadura</v>
      </c>
      <c r="AL17" s="524">
        <f t="shared" si="17"/>
        <v>1.1780054723910358</v>
      </c>
      <c r="AM17" s="396"/>
      <c r="AN17" s="522">
        <f t="shared" si="18"/>
        <v>3</v>
      </c>
      <c r="AO17" s="522">
        <v>7</v>
      </c>
      <c r="AP17" s="522">
        <f t="shared" si="19"/>
        <v>20</v>
      </c>
      <c r="AQ17" s="523" t="str">
        <f t="shared" si="20"/>
        <v>TOTAL</v>
      </c>
      <c r="AR17" s="524">
        <f t="shared" si="21"/>
        <v>4.7266349563533154</v>
      </c>
      <c r="AS17" s="396"/>
      <c r="AT17" s="522">
        <f t="shared" si="22"/>
        <v>3</v>
      </c>
      <c r="AU17" s="522">
        <v>7</v>
      </c>
      <c r="AV17" s="522">
        <f t="shared" si="23"/>
        <v>14</v>
      </c>
      <c r="AW17" s="523" t="str">
        <f t="shared" si="24"/>
        <v>Murcia, Región de</v>
      </c>
      <c r="AX17" s="524">
        <f t="shared" si="25"/>
        <v>30.522434258337146</v>
      </c>
    </row>
    <row r="18" spans="1:50" s="329" customFormat="1" ht="18" customHeight="1" x14ac:dyDescent="0.15">
      <c r="A18" s="348"/>
      <c r="B18" s="526" t="s">
        <v>40</v>
      </c>
      <c r="C18" s="527"/>
      <c r="D18" s="528">
        <f t="shared" si="5"/>
        <v>2126378</v>
      </c>
      <c r="E18" s="529">
        <f t="shared" si="0"/>
        <v>4.328214348647176</v>
      </c>
      <c r="F18" s="527"/>
      <c r="G18" s="530">
        <f>'20pobl'!J19</f>
        <v>1699472</v>
      </c>
      <c r="H18" s="531">
        <f t="shared" si="6"/>
        <v>4.3632511205742635</v>
      </c>
      <c r="I18" s="527"/>
      <c r="J18" s="530">
        <f>'20pobl'!Q19</f>
        <v>292398</v>
      </c>
      <c r="K18" s="531">
        <f t="shared" si="7"/>
        <v>4.0908430803979279</v>
      </c>
      <c r="L18" s="527"/>
      <c r="M18" s="530">
        <f>'20pobl'!X19</f>
        <v>134508</v>
      </c>
      <c r="N18" s="531">
        <f t="shared" si="1"/>
        <v>4.4377389266853253</v>
      </c>
      <c r="O18" s="527"/>
      <c r="P18" s="532">
        <f t="shared" si="8"/>
        <v>81889</v>
      </c>
      <c r="Q18" s="533">
        <f t="shared" si="9"/>
        <v>3.8511026731841658</v>
      </c>
      <c r="R18" s="527"/>
      <c r="S18" s="530">
        <f>'44apbpcasaad'!G19</f>
        <v>18669</v>
      </c>
      <c r="T18" s="534">
        <f t="shared" si="10"/>
        <v>1.0985176572488395</v>
      </c>
      <c r="U18" s="527"/>
      <c r="V18" s="530">
        <f>'44apbpcasaad'!J19</f>
        <v>14973</v>
      </c>
      <c r="W18" s="534">
        <f t="shared" si="11"/>
        <v>5.1207600599183305</v>
      </c>
      <c r="X18" s="527"/>
      <c r="Y18" s="530">
        <f>'44apbpcasaad'!M19</f>
        <v>48247</v>
      </c>
      <c r="Z18" s="520">
        <f t="shared" si="12"/>
        <v>35.869241978172305</v>
      </c>
      <c r="AA18" s="521"/>
      <c r="AB18" s="522">
        <f t="shared" si="2"/>
        <v>3</v>
      </c>
      <c r="AC18" s="522">
        <v>8</v>
      </c>
      <c r="AD18" s="522">
        <f t="shared" si="13"/>
        <v>3</v>
      </c>
      <c r="AE18" s="523" t="str">
        <f t="shared" si="3"/>
        <v>Asturias, Principado de</v>
      </c>
      <c r="AF18" s="524">
        <f t="shared" si="4"/>
        <v>3.3515970399791946</v>
      </c>
      <c r="AG18" s="396"/>
      <c r="AH18" s="522">
        <f t="shared" si="14"/>
        <v>11</v>
      </c>
      <c r="AI18" s="522">
        <v>8</v>
      </c>
      <c r="AJ18" s="522">
        <f t="shared" si="15"/>
        <v>20</v>
      </c>
      <c r="AK18" s="523" t="str">
        <f t="shared" si="16"/>
        <v>TOTAL</v>
      </c>
      <c r="AL18" s="524">
        <f t="shared" si="17"/>
        <v>1.155876229201622</v>
      </c>
      <c r="AM18" s="396"/>
      <c r="AN18" s="522">
        <f t="shared" si="18"/>
        <v>4</v>
      </c>
      <c r="AO18" s="522">
        <v>8</v>
      </c>
      <c r="AP18" s="522">
        <f t="shared" si="19"/>
        <v>10</v>
      </c>
      <c r="AQ18" s="523" t="str">
        <f t="shared" si="20"/>
        <v>Comunitat Valenciana</v>
      </c>
      <c r="AR18" s="524">
        <f t="shared" si="21"/>
        <v>4.694913633916487</v>
      </c>
      <c r="AS18" s="396"/>
      <c r="AT18" s="522">
        <f t="shared" si="22"/>
        <v>2</v>
      </c>
      <c r="AU18" s="522">
        <v>8</v>
      </c>
      <c r="AV18" s="522">
        <f t="shared" si="23"/>
        <v>20</v>
      </c>
      <c r="AW18" s="523" t="str">
        <f t="shared" si="24"/>
        <v>TOTAL</v>
      </c>
      <c r="AX18" s="524">
        <f t="shared" si="25"/>
        <v>30.378062971234275</v>
      </c>
    </row>
    <row r="19" spans="1:50" s="329" customFormat="1" ht="18" customHeight="1" x14ac:dyDescent="0.15">
      <c r="A19" s="348"/>
      <c r="B19" s="526" t="s">
        <v>41</v>
      </c>
      <c r="C19" s="527"/>
      <c r="D19" s="528">
        <f t="shared" si="5"/>
        <v>8124126</v>
      </c>
      <c r="E19" s="529">
        <f t="shared" si="0"/>
        <v>16.536551226271897</v>
      </c>
      <c r="F19" s="527"/>
      <c r="G19" s="530">
        <f>'20pobl'!J20</f>
        <v>6522139</v>
      </c>
      <c r="H19" s="531">
        <f t="shared" si="6"/>
        <v>16.745042166208741</v>
      </c>
      <c r="I19" s="527"/>
      <c r="J19" s="530">
        <f>'20pobl'!Q20</f>
        <v>1123089</v>
      </c>
      <c r="K19" s="531">
        <f t="shared" si="7"/>
        <v>15.712764329171296</v>
      </c>
      <c r="L19" s="527"/>
      <c r="M19" s="530">
        <f>'20pobl'!X20</f>
        <v>478898</v>
      </c>
      <c r="N19" s="531">
        <f t="shared" si="1"/>
        <v>15.799984361612312</v>
      </c>
      <c r="O19" s="527"/>
      <c r="P19" s="532">
        <f t="shared" si="8"/>
        <v>252843</v>
      </c>
      <c r="Q19" s="533">
        <f t="shared" si="9"/>
        <v>3.1122486283447599</v>
      </c>
      <c r="R19" s="527"/>
      <c r="S19" s="530">
        <f>'44apbpcasaad'!G20</f>
        <v>67138</v>
      </c>
      <c r="T19" s="534">
        <f t="shared" si="10"/>
        <v>1.029386218233006</v>
      </c>
      <c r="U19" s="527"/>
      <c r="V19" s="530">
        <f>'44apbpcasaad'!J20</f>
        <v>50119</v>
      </c>
      <c r="W19" s="534">
        <f t="shared" si="11"/>
        <v>4.4626026966696317</v>
      </c>
      <c r="X19" s="527"/>
      <c r="Y19" s="530">
        <f>'44apbpcasaad'!M20</f>
        <v>135586</v>
      </c>
      <c r="Z19" s="520">
        <f t="shared" si="12"/>
        <v>28.312083157582617</v>
      </c>
      <c r="AA19" s="521"/>
      <c r="AB19" s="522">
        <f t="shared" si="2"/>
        <v>14</v>
      </c>
      <c r="AC19" s="522">
        <v>9</v>
      </c>
      <c r="AD19" s="522">
        <f t="shared" si="13"/>
        <v>10</v>
      </c>
      <c r="AE19" s="523" t="str">
        <f t="shared" si="3"/>
        <v>Comunitat Valenciana</v>
      </c>
      <c r="AF19" s="524">
        <f t="shared" si="4"/>
        <v>3.3428924596446716</v>
      </c>
      <c r="AG19" s="396"/>
      <c r="AH19" s="522">
        <f t="shared" si="14"/>
        <v>14</v>
      </c>
      <c r="AI19" s="522">
        <v>9</v>
      </c>
      <c r="AJ19" s="522">
        <f t="shared" si="15"/>
        <v>3</v>
      </c>
      <c r="AK19" s="523" t="str">
        <f t="shared" si="16"/>
        <v>Asturias, Principado de</v>
      </c>
      <c r="AL19" s="524">
        <f t="shared" si="17"/>
        <v>1.105435044174774</v>
      </c>
      <c r="AM19" s="396"/>
      <c r="AN19" s="522">
        <f t="shared" si="18"/>
        <v>10</v>
      </c>
      <c r="AO19" s="522">
        <v>9</v>
      </c>
      <c r="AP19" s="522">
        <f t="shared" si="19"/>
        <v>2</v>
      </c>
      <c r="AQ19" s="523" t="str">
        <f t="shared" si="20"/>
        <v>Aragón</v>
      </c>
      <c r="AR19" s="524">
        <f t="shared" si="21"/>
        <v>4.5415975440001528</v>
      </c>
      <c r="AS19" s="396"/>
      <c r="AT19" s="522">
        <f t="shared" si="22"/>
        <v>11</v>
      </c>
      <c r="AU19" s="522">
        <v>9</v>
      </c>
      <c r="AV19" s="522">
        <f t="shared" si="23"/>
        <v>13</v>
      </c>
      <c r="AW19" s="523" t="str">
        <f t="shared" si="24"/>
        <v>Madrid, Comunidad de</v>
      </c>
      <c r="AX19" s="524">
        <f t="shared" si="25"/>
        <v>29.584819496835358</v>
      </c>
    </row>
    <row r="20" spans="1:50" s="329" customFormat="1" ht="18" customHeight="1" x14ac:dyDescent="0.15">
      <c r="A20" s="348"/>
      <c r="B20" s="526" t="s">
        <v>3</v>
      </c>
      <c r="C20" s="527"/>
      <c r="D20" s="528">
        <f t="shared" si="5"/>
        <v>5425182</v>
      </c>
      <c r="E20" s="529">
        <f t="shared" si="0"/>
        <v>11.042886343078409</v>
      </c>
      <c r="F20" s="527"/>
      <c r="G20" s="530">
        <f>'20pobl'!J21</f>
        <v>4318866</v>
      </c>
      <c r="H20" s="531">
        <f t="shared" si="6"/>
        <v>11.088324440832261</v>
      </c>
      <c r="I20" s="527"/>
      <c r="J20" s="530">
        <f>'20pobl'!Q21</f>
        <v>794988</v>
      </c>
      <c r="K20" s="531">
        <f t="shared" si="7"/>
        <v>11.122412461095452</v>
      </c>
      <c r="L20" s="527"/>
      <c r="M20" s="530">
        <f>'20pobl'!X21</f>
        <v>311328</v>
      </c>
      <c r="N20" s="531">
        <f t="shared" si="1"/>
        <v>10.271451397441705</v>
      </c>
      <c r="O20" s="527"/>
      <c r="P20" s="532">
        <f t="shared" si="8"/>
        <v>181358</v>
      </c>
      <c r="Q20" s="533">
        <f t="shared" si="9"/>
        <v>3.3428924596446716</v>
      </c>
      <c r="R20" s="527"/>
      <c r="S20" s="530">
        <f>'44apbpcasaad'!G21</f>
        <v>46583</v>
      </c>
      <c r="T20" s="534">
        <f t="shared" si="10"/>
        <v>1.0785933159306169</v>
      </c>
      <c r="U20" s="527"/>
      <c r="V20" s="530">
        <f>'44apbpcasaad'!J21</f>
        <v>37324</v>
      </c>
      <c r="W20" s="534">
        <f t="shared" si="11"/>
        <v>4.694913633916487</v>
      </c>
      <c r="X20" s="527"/>
      <c r="Y20" s="530">
        <f>'44apbpcasaad'!M21</f>
        <v>97451</v>
      </c>
      <c r="Z20" s="520">
        <f t="shared" si="12"/>
        <v>31.301713947990542</v>
      </c>
      <c r="AA20" s="521"/>
      <c r="AB20" s="522">
        <f t="shared" si="2"/>
        <v>9</v>
      </c>
      <c r="AC20" s="522">
        <v>10</v>
      </c>
      <c r="AD20" s="522">
        <f t="shared" si="13"/>
        <v>16</v>
      </c>
      <c r="AE20" s="523" t="str">
        <f t="shared" si="3"/>
        <v>País Vasco</v>
      </c>
      <c r="AF20" s="525">
        <f t="shared" si="4"/>
        <v>3.3212135699132559</v>
      </c>
      <c r="AG20" s="396"/>
      <c r="AH20" s="522">
        <f t="shared" si="14"/>
        <v>13</v>
      </c>
      <c r="AI20" s="522">
        <v>10</v>
      </c>
      <c r="AJ20" s="522">
        <f t="shared" si="15"/>
        <v>6</v>
      </c>
      <c r="AK20" s="523" t="str">
        <f t="shared" si="16"/>
        <v>Cantabria</v>
      </c>
      <c r="AL20" s="524">
        <f t="shared" si="17"/>
        <v>1.1009219356408133</v>
      </c>
      <c r="AM20" s="396"/>
      <c r="AN20" s="522">
        <f t="shared" si="18"/>
        <v>8</v>
      </c>
      <c r="AO20" s="522">
        <v>10</v>
      </c>
      <c r="AP20" s="522">
        <f t="shared" si="19"/>
        <v>9</v>
      </c>
      <c r="AQ20" s="523" t="str">
        <f t="shared" si="20"/>
        <v>Cataluña</v>
      </c>
      <c r="AR20" s="524">
        <f t="shared" si="21"/>
        <v>4.4626026966696317</v>
      </c>
      <c r="AS20" s="396"/>
      <c r="AT20" s="522">
        <f t="shared" si="22"/>
        <v>5</v>
      </c>
      <c r="AU20" s="522">
        <v>10</v>
      </c>
      <c r="AV20" s="522">
        <f t="shared" si="23"/>
        <v>5</v>
      </c>
      <c r="AW20" s="523" t="str">
        <f t="shared" si="24"/>
        <v>Canarias</v>
      </c>
      <c r="AX20" s="524">
        <f t="shared" si="25"/>
        <v>29.159505066139953</v>
      </c>
    </row>
    <row r="21" spans="1:50" s="329" customFormat="1" ht="18" customHeight="1" x14ac:dyDescent="0.15">
      <c r="A21" s="348"/>
      <c r="B21" s="526" t="s">
        <v>2</v>
      </c>
      <c r="C21" s="527"/>
      <c r="D21" s="528">
        <f t="shared" si="5"/>
        <v>1053345</v>
      </c>
      <c r="E21" s="529">
        <f t="shared" si="0"/>
        <v>2.1440698422744027</v>
      </c>
      <c r="F21" s="527"/>
      <c r="G21" s="530">
        <f>'20pobl'!J22</f>
        <v>811711</v>
      </c>
      <c r="H21" s="531">
        <f t="shared" si="6"/>
        <v>2.083999577711463</v>
      </c>
      <c r="I21" s="527"/>
      <c r="J21" s="530">
        <f>'20pobl'!Q22</f>
        <v>165573</v>
      </c>
      <c r="K21" s="531">
        <f t="shared" si="7"/>
        <v>2.3164767247064826</v>
      </c>
      <c r="L21" s="527"/>
      <c r="M21" s="530">
        <f>'20pobl'!X22</f>
        <v>76061</v>
      </c>
      <c r="N21" s="531">
        <f t="shared" si="1"/>
        <v>2.5094333459914093</v>
      </c>
      <c r="O21" s="527"/>
      <c r="P21" s="532">
        <f t="shared" si="8"/>
        <v>37503</v>
      </c>
      <c r="Q21" s="533">
        <f t="shared" si="9"/>
        <v>3.5603719579055295</v>
      </c>
      <c r="R21" s="527"/>
      <c r="S21" s="530">
        <f>'44apbpcasaad'!G22</f>
        <v>9562</v>
      </c>
      <c r="T21" s="534">
        <f t="shared" si="10"/>
        <v>1.1780054723910358</v>
      </c>
      <c r="U21" s="527"/>
      <c r="V21" s="530">
        <f>'44apbpcasaad'!J22</f>
        <v>6913</v>
      </c>
      <c r="W21" s="534">
        <f t="shared" si="11"/>
        <v>4.1751976469593473</v>
      </c>
      <c r="X21" s="527"/>
      <c r="Y21" s="530">
        <f>'44apbpcasaad'!M22</f>
        <v>21028</v>
      </c>
      <c r="Z21" s="520">
        <f t="shared" si="12"/>
        <v>27.646231314339808</v>
      </c>
      <c r="AA21" s="521"/>
      <c r="AB21" s="522">
        <f t="shared" si="2"/>
        <v>5</v>
      </c>
      <c r="AC21" s="522">
        <v>11</v>
      </c>
      <c r="AD21" s="522">
        <f t="shared" si="13"/>
        <v>5</v>
      </c>
      <c r="AE21" s="523" t="str">
        <f t="shared" si="3"/>
        <v>Canarias</v>
      </c>
      <c r="AF21" s="524">
        <f t="shared" si="4"/>
        <v>3.2180306401530681</v>
      </c>
      <c r="AG21" s="396"/>
      <c r="AH21" s="522">
        <f t="shared" si="14"/>
        <v>7</v>
      </c>
      <c r="AI21" s="522">
        <v>11</v>
      </c>
      <c r="AJ21" s="522">
        <f t="shared" si="15"/>
        <v>8</v>
      </c>
      <c r="AK21" s="523" t="str">
        <f t="shared" si="16"/>
        <v>Castilla - La Mancha</v>
      </c>
      <c r="AL21" s="524">
        <f t="shared" si="17"/>
        <v>1.0985176572488395</v>
      </c>
      <c r="AM21" s="396"/>
      <c r="AN21" s="522">
        <f t="shared" si="18"/>
        <v>11</v>
      </c>
      <c r="AO21" s="522">
        <v>11</v>
      </c>
      <c r="AP21" s="522">
        <f t="shared" si="19"/>
        <v>11</v>
      </c>
      <c r="AQ21" s="523" t="str">
        <f t="shared" si="20"/>
        <v>Extremadura</v>
      </c>
      <c r="AR21" s="524">
        <f t="shared" si="21"/>
        <v>4.1751976469593473</v>
      </c>
      <c r="AS21" s="396"/>
      <c r="AT21" s="522">
        <f t="shared" si="22"/>
        <v>12</v>
      </c>
      <c r="AU21" s="522">
        <v>11</v>
      </c>
      <c r="AV21" s="522">
        <f t="shared" si="23"/>
        <v>9</v>
      </c>
      <c r="AW21" s="523" t="str">
        <f t="shared" si="24"/>
        <v>Cataluña</v>
      </c>
      <c r="AX21" s="524">
        <f t="shared" si="25"/>
        <v>28.312083157582617</v>
      </c>
    </row>
    <row r="22" spans="1:50" s="329" customFormat="1" ht="18" customHeight="1" x14ac:dyDescent="0.15">
      <c r="A22" s="348"/>
      <c r="B22" s="526" t="s">
        <v>35</v>
      </c>
      <c r="C22" s="527"/>
      <c r="D22" s="528">
        <f t="shared" si="5"/>
        <v>2714741</v>
      </c>
      <c r="E22" s="529">
        <f t="shared" si="0"/>
        <v>5.5258194681570174</v>
      </c>
      <c r="F22" s="527"/>
      <c r="G22" s="530">
        <f>'20pobl'!J23</f>
        <v>1984912</v>
      </c>
      <c r="H22" s="531">
        <f t="shared" si="6"/>
        <v>5.096094262359899</v>
      </c>
      <c r="I22" s="527"/>
      <c r="J22" s="530">
        <f>'20pobl'!Q23</f>
        <v>484373</v>
      </c>
      <c r="K22" s="531">
        <f t="shared" si="7"/>
        <v>6.7767013980314008</v>
      </c>
      <c r="L22" s="527"/>
      <c r="M22" s="530">
        <f>'20pobl'!X23</f>
        <v>245456</v>
      </c>
      <c r="N22" s="531">
        <f t="shared" si="1"/>
        <v>8.0981774020019124</v>
      </c>
      <c r="O22" s="527"/>
      <c r="P22" s="532">
        <f t="shared" si="8"/>
        <v>95567</v>
      </c>
      <c r="Q22" s="533">
        <f t="shared" si="9"/>
        <v>3.5202989898483872</v>
      </c>
      <c r="R22" s="527"/>
      <c r="S22" s="530">
        <f>'44apbpcasaad'!G23</f>
        <v>25213</v>
      </c>
      <c r="T22" s="534">
        <f t="shared" si="10"/>
        <v>1.2702326349984281</v>
      </c>
      <c r="U22" s="527"/>
      <c r="V22" s="530">
        <f>'44apbpcasaad'!J23</f>
        <v>16985</v>
      </c>
      <c r="W22" s="534">
        <f t="shared" si="11"/>
        <v>3.5065951240056732</v>
      </c>
      <c r="X22" s="527"/>
      <c r="Y22" s="530">
        <f>'44apbpcasaad'!M23</f>
        <v>53369</v>
      </c>
      <c r="Z22" s="520">
        <f t="shared" si="12"/>
        <v>21.742797079721008</v>
      </c>
      <c r="AA22" s="521"/>
      <c r="AB22" s="522">
        <f t="shared" si="2"/>
        <v>6</v>
      </c>
      <c r="AC22" s="522">
        <v>12</v>
      </c>
      <c r="AD22" s="522">
        <f t="shared" si="13"/>
        <v>6</v>
      </c>
      <c r="AE22" s="523" t="str">
        <f t="shared" si="3"/>
        <v>Cantabria</v>
      </c>
      <c r="AF22" s="524">
        <f t="shared" si="4"/>
        <v>3.2133188909459371</v>
      </c>
      <c r="AG22" s="396"/>
      <c r="AH22" s="522">
        <f t="shared" si="14"/>
        <v>6</v>
      </c>
      <c r="AI22" s="522">
        <v>12</v>
      </c>
      <c r="AJ22" s="522">
        <f t="shared" si="15"/>
        <v>16</v>
      </c>
      <c r="AK22" s="523" t="str">
        <f t="shared" si="16"/>
        <v>País Vasco</v>
      </c>
      <c r="AL22" s="524">
        <f t="shared" si="17"/>
        <v>1.0809799755782519</v>
      </c>
      <c r="AM22" s="396"/>
      <c r="AN22" s="522">
        <f t="shared" si="18"/>
        <v>17</v>
      </c>
      <c r="AO22" s="522">
        <v>12</v>
      </c>
      <c r="AP22" s="522">
        <f t="shared" si="19"/>
        <v>13</v>
      </c>
      <c r="AQ22" s="523" t="str">
        <f t="shared" si="20"/>
        <v>Madrid, Comunidad de</v>
      </c>
      <c r="AR22" s="524">
        <f t="shared" si="21"/>
        <v>4.1712858974482563</v>
      </c>
      <c r="AS22" s="396"/>
      <c r="AT22" s="522">
        <f t="shared" si="22"/>
        <v>19</v>
      </c>
      <c r="AU22" s="522">
        <v>12</v>
      </c>
      <c r="AV22" s="522">
        <f t="shared" si="23"/>
        <v>11</v>
      </c>
      <c r="AW22" s="523" t="str">
        <f t="shared" si="24"/>
        <v>Extremadura</v>
      </c>
      <c r="AX22" s="524">
        <f t="shared" si="25"/>
        <v>27.646231314339808</v>
      </c>
    </row>
    <row r="23" spans="1:50" s="329" customFormat="1" ht="18" customHeight="1" x14ac:dyDescent="0.15">
      <c r="A23" s="348"/>
      <c r="B23" s="526" t="s">
        <v>42</v>
      </c>
      <c r="C23" s="527"/>
      <c r="D23" s="528">
        <f t="shared" si="5"/>
        <v>7113886</v>
      </c>
      <c r="E23" s="529">
        <f t="shared" si="0"/>
        <v>14.480221042467644</v>
      </c>
      <c r="F23" s="527"/>
      <c r="G23" s="530">
        <f>'20pobl'!J24</f>
        <v>5771238</v>
      </c>
      <c r="H23" s="531">
        <f t="shared" si="6"/>
        <v>14.817167138146889</v>
      </c>
      <c r="I23" s="527"/>
      <c r="J23" s="530">
        <f>'20pobl'!Q24</f>
        <v>933597</v>
      </c>
      <c r="K23" s="531">
        <f t="shared" si="7"/>
        <v>13.061644837961493</v>
      </c>
      <c r="L23" s="527"/>
      <c r="M23" s="530">
        <f>'20pobl'!X24</f>
        <v>409051</v>
      </c>
      <c r="N23" s="531">
        <f t="shared" si="1"/>
        <v>13.495565659288362</v>
      </c>
      <c r="O23" s="527"/>
      <c r="P23" s="532">
        <f t="shared" si="8"/>
        <v>215674</v>
      </c>
      <c r="Q23" s="533">
        <f t="shared" si="9"/>
        <v>3.0317325860999178</v>
      </c>
      <c r="R23" s="527"/>
      <c r="S23" s="530">
        <f>'44apbpcasaad'!G24</f>
        <v>55714</v>
      </c>
      <c r="T23" s="534">
        <f t="shared" si="10"/>
        <v>0.96537346059892171</v>
      </c>
      <c r="U23" s="527"/>
      <c r="V23" s="530">
        <f>'44apbpcasaad'!J24</f>
        <v>38943</v>
      </c>
      <c r="W23" s="534">
        <f t="shared" si="11"/>
        <v>4.1712858974482563</v>
      </c>
      <c r="X23" s="527"/>
      <c r="Y23" s="530">
        <f>'44apbpcasaad'!M24</f>
        <v>121017</v>
      </c>
      <c r="Z23" s="520">
        <f t="shared" si="12"/>
        <v>29.584819496835358</v>
      </c>
      <c r="AA23" s="521"/>
      <c r="AB23" s="522">
        <f t="shared" si="2"/>
        <v>15</v>
      </c>
      <c r="AC23" s="522">
        <v>13</v>
      </c>
      <c r="AD23" s="522">
        <f t="shared" si="13"/>
        <v>14</v>
      </c>
      <c r="AE23" s="523" t="str">
        <f t="shared" si="3"/>
        <v>Murcia, Región de</v>
      </c>
      <c r="AF23" s="524">
        <f t="shared" si="4"/>
        <v>3.2029837635925644</v>
      </c>
      <c r="AG23" s="396"/>
      <c r="AH23" s="522">
        <f t="shared" si="14"/>
        <v>15</v>
      </c>
      <c r="AI23" s="522">
        <v>13</v>
      </c>
      <c r="AJ23" s="522">
        <f t="shared" si="15"/>
        <v>10</v>
      </c>
      <c r="AK23" s="523" t="str">
        <f t="shared" si="16"/>
        <v>Comunitat Valenciana</v>
      </c>
      <c r="AL23" s="524">
        <f t="shared" si="17"/>
        <v>1.0785933159306169</v>
      </c>
      <c r="AM23" s="396"/>
      <c r="AN23" s="522">
        <f t="shared" si="18"/>
        <v>12</v>
      </c>
      <c r="AO23" s="522">
        <v>13</v>
      </c>
      <c r="AP23" s="522">
        <f t="shared" si="19"/>
        <v>6</v>
      </c>
      <c r="AQ23" s="523" t="str">
        <f t="shared" si="20"/>
        <v>Cantabria</v>
      </c>
      <c r="AR23" s="524">
        <f t="shared" si="21"/>
        <v>3.8817953182433738</v>
      </c>
      <c r="AS23" s="396"/>
      <c r="AT23" s="522">
        <f t="shared" si="22"/>
        <v>9</v>
      </c>
      <c r="AU23" s="522">
        <v>13</v>
      </c>
      <c r="AV23" s="522">
        <f t="shared" si="23"/>
        <v>17</v>
      </c>
      <c r="AW23" s="523" t="str">
        <f t="shared" si="24"/>
        <v>Rioja, La</v>
      </c>
      <c r="AX23" s="524">
        <f t="shared" si="25"/>
        <v>27.382146439317953</v>
      </c>
    </row>
    <row r="24" spans="1:50" s="329" customFormat="1" ht="18" customHeight="1" x14ac:dyDescent="0.15">
      <c r="A24" s="348"/>
      <c r="B24" s="526" t="s">
        <v>43</v>
      </c>
      <c r="C24" s="527"/>
      <c r="D24" s="528">
        <f t="shared" si="5"/>
        <v>1586989</v>
      </c>
      <c r="E24" s="529">
        <f t="shared" si="0"/>
        <v>3.2302951596307112</v>
      </c>
      <c r="F24" s="527"/>
      <c r="G24" s="530">
        <f>'20pobl'!J25</f>
        <v>1316655</v>
      </c>
      <c r="H24" s="531">
        <f t="shared" si="6"/>
        <v>3.3804007386763102</v>
      </c>
      <c r="I24" s="527"/>
      <c r="J24" s="530">
        <f>'20pobl'!Q25</f>
        <v>196028</v>
      </c>
      <c r="K24" s="531">
        <f t="shared" si="7"/>
        <v>2.7425624914132283</v>
      </c>
      <c r="L24" s="527"/>
      <c r="M24" s="530">
        <f>'20pobl'!X25</f>
        <v>74306</v>
      </c>
      <c r="N24" s="531">
        <f t="shared" si="1"/>
        <v>2.4515317206878384</v>
      </c>
      <c r="O24" s="527"/>
      <c r="P24" s="532">
        <f t="shared" si="8"/>
        <v>50831</v>
      </c>
      <c r="Q24" s="533">
        <f t="shared" si="9"/>
        <v>3.2029837635925644</v>
      </c>
      <c r="R24" s="527"/>
      <c r="S24" s="530">
        <f>'44apbpcasaad'!G25</f>
        <v>18212</v>
      </c>
      <c r="T24" s="534">
        <f t="shared" si="10"/>
        <v>1.3832021296391235</v>
      </c>
      <c r="U24" s="527"/>
      <c r="V24" s="530">
        <f>'44apbpcasaad'!J25</f>
        <v>9939</v>
      </c>
      <c r="W24" s="534">
        <f t="shared" si="11"/>
        <v>5.070194053910666</v>
      </c>
      <c r="X24" s="527"/>
      <c r="Y24" s="530">
        <f>'44apbpcasaad'!M25</f>
        <v>22680</v>
      </c>
      <c r="Z24" s="520">
        <f t="shared" si="12"/>
        <v>30.522434258337146</v>
      </c>
      <c r="AA24" s="521"/>
      <c r="AB24" s="522">
        <f t="shared" si="2"/>
        <v>13</v>
      </c>
      <c r="AC24" s="522">
        <v>14</v>
      </c>
      <c r="AD24" s="522">
        <f t="shared" si="13"/>
        <v>9</v>
      </c>
      <c r="AE24" s="523" t="str">
        <f t="shared" si="3"/>
        <v>Cataluña</v>
      </c>
      <c r="AF24" s="524">
        <f t="shared" si="4"/>
        <v>3.1122486283447599</v>
      </c>
      <c r="AG24" s="396"/>
      <c r="AH24" s="522">
        <f t="shared" si="14"/>
        <v>4</v>
      </c>
      <c r="AI24" s="522">
        <v>14</v>
      </c>
      <c r="AJ24" s="522">
        <f t="shared" si="15"/>
        <v>9</v>
      </c>
      <c r="AK24" s="523" t="str">
        <f t="shared" si="16"/>
        <v>Cataluña</v>
      </c>
      <c r="AL24" s="524">
        <f t="shared" si="17"/>
        <v>1.029386218233006</v>
      </c>
      <c r="AM24" s="396"/>
      <c r="AN24" s="522">
        <f t="shared" si="18"/>
        <v>5</v>
      </c>
      <c r="AO24" s="522">
        <v>14</v>
      </c>
      <c r="AP24" s="522">
        <f t="shared" si="19"/>
        <v>18</v>
      </c>
      <c r="AQ24" s="523" t="str">
        <f t="shared" si="20"/>
        <v>Ceuta y Melilla</v>
      </c>
      <c r="AR24" s="524">
        <f t="shared" si="21"/>
        <v>3.8042230892816158</v>
      </c>
      <c r="AS24" s="396"/>
      <c r="AT24" s="522">
        <f t="shared" si="22"/>
        <v>7</v>
      </c>
      <c r="AU24" s="522">
        <v>14</v>
      </c>
      <c r="AV24" s="522">
        <f t="shared" si="23"/>
        <v>16</v>
      </c>
      <c r="AW24" s="523" t="str">
        <f t="shared" si="24"/>
        <v>País Vasco</v>
      </c>
      <c r="AX24" s="524">
        <f t="shared" si="25"/>
        <v>25.418780511151528</v>
      </c>
    </row>
    <row r="25" spans="1:50" s="329" customFormat="1" ht="18" customHeight="1" x14ac:dyDescent="0.15">
      <c r="B25" s="526" t="s">
        <v>44</v>
      </c>
      <c r="C25" s="527"/>
      <c r="D25" s="535">
        <f t="shared" si="5"/>
        <v>683854</v>
      </c>
      <c r="E25" s="529">
        <f t="shared" si="0"/>
        <v>1.3919757894314961</v>
      </c>
      <c r="F25" s="527"/>
      <c r="G25" s="536">
        <f>'20pobl'!J26</f>
        <v>540320</v>
      </c>
      <c r="H25" s="531">
        <f t="shared" si="6"/>
        <v>1.3872260593105894</v>
      </c>
      <c r="I25" s="527"/>
      <c r="J25" s="536">
        <f>'20pobl'!Q26</f>
        <v>99695</v>
      </c>
      <c r="K25" s="531">
        <f>J25*100/$J$30</f>
        <v>1.394799557111442</v>
      </c>
      <c r="L25" s="527"/>
      <c r="M25" s="536">
        <f>'20pobl'!X26</f>
        <v>43839</v>
      </c>
      <c r="N25" s="531">
        <f t="shared" si="1"/>
        <v>1.4463529069420256</v>
      </c>
      <c r="O25" s="527"/>
      <c r="P25" s="537">
        <f t="shared" si="8"/>
        <v>17309</v>
      </c>
      <c r="Q25" s="533">
        <f t="shared" si="9"/>
        <v>2.5310958186981432</v>
      </c>
      <c r="R25" s="527"/>
      <c r="S25" s="536">
        <f>'44apbpcasaad'!G26</f>
        <v>3563</v>
      </c>
      <c r="T25" s="534">
        <f t="shared" si="10"/>
        <v>0.65942404501036422</v>
      </c>
      <c r="U25" s="527"/>
      <c r="V25" s="536">
        <f>'44apbpcasaad'!J26</f>
        <v>2858</v>
      </c>
      <c r="W25" s="534">
        <f t="shared" si="11"/>
        <v>2.8667435678820401</v>
      </c>
      <c r="X25" s="527"/>
      <c r="Y25" s="536">
        <f>'44apbpcasaad'!M26</f>
        <v>10888</v>
      </c>
      <c r="Z25" s="520">
        <f t="shared" si="12"/>
        <v>24.836332945550765</v>
      </c>
      <c r="AA25" s="521"/>
      <c r="AB25" s="522">
        <f t="shared" si="2"/>
        <v>18</v>
      </c>
      <c r="AC25" s="522">
        <v>15</v>
      </c>
      <c r="AD25" s="522">
        <f t="shared" si="13"/>
        <v>13</v>
      </c>
      <c r="AE25" s="523" t="str">
        <f t="shared" si="3"/>
        <v>Madrid, Comunidad de</v>
      </c>
      <c r="AF25" s="524">
        <f t="shared" si="4"/>
        <v>3.0317325860999178</v>
      </c>
      <c r="AG25" s="396"/>
      <c r="AH25" s="522">
        <f t="shared" si="14"/>
        <v>18</v>
      </c>
      <c r="AI25" s="522">
        <v>15</v>
      </c>
      <c r="AJ25" s="522">
        <f t="shared" si="15"/>
        <v>13</v>
      </c>
      <c r="AK25" s="523" t="str">
        <f t="shared" si="16"/>
        <v>Madrid, Comunidad de</v>
      </c>
      <c r="AL25" s="524">
        <f t="shared" si="17"/>
        <v>0.96537346059892171</v>
      </c>
      <c r="AM25" s="396"/>
      <c r="AN25" s="522">
        <f t="shared" si="18"/>
        <v>19</v>
      </c>
      <c r="AO25" s="522">
        <v>15</v>
      </c>
      <c r="AP25" s="522">
        <f t="shared" si="19"/>
        <v>16</v>
      </c>
      <c r="AQ25" s="523" t="str">
        <f t="shared" si="20"/>
        <v>País Vasco</v>
      </c>
      <c r="AR25" s="524">
        <f t="shared" si="21"/>
        <v>3.6278851511863213</v>
      </c>
      <c r="AS25" s="396"/>
      <c r="AT25" s="522">
        <f t="shared" si="22"/>
        <v>15</v>
      </c>
      <c r="AU25" s="522">
        <v>15</v>
      </c>
      <c r="AV25" s="522">
        <f t="shared" si="23"/>
        <v>15</v>
      </c>
      <c r="AW25" s="523" t="str">
        <f t="shared" si="24"/>
        <v>Navarra, Comunidad Foral de</v>
      </c>
      <c r="AX25" s="524">
        <f t="shared" si="25"/>
        <v>24.836332945550765</v>
      </c>
    </row>
    <row r="26" spans="1:50" s="329" customFormat="1" ht="18" customHeight="1" x14ac:dyDescent="0.15">
      <c r="B26" s="526" t="s">
        <v>45</v>
      </c>
      <c r="C26" s="527"/>
      <c r="D26" s="535">
        <f t="shared" si="5"/>
        <v>2242343</v>
      </c>
      <c r="E26" s="529">
        <f t="shared" si="0"/>
        <v>4.5642595752912012</v>
      </c>
      <c r="F26" s="527"/>
      <c r="G26" s="536">
        <f>'20pobl'!J27</f>
        <v>1700124</v>
      </c>
      <c r="H26" s="531">
        <f t="shared" si="6"/>
        <v>4.3649250756206621</v>
      </c>
      <c r="I26" s="527"/>
      <c r="J26" s="536">
        <f>'20pobl'!Q27</f>
        <v>375067</v>
      </c>
      <c r="K26" s="531">
        <f t="shared" si="7"/>
        <v>5.2474375393662394</v>
      </c>
      <c r="L26" s="527"/>
      <c r="M26" s="536">
        <f>'20pobl'!X27</f>
        <v>167152</v>
      </c>
      <c r="N26" s="531">
        <f t="shared" si="1"/>
        <v>5.5147421497108384</v>
      </c>
      <c r="O26" s="527"/>
      <c r="P26" s="537">
        <f t="shared" si="8"/>
        <v>74473</v>
      </c>
      <c r="Q26" s="533">
        <f t="shared" si="9"/>
        <v>3.3212135699132559</v>
      </c>
      <c r="R26" s="527"/>
      <c r="S26" s="536">
        <f>'44apbpcasaad'!G27</f>
        <v>18378</v>
      </c>
      <c r="T26" s="534">
        <f t="shared" si="10"/>
        <v>1.0809799755782519</v>
      </c>
      <c r="U26" s="527"/>
      <c r="V26" s="536">
        <f>'44apbpcasaad'!J27</f>
        <v>13607</v>
      </c>
      <c r="W26" s="534">
        <f t="shared" si="11"/>
        <v>3.6278851511863213</v>
      </c>
      <c r="X26" s="527"/>
      <c r="Y26" s="536">
        <f>'44apbpcasaad'!M27</f>
        <v>42488</v>
      </c>
      <c r="Z26" s="520">
        <f t="shared" si="12"/>
        <v>25.418780511151528</v>
      </c>
      <c r="AA26" s="521"/>
      <c r="AB26" s="522">
        <f t="shared" si="2"/>
        <v>10</v>
      </c>
      <c r="AC26" s="522">
        <v>16</v>
      </c>
      <c r="AD26" s="522">
        <f t="shared" si="13"/>
        <v>17</v>
      </c>
      <c r="AE26" s="523" t="str">
        <f t="shared" si="3"/>
        <v>Rioja, La</v>
      </c>
      <c r="AF26" s="525">
        <f t="shared" si="4"/>
        <v>2.9442814172452518</v>
      </c>
      <c r="AG26" s="396"/>
      <c r="AH26" s="522">
        <f t="shared" si="14"/>
        <v>12</v>
      </c>
      <c r="AI26" s="522">
        <v>16</v>
      </c>
      <c r="AJ26" s="522">
        <f t="shared" si="15"/>
        <v>4</v>
      </c>
      <c r="AK26" s="523" t="str">
        <f t="shared" si="16"/>
        <v>Balears, Illes</v>
      </c>
      <c r="AL26" s="524">
        <f t="shared" si="17"/>
        <v>0.92346444450217302</v>
      </c>
      <c r="AM26" s="396"/>
      <c r="AN26" s="522">
        <f t="shared" si="18"/>
        <v>15</v>
      </c>
      <c r="AO26" s="522">
        <v>16</v>
      </c>
      <c r="AP26" s="522">
        <f t="shared" si="19"/>
        <v>3</v>
      </c>
      <c r="AQ26" s="523" t="str">
        <f t="shared" si="20"/>
        <v>Asturias, Principado de</v>
      </c>
      <c r="AR26" s="524">
        <f t="shared" si="21"/>
        <v>3.5318356708452279</v>
      </c>
      <c r="AS26" s="396"/>
      <c r="AT26" s="522">
        <f t="shared" si="22"/>
        <v>14</v>
      </c>
      <c r="AU26" s="522">
        <v>16</v>
      </c>
      <c r="AV26" s="522">
        <f t="shared" si="23"/>
        <v>6</v>
      </c>
      <c r="AW26" s="523" t="str">
        <f t="shared" si="24"/>
        <v>Cantabria</v>
      </c>
      <c r="AX26" s="524">
        <f t="shared" si="25"/>
        <v>24.022863105967176</v>
      </c>
    </row>
    <row r="27" spans="1:50" s="329" customFormat="1" ht="18" customHeight="1" x14ac:dyDescent="0.15">
      <c r="B27" s="526" t="s">
        <v>46</v>
      </c>
      <c r="C27" s="527"/>
      <c r="D27" s="535">
        <f t="shared" si="5"/>
        <v>326803</v>
      </c>
      <c r="E27" s="538">
        <f t="shared" si="0"/>
        <v>0.66520319236793413</v>
      </c>
      <c r="F27" s="527"/>
      <c r="G27" s="536">
        <f>'20pobl'!J28</f>
        <v>253300</v>
      </c>
      <c r="H27" s="539">
        <f t="shared" si="6"/>
        <v>0.65032640069472214</v>
      </c>
      <c r="I27" s="527"/>
      <c r="J27" s="536">
        <f>'20pobl'!Q28</f>
        <v>50572</v>
      </c>
      <c r="K27" s="539">
        <f t="shared" si="7"/>
        <v>0.7075360168738638</v>
      </c>
      <c r="L27" s="527"/>
      <c r="M27" s="536">
        <f>'20pobl'!X28</f>
        <v>22931</v>
      </c>
      <c r="N27" s="539">
        <f t="shared" si="1"/>
        <v>0.75654824492090567</v>
      </c>
      <c r="O27" s="527"/>
      <c r="P27" s="537">
        <f t="shared" si="8"/>
        <v>9622</v>
      </c>
      <c r="Q27" s="540">
        <f t="shared" si="9"/>
        <v>2.9442814172452518</v>
      </c>
      <c r="R27" s="527"/>
      <c r="S27" s="536">
        <f>'44apbpcasaad'!G28</f>
        <v>1606</v>
      </c>
      <c r="T27" s="541">
        <f t="shared" si="10"/>
        <v>0.63403079352546388</v>
      </c>
      <c r="U27" s="527"/>
      <c r="V27" s="536">
        <f>'44apbpcasaad'!J28</f>
        <v>1737</v>
      </c>
      <c r="W27" s="541">
        <f t="shared" si="11"/>
        <v>3.4347069524638139</v>
      </c>
      <c r="X27" s="527"/>
      <c r="Y27" s="536">
        <f>'44apbpcasaad'!M28</f>
        <v>6279</v>
      </c>
      <c r="Z27" s="542">
        <f t="shared" si="12"/>
        <v>27.382146439317953</v>
      </c>
      <c r="AA27" s="521"/>
      <c r="AB27" s="522">
        <f t="shared" si="2"/>
        <v>16</v>
      </c>
      <c r="AC27" s="522">
        <v>17</v>
      </c>
      <c r="AD27" s="522">
        <f t="shared" si="13"/>
        <v>4</v>
      </c>
      <c r="AE27" s="523" t="str">
        <f t="shared" si="3"/>
        <v>Balears, Illes</v>
      </c>
      <c r="AF27" s="524">
        <f t="shared" si="4"/>
        <v>2.7433823741202903</v>
      </c>
      <c r="AG27" s="396"/>
      <c r="AH27" s="522">
        <f t="shared" si="14"/>
        <v>19</v>
      </c>
      <c r="AI27" s="522">
        <v>17</v>
      </c>
      <c r="AJ27" s="522">
        <f t="shared" si="15"/>
        <v>2</v>
      </c>
      <c r="AK27" s="523" t="str">
        <f t="shared" si="16"/>
        <v>Aragón</v>
      </c>
      <c r="AL27" s="524">
        <f t="shared" si="17"/>
        <v>0.92217557692781094</v>
      </c>
      <c r="AM27" s="396"/>
      <c r="AN27" s="522">
        <f t="shared" si="18"/>
        <v>18</v>
      </c>
      <c r="AO27" s="522">
        <v>17</v>
      </c>
      <c r="AP27" s="522">
        <f t="shared" si="19"/>
        <v>12</v>
      </c>
      <c r="AQ27" s="523" t="str">
        <f t="shared" si="20"/>
        <v>Galicia</v>
      </c>
      <c r="AR27" s="524">
        <f t="shared" si="21"/>
        <v>3.5065951240056732</v>
      </c>
      <c r="AS27" s="396"/>
      <c r="AT27" s="522">
        <f t="shared" si="22"/>
        <v>13</v>
      </c>
      <c r="AU27" s="522">
        <v>17</v>
      </c>
      <c r="AV27" s="522">
        <f t="shared" si="23"/>
        <v>18</v>
      </c>
      <c r="AW27" s="523" t="str">
        <f t="shared" si="24"/>
        <v>Ceuta y Melilla</v>
      </c>
      <c r="AX27" s="524">
        <f t="shared" si="25"/>
        <v>22.856011091305209</v>
      </c>
    </row>
    <row r="28" spans="1:50" s="329" customFormat="1" ht="18" customHeight="1" x14ac:dyDescent="0.15">
      <c r="B28" s="526" t="s">
        <v>1</v>
      </c>
      <c r="C28" s="527"/>
      <c r="D28" s="535">
        <f t="shared" si="5"/>
        <v>170634</v>
      </c>
      <c r="E28" s="538">
        <f t="shared" si="0"/>
        <v>0.34732325445760925</v>
      </c>
      <c r="F28" s="527"/>
      <c r="G28" s="536">
        <f>'20pobl'!J29</f>
        <v>148157</v>
      </c>
      <c r="H28" s="539">
        <f t="shared" si="6"/>
        <v>0.38038061013710206</v>
      </c>
      <c r="I28" s="527"/>
      <c r="J28" s="536">
        <f>'20pobl'!Q29</f>
        <v>17428</v>
      </c>
      <c r="K28" s="539">
        <f t="shared" si="7"/>
        <v>0.24382934631965708</v>
      </c>
      <c r="L28" s="527"/>
      <c r="M28" s="536">
        <f>'20pobl'!X29</f>
        <v>5049</v>
      </c>
      <c r="N28" s="539">
        <f t="shared" si="1"/>
        <v>0.16657852202719695</v>
      </c>
      <c r="O28" s="527"/>
      <c r="P28" s="537">
        <f t="shared" si="8"/>
        <v>4050</v>
      </c>
      <c r="Q28" s="540">
        <f t="shared" si="9"/>
        <v>2.3735011779598438</v>
      </c>
      <c r="R28" s="527"/>
      <c r="S28" s="536">
        <f>'44apbpcasaad'!G29</f>
        <v>2233</v>
      </c>
      <c r="T28" s="541">
        <f t="shared" si="10"/>
        <v>1.5071849456994943</v>
      </c>
      <c r="U28" s="527"/>
      <c r="V28" s="536">
        <f>'44apbpcasaad'!J29</f>
        <v>663</v>
      </c>
      <c r="W28" s="541">
        <f t="shared" si="11"/>
        <v>3.8042230892816158</v>
      </c>
      <c r="X28" s="527"/>
      <c r="Y28" s="536">
        <f>'44apbpcasaad'!M29</f>
        <v>1154</v>
      </c>
      <c r="Z28" s="542">
        <f t="shared" si="12"/>
        <v>22.856011091305209</v>
      </c>
      <c r="AA28" s="521"/>
      <c r="AB28" s="522">
        <f t="shared" si="2"/>
        <v>19</v>
      </c>
      <c r="AC28" s="522">
        <v>18</v>
      </c>
      <c r="AD28" s="522">
        <f t="shared" si="13"/>
        <v>15</v>
      </c>
      <c r="AE28" s="523" t="str">
        <f t="shared" si="3"/>
        <v>Navarra, Comunidad Foral de</v>
      </c>
      <c r="AF28" s="524">
        <f t="shared" si="4"/>
        <v>2.5310958186981432</v>
      </c>
      <c r="AG28" s="396"/>
      <c r="AH28" s="522">
        <f t="shared" si="14"/>
        <v>2</v>
      </c>
      <c r="AI28" s="522">
        <v>18</v>
      </c>
      <c r="AJ28" s="522">
        <f t="shared" si="15"/>
        <v>15</v>
      </c>
      <c r="AK28" s="523" t="str">
        <f t="shared" si="16"/>
        <v>Navarra, Comunidad Foral de</v>
      </c>
      <c r="AL28" s="524">
        <f t="shared" si="17"/>
        <v>0.65942404501036422</v>
      </c>
      <c r="AM28" s="396"/>
      <c r="AN28" s="522">
        <f t="shared" si="18"/>
        <v>14</v>
      </c>
      <c r="AO28" s="522">
        <v>18</v>
      </c>
      <c r="AP28" s="522">
        <f t="shared" si="19"/>
        <v>17</v>
      </c>
      <c r="AQ28" s="523" t="str">
        <f t="shared" si="20"/>
        <v>Rioja, La</v>
      </c>
      <c r="AR28" s="524">
        <f t="shared" si="21"/>
        <v>3.4347069524638139</v>
      </c>
      <c r="AS28" s="396"/>
      <c r="AT28" s="522">
        <f t="shared" si="22"/>
        <v>17</v>
      </c>
      <c r="AU28" s="522">
        <v>18</v>
      </c>
      <c r="AV28" s="522">
        <f t="shared" si="23"/>
        <v>3</v>
      </c>
      <c r="AW28" s="523" t="str">
        <f t="shared" si="24"/>
        <v>Asturias, Principado de</v>
      </c>
      <c r="AX28" s="524">
        <f t="shared" si="25"/>
        <v>21.820578644279468</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2.3735011779598438</v>
      </c>
      <c r="AG29" s="396"/>
      <c r="AH29" s="518"/>
      <c r="AI29" s="518"/>
      <c r="AJ29" s="522">
        <f>MATCH(AI30,AH$11:AH$30,0)</f>
        <v>17</v>
      </c>
      <c r="AK29" s="523" t="str">
        <f t="shared" si="16"/>
        <v>Rioja, La</v>
      </c>
      <c r="AL29" s="524">
        <f t="shared" si="17"/>
        <v>0.63403079352546388</v>
      </c>
      <c r="AM29" s="396"/>
      <c r="AN29" s="518"/>
      <c r="AO29" s="518"/>
      <c r="AP29" s="522">
        <f>MATCH(AO30,AN$11:AN$30,0)</f>
        <v>15</v>
      </c>
      <c r="AQ29" s="523" t="str">
        <f t="shared" si="20"/>
        <v>Navarra, Comunidad Foral de</v>
      </c>
      <c r="AR29" s="524">
        <f>INDEX(W$11:W$30,AP29,1)</f>
        <v>2.8667435678820401</v>
      </c>
      <c r="AS29" s="396"/>
      <c r="AT29" s="518"/>
      <c r="AU29" s="518"/>
      <c r="AV29" s="522">
        <f>MATCH(AU30,AT$11:AT$30,0)</f>
        <v>12</v>
      </c>
      <c r="AW29" s="523" t="str">
        <f t="shared" si="24"/>
        <v>Galicia</v>
      </c>
      <c r="AX29" s="524">
        <f t="shared" si="25"/>
        <v>21.742797079721008</v>
      </c>
    </row>
    <row r="30" spans="1:50" s="336" customFormat="1" ht="18" customHeight="1" x14ac:dyDescent="0.1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1708812</v>
      </c>
      <c r="Q30" s="545">
        <f>P30*100/D30</f>
        <v>3.4782642679431772</v>
      </c>
      <c r="R30" s="320"/>
      <c r="S30" s="549">
        <f>SUM(S11:S28)</f>
        <v>450210</v>
      </c>
      <c r="T30" s="546">
        <f>S30*100/G30</f>
        <v>1.155876229201622</v>
      </c>
      <c r="U30" s="320"/>
      <c r="V30" s="549">
        <f>SUM(V11:V28)</f>
        <v>337842</v>
      </c>
      <c r="W30" s="546">
        <f>V30*100/J30</f>
        <v>4.7266349563533154</v>
      </c>
      <c r="X30" s="320"/>
      <c r="Y30" s="549">
        <f>SUM(Y11:Y28)</f>
        <v>920760</v>
      </c>
      <c r="Z30" s="551">
        <f>Y30*100/M30</f>
        <v>30.378062971234275</v>
      </c>
      <c r="AA30" s="521"/>
      <c r="AB30" s="522">
        <f>_xlfn.RANK.EQ(Q30,Q$11:Q$30,0)</f>
        <v>7</v>
      </c>
      <c r="AC30" s="522">
        <v>19</v>
      </c>
      <c r="AD30" s="518"/>
      <c r="AE30" s="518"/>
      <c r="AF30" s="552"/>
      <c r="AG30" s="337"/>
      <c r="AH30" s="522">
        <f t="shared" si="14"/>
        <v>8</v>
      </c>
      <c r="AI30" s="522">
        <v>19</v>
      </c>
      <c r="AJ30" s="518"/>
      <c r="AK30" s="518"/>
      <c r="AL30" s="552"/>
      <c r="AM30" s="337"/>
      <c r="AN30" s="522">
        <f t="shared" si="18"/>
        <v>7</v>
      </c>
      <c r="AO30" s="522">
        <v>19</v>
      </c>
      <c r="AP30" s="518"/>
      <c r="AQ30" s="518"/>
      <c r="AR30" s="552"/>
      <c r="AS30" s="337"/>
      <c r="AT30" s="522">
        <f t="shared" si="22"/>
        <v>8</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620" t="s">
        <v>170</v>
      </c>
      <c r="C33" s="1620"/>
      <c r="D33" s="1620"/>
      <c r="E33" s="1620"/>
      <c r="F33" s="1620"/>
      <c r="G33" s="1620"/>
      <c r="H33" s="1620"/>
      <c r="I33" s="1620"/>
      <c r="J33" s="1620"/>
      <c r="K33" s="1620"/>
      <c r="L33" s="1620"/>
      <c r="M33" s="1620"/>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621"/>
      <c r="C34" s="1621"/>
      <c r="D34" s="1621"/>
      <c r="E34" s="1621"/>
      <c r="F34" s="1621"/>
      <c r="G34" s="1621"/>
      <c r="H34" s="1621"/>
      <c r="I34" s="1621"/>
      <c r="J34" s="1621"/>
      <c r="K34" s="1621"/>
      <c r="L34" s="1621"/>
      <c r="M34" s="1621"/>
      <c r="N34" s="1621"/>
      <c r="O34" s="1621"/>
      <c r="P34" s="1621"/>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622"/>
      <c r="C35" s="1622"/>
      <c r="D35" s="1622"/>
      <c r="E35" s="1622"/>
      <c r="F35" s="1622"/>
      <c r="G35" s="1622"/>
      <c r="H35" s="1622"/>
      <c r="I35" s="1622"/>
      <c r="J35" s="1622"/>
      <c r="K35" s="1622"/>
      <c r="L35" s="1622"/>
      <c r="M35" s="1622"/>
      <c r="N35" s="1622"/>
      <c r="O35" s="1622"/>
      <c r="P35" s="1622"/>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88"/>
      <c r="M38" s="888"/>
      <c r="N38" s="888"/>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72"/>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29" width="11" style="396" customWidth="1"/>
    <col min="30" max="31" width="8.85546875" style="396" customWidth="1"/>
    <col min="32" max="32" width="8.85546875" style="596"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25">
      <c r="B2" s="1443"/>
      <c r="C2" s="1443"/>
      <c r="Y2" s="331"/>
      <c r="Z2" s="331"/>
      <c r="AA2" s="331"/>
      <c r="AB2" s="331"/>
      <c r="AC2" s="396"/>
      <c r="AD2" s="396"/>
      <c r="AE2" s="556"/>
      <c r="AF2" s="599"/>
      <c r="AG2" s="891"/>
      <c r="AH2" s="891"/>
      <c r="AI2" s="891"/>
    </row>
    <row r="3" spans="1:36" s="345" customFormat="1" ht="42" customHeight="1" x14ac:dyDescent="0.2">
      <c r="B3" s="1444"/>
      <c r="C3" s="1444"/>
      <c r="Y3" s="331"/>
      <c r="Z3" s="331"/>
      <c r="AA3" s="331"/>
      <c r="AB3" s="331"/>
      <c r="AC3" s="396"/>
      <c r="AD3" s="396"/>
      <c r="AE3" s="556"/>
      <c r="AF3" s="599"/>
      <c r="AG3" s="891"/>
      <c r="AH3" s="891"/>
      <c r="AI3" s="891"/>
    </row>
    <row r="4" spans="1:36" s="345" customFormat="1" ht="24" customHeight="1" x14ac:dyDescent="0.2">
      <c r="A4" s="1539" t="s">
        <v>427</v>
      </c>
      <c r="B4" s="1539"/>
      <c r="C4" s="1539"/>
      <c r="D4" s="1539"/>
      <c r="E4" s="1539"/>
      <c r="F4" s="1539"/>
      <c r="G4" s="1539"/>
      <c r="H4" s="1539"/>
      <c r="I4" s="1539"/>
      <c r="J4" s="1539"/>
      <c r="K4" s="1539"/>
      <c r="L4" s="1539"/>
      <c r="M4" s="1539"/>
      <c r="N4" s="1539"/>
      <c r="O4" s="1539"/>
      <c r="P4" s="1539"/>
      <c r="Q4" s="1539"/>
      <c r="R4" s="1539"/>
      <c r="S4" s="1539"/>
      <c r="T4" s="1539"/>
      <c r="U4" s="1539"/>
      <c r="V4" s="1539"/>
      <c r="W4" s="1539"/>
      <c r="X4" s="1539"/>
      <c r="Y4" s="331"/>
      <c r="Z4" s="331"/>
      <c r="AA4" s="331"/>
      <c r="AB4" s="331"/>
      <c r="AC4" s="396"/>
      <c r="AD4" s="396"/>
      <c r="AE4" s="556"/>
      <c r="AF4" s="599"/>
      <c r="AG4" s="891"/>
      <c r="AH4" s="891"/>
      <c r="AI4" s="891"/>
    </row>
    <row r="5" spans="1:36" s="345" customFormat="1" x14ac:dyDescent="0.2">
      <c r="A5" s="49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c r="V5" s="1482"/>
      <c r="W5" s="1482"/>
      <c r="X5" s="1482"/>
      <c r="AC5" s="556"/>
      <c r="AD5" s="556"/>
      <c r="AE5" s="556"/>
      <c r="AF5" s="599"/>
      <c r="AG5" s="891"/>
    </row>
    <row r="6" spans="1:36" s="345" customFormat="1" ht="6.75" customHeight="1" x14ac:dyDescent="0.2">
      <c r="B6" s="1482"/>
      <c r="C6" s="1482"/>
      <c r="D6" s="1482"/>
      <c r="E6" s="1482"/>
      <c r="F6" s="1482"/>
      <c r="G6" s="1482"/>
      <c r="H6" s="1482"/>
      <c r="I6" s="1482"/>
      <c r="J6" s="1482"/>
      <c r="K6" s="1482"/>
      <c r="L6" s="1482"/>
      <c r="M6" s="1482"/>
      <c r="N6" s="1482"/>
      <c r="O6" s="1482"/>
      <c r="P6" s="1482"/>
      <c r="Q6" s="1482"/>
      <c r="R6" s="1482"/>
      <c r="S6" s="1482"/>
      <c r="T6" s="1482"/>
      <c r="U6" s="1482"/>
      <c r="V6" s="1482"/>
      <c r="W6" s="1482"/>
      <c r="X6" s="1482"/>
      <c r="Z6" s="891"/>
      <c r="AA6" s="891"/>
      <c r="AB6" s="891"/>
      <c r="AC6" s="556"/>
      <c r="AD6" s="556"/>
      <c r="AE6" s="556"/>
      <c r="AF6" s="599"/>
      <c r="AG6" s="891"/>
      <c r="AH6" s="891"/>
      <c r="AI6" s="891"/>
    </row>
    <row r="7" spans="1:36" s="322" customFormat="1" ht="3.75" customHeight="1" x14ac:dyDescent="0.2">
      <c r="A7" s="316"/>
      <c r="B7" s="1567" t="s">
        <v>12</v>
      </c>
      <c r="C7" s="437"/>
      <c r="D7" s="1636" t="s">
        <v>250</v>
      </c>
      <c r="E7" s="882"/>
      <c r="F7" s="1639"/>
      <c r="G7" s="1639"/>
      <c r="H7" s="882"/>
      <c r="I7" s="752"/>
      <c r="J7" s="752"/>
      <c r="K7" s="752"/>
      <c r="L7" s="752"/>
      <c r="M7" s="882"/>
      <c r="N7" s="882"/>
      <c r="O7" s="882"/>
      <c r="P7" s="882"/>
      <c r="Q7" s="882"/>
      <c r="R7" s="882"/>
      <c r="S7" s="889"/>
      <c r="T7" s="882"/>
      <c r="U7" s="882"/>
      <c r="V7" s="890"/>
      <c r="W7" s="1642"/>
      <c r="X7" s="1643"/>
      <c r="Z7" s="320"/>
      <c r="AA7" s="320"/>
      <c r="AB7" s="320"/>
      <c r="AC7" s="513"/>
      <c r="AD7" s="513"/>
      <c r="AE7" s="513"/>
      <c r="AF7" s="1409"/>
      <c r="AG7" s="320"/>
      <c r="AH7" s="320"/>
      <c r="AI7" s="320"/>
    </row>
    <row r="8" spans="1:36" s="322" customFormat="1" ht="14.25" customHeight="1" x14ac:dyDescent="0.2">
      <c r="A8" s="316"/>
      <c r="B8" s="1634"/>
      <c r="C8" s="437"/>
      <c r="D8" s="1637"/>
      <c r="E8" s="437"/>
      <c r="F8" s="1612" t="s">
        <v>270</v>
      </c>
      <c r="G8" s="1640"/>
      <c r="H8" s="437"/>
      <c r="I8" s="1612" t="s">
        <v>271</v>
      </c>
      <c r="J8" s="1628"/>
      <c r="K8" s="1630" t="s">
        <v>371</v>
      </c>
      <c r="L8" s="1631"/>
      <c r="M8" s="1631"/>
      <c r="N8" s="1631"/>
      <c r="O8" s="1631"/>
      <c r="P8" s="1631"/>
      <c r="Q8" s="1631"/>
      <c r="R8" s="1631"/>
      <c r="S8" s="1631"/>
      <c r="T8" s="1631"/>
      <c r="U8" s="1631"/>
      <c r="V8" s="1631"/>
      <c r="W8" s="1631"/>
      <c r="X8" s="1632"/>
      <c r="Z8" s="320"/>
      <c r="AA8" s="320"/>
      <c r="AB8" s="320"/>
      <c r="AC8" s="513"/>
      <c r="AD8" s="513"/>
      <c r="AE8" s="513"/>
      <c r="AF8" s="1261"/>
      <c r="AG8" s="320"/>
      <c r="AH8" s="320"/>
      <c r="AI8" s="320"/>
    </row>
    <row r="9" spans="1:36" s="322" customFormat="1" ht="28.5" customHeight="1" x14ac:dyDescent="0.2">
      <c r="A9" s="316"/>
      <c r="B9" s="1634"/>
      <c r="C9" s="437"/>
      <c r="D9" s="1638"/>
      <c r="E9" s="437"/>
      <c r="F9" s="1629"/>
      <c r="G9" s="1641"/>
      <c r="H9" s="437"/>
      <c r="I9" s="1629"/>
      <c r="J9" s="1626"/>
      <c r="K9" s="1623" t="s">
        <v>372</v>
      </c>
      <c r="L9" s="1624"/>
      <c r="M9" s="1625" t="s">
        <v>373</v>
      </c>
      <c r="N9" s="1626"/>
      <c r="O9" s="1623" t="s">
        <v>374</v>
      </c>
      <c r="P9" s="1624"/>
      <c r="Q9" s="1625" t="s">
        <v>375</v>
      </c>
      <c r="R9" s="1626"/>
      <c r="S9" s="1625" t="s">
        <v>376</v>
      </c>
      <c r="T9" s="1526"/>
      <c r="U9" s="1465" t="s">
        <v>113</v>
      </c>
      <c r="V9" s="1633"/>
      <c r="W9" s="1465" t="s">
        <v>377</v>
      </c>
      <c r="X9" s="1627"/>
      <c r="Z9" s="320"/>
      <c r="AA9" s="320"/>
      <c r="AB9" s="320"/>
      <c r="AC9" s="513"/>
      <c r="AD9" s="513"/>
      <c r="AE9" s="513"/>
      <c r="AF9" s="1261"/>
      <c r="AG9" s="320"/>
      <c r="AH9" s="320"/>
      <c r="AI9" s="320"/>
    </row>
    <row r="10" spans="1:36" s="322" customFormat="1" ht="22.5" customHeight="1" x14ac:dyDescent="0.2">
      <c r="A10" s="316"/>
      <c r="B10" s="1635"/>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261"/>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25">
      <c r="A12" s="330"/>
      <c r="B12" s="755" t="s">
        <v>8</v>
      </c>
      <c r="C12" s="350"/>
      <c r="D12" s="892">
        <v>349554</v>
      </c>
      <c r="E12" s="350"/>
      <c r="F12" s="758">
        <v>5661</v>
      </c>
      <c r="G12" s="759">
        <v>1.6194922672891743</v>
      </c>
      <c r="H12" s="350"/>
      <c r="I12" s="758">
        <v>3124</v>
      </c>
      <c r="J12" s="759">
        <v>0.89371027080222232</v>
      </c>
      <c r="K12" s="758">
        <v>2875</v>
      </c>
      <c r="L12" s="759">
        <v>92.02944942381562</v>
      </c>
      <c r="M12" s="758">
        <v>34</v>
      </c>
      <c r="N12" s="759">
        <v>1.0883482714468631</v>
      </c>
      <c r="O12" s="758">
        <v>12</v>
      </c>
      <c r="P12" s="759">
        <v>0.38412291933418691</v>
      </c>
      <c r="Q12" s="758">
        <v>152</v>
      </c>
      <c r="R12" s="759">
        <v>4.8655569782330348</v>
      </c>
      <c r="S12" s="758">
        <v>0</v>
      </c>
      <c r="T12" s="759">
        <v>0</v>
      </c>
      <c r="U12" s="758">
        <v>12</v>
      </c>
      <c r="V12" s="759">
        <v>0.38412291933418691</v>
      </c>
      <c r="W12" s="758">
        <v>39</v>
      </c>
      <c r="X12" s="759">
        <f t="shared" ref="X12:X29" si="0">W12/$I12*100</f>
        <v>1.2483994878361075</v>
      </c>
      <c r="Z12" s="360"/>
      <c r="AA12" s="360"/>
      <c r="AB12" s="360"/>
      <c r="AC12" s="604">
        <v>44316</v>
      </c>
      <c r="AD12" s="602">
        <v>23620</v>
      </c>
      <c r="AE12" s="602">
        <v>14066</v>
      </c>
      <c r="AF12" s="606"/>
      <c r="AG12" s="360"/>
      <c r="AH12" s="360"/>
      <c r="AI12" s="361"/>
      <c r="AJ12" s="607"/>
    </row>
    <row r="13" spans="1:36" s="331" customFormat="1" x14ac:dyDescent="0.25">
      <c r="A13" s="330"/>
      <c r="B13" s="763" t="s">
        <v>7</v>
      </c>
      <c r="C13" s="350"/>
      <c r="D13" s="893">
        <v>50402</v>
      </c>
      <c r="E13" s="350"/>
      <c r="F13" s="765">
        <v>1143</v>
      </c>
      <c r="G13" s="766">
        <v>2.267767152097139</v>
      </c>
      <c r="H13" s="350"/>
      <c r="I13" s="765">
        <v>563</v>
      </c>
      <c r="J13" s="766">
        <v>1.1170191659061148</v>
      </c>
      <c r="K13" s="765">
        <v>520</v>
      </c>
      <c r="L13" s="766">
        <v>92.362344582593252</v>
      </c>
      <c r="M13" s="765">
        <v>10</v>
      </c>
      <c r="N13" s="766">
        <v>1.7761989342806392</v>
      </c>
      <c r="O13" s="765">
        <v>3</v>
      </c>
      <c r="P13" s="766">
        <v>0.53285968028419184</v>
      </c>
      <c r="Q13" s="765">
        <v>16</v>
      </c>
      <c r="R13" s="766">
        <v>2.8419182948490231</v>
      </c>
      <c r="S13" s="765">
        <v>0</v>
      </c>
      <c r="T13" s="766">
        <v>0</v>
      </c>
      <c r="U13" s="765">
        <v>2</v>
      </c>
      <c r="V13" s="766">
        <v>0.35523978685612789</v>
      </c>
      <c r="W13" s="765">
        <v>12</v>
      </c>
      <c r="X13" s="766">
        <f t="shared" si="0"/>
        <v>2.1314387211367674</v>
      </c>
      <c r="Z13" s="360"/>
      <c r="AA13" s="360"/>
      <c r="AB13" s="360"/>
      <c r="AC13" s="604">
        <v>44347</v>
      </c>
      <c r="AD13" s="602">
        <v>21534</v>
      </c>
      <c r="AE13" s="602">
        <v>12150</v>
      </c>
      <c r="AF13" s="606"/>
      <c r="AG13" s="360"/>
      <c r="AH13" s="360"/>
      <c r="AI13" s="361"/>
      <c r="AJ13" s="607"/>
    </row>
    <row r="14" spans="1:36" s="331" customFormat="1" x14ac:dyDescent="0.25">
      <c r="A14" s="330"/>
      <c r="B14" s="763" t="s">
        <v>37</v>
      </c>
      <c r="C14" s="350"/>
      <c r="D14" s="893">
        <v>34023</v>
      </c>
      <c r="E14" s="350"/>
      <c r="F14" s="765">
        <v>570</v>
      </c>
      <c r="G14" s="766">
        <v>1.6753372718455162</v>
      </c>
      <c r="H14" s="350"/>
      <c r="I14" s="765">
        <v>401</v>
      </c>
      <c r="J14" s="766">
        <v>1.1786144666843019</v>
      </c>
      <c r="K14" s="765">
        <v>357</v>
      </c>
      <c r="L14" s="766">
        <v>89.02743142144638</v>
      </c>
      <c r="M14" s="765">
        <v>3</v>
      </c>
      <c r="N14" s="766">
        <v>0.74812967581047385</v>
      </c>
      <c r="O14" s="765">
        <v>28</v>
      </c>
      <c r="P14" s="766">
        <v>6.982543640897755</v>
      </c>
      <c r="Q14" s="765">
        <v>0</v>
      </c>
      <c r="R14" s="766">
        <v>0</v>
      </c>
      <c r="S14" s="765">
        <v>1</v>
      </c>
      <c r="T14" s="766">
        <v>0.24937655860349126</v>
      </c>
      <c r="U14" s="765">
        <v>5</v>
      </c>
      <c r="V14" s="766">
        <v>1.2468827930174564</v>
      </c>
      <c r="W14" s="765">
        <v>7</v>
      </c>
      <c r="X14" s="766">
        <f t="shared" si="0"/>
        <v>1.7456359102244388</v>
      </c>
      <c r="Z14" s="360"/>
      <c r="AA14" s="360"/>
      <c r="AB14" s="360"/>
      <c r="AC14" s="604">
        <v>44377</v>
      </c>
      <c r="AD14" s="602">
        <v>21833</v>
      </c>
      <c r="AE14" s="602">
        <v>13954</v>
      </c>
      <c r="AF14" s="606"/>
      <c r="AG14" s="360"/>
      <c r="AH14" s="360"/>
      <c r="AI14" s="361"/>
      <c r="AJ14" s="607"/>
    </row>
    <row r="15" spans="1:36" s="331" customFormat="1" x14ac:dyDescent="0.25">
      <c r="A15" s="330"/>
      <c r="B15" s="763" t="s">
        <v>38</v>
      </c>
      <c r="C15" s="350"/>
      <c r="D15" s="893">
        <v>34288</v>
      </c>
      <c r="E15" s="350"/>
      <c r="F15" s="765">
        <v>461</v>
      </c>
      <c r="G15" s="766">
        <v>1.344493700419972</v>
      </c>
      <c r="H15" s="350"/>
      <c r="I15" s="765">
        <v>421</v>
      </c>
      <c r="J15" s="766">
        <v>1.2278348110125992</v>
      </c>
      <c r="K15" s="765">
        <v>346</v>
      </c>
      <c r="L15" s="766">
        <v>82.185273159144884</v>
      </c>
      <c r="M15" s="765">
        <v>12</v>
      </c>
      <c r="N15" s="766">
        <v>2.8503562945368173</v>
      </c>
      <c r="O15" s="765">
        <v>57</v>
      </c>
      <c r="P15" s="766">
        <v>13.539192399049881</v>
      </c>
      <c r="Q15" s="765">
        <v>0</v>
      </c>
      <c r="R15" s="766">
        <v>0</v>
      </c>
      <c r="S15" s="765">
        <v>2</v>
      </c>
      <c r="T15" s="766">
        <v>0.47505938242280288</v>
      </c>
      <c r="U15" s="765">
        <v>4</v>
      </c>
      <c r="V15" s="766">
        <v>0.95011876484560576</v>
      </c>
      <c r="W15" s="765">
        <v>0</v>
      </c>
      <c r="X15" s="766">
        <f t="shared" si="0"/>
        <v>0</v>
      </c>
      <c r="Z15" s="360"/>
      <c r="AA15" s="360"/>
      <c r="AB15" s="360"/>
      <c r="AC15" s="604">
        <v>44408</v>
      </c>
      <c r="AD15" s="602">
        <v>25882</v>
      </c>
      <c r="AE15" s="602">
        <v>13248</v>
      </c>
      <c r="AF15" s="606"/>
      <c r="AG15" s="360"/>
      <c r="AH15" s="360"/>
      <c r="AI15" s="361"/>
      <c r="AJ15" s="607"/>
    </row>
    <row r="16" spans="1:36" s="331" customFormat="1" x14ac:dyDescent="0.25">
      <c r="A16" s="330"/>
      <c r="B16" s="763" t="s">
        <v>6</v>
      </c>
      <c r="C16" s="350"/>
      <c r="D16" s="893">
        <v>72691</v>
      </c>
      <c r="E16" s="350"/>
      <c r="F16" s="765">
        <v>2302</v>
      </c>
      <c r="G16" s="766">
        <v>3.1668294561912753</v>
      </c>
      <c r="H16" s="350"/>
      <c r="I16" s="765">
        <v>704</v>
      </c>
      <c r="J16" s="766">
        <v>0.96848303091166721</v>
      </c>
      <c r="K16" s="765">
        <v>633</v>
      </c>
      <c r="L16" s="766">
        <v>89.914772727272734</v>
      </c>
      <c r="M16" s="765">
        <v>8</v>
      </c>
      <c r="N16" s="766">
        <v>1.1363636363636365</v>
      </c>
      <c r="O16" s="765">
        <v>52</v>
      </c>
      <c r="P16" s="766">
        <v>7.3863636363636367</v>
      </c>
      <c r="Q16" s="765">
        <v>0</v>
      </c>
      <c r="R16" s="766">
        <v>0</v>
      </c>
      <c r="S16" s="765">
        <v>0</v>
      </c>
      <c r="T16" s="766">
        <v>0</v>
      </c>
      <c r="U16" s="765">
        <v>11</v>
      </c>
      <c r="V16" s="766">
        <v>1.5625</v>
      </c>
      <c r="W16" s="765">
        <v>0</v>
      </c>
      <c r="X16" s="766">
        <f t="shared" si="0"/>
        <v>0</v>
      </c>
      <c r="Z16" s="360"/>
      <c r="AA16" s="360"/>
      <c r="AB16" s="360"/>
      <c r="AC16" s="604">
        <v>44439</v>
      </c>
      <c r="AD16" s="602">
        <v>15551</v>
      </c>
      <c r="AE16" s="602">
        <v>13247</v>
      </c>
      <c r="AF16" s="606"/>
      <c r="AG16" s="360"/>
      <c r="AH16" s="360"/>
      <c r="AI16" s="361"/>
      <c r="AJ16" s="607"/>
    </row>
    <row r="17" spans="1:36" s="331" customFormat="1" x14ac:dyDescent="0.25">
      <c r="A17" s="330"/>
      <c r="B17" s="763" t="s">
        <v>5</v>
      </c>
      <c r="C17" s="350"/>
      <c r="D17" s="894">
        <v>19075</v>
      </c>
      <c r="E17" s="350"/>
      <c r="F17" s="765">
        <v>361</v>
      </c>
      <c r="G17" s="766">
        <v>1.8925294888597641</v>
      </c>
      <c r="H17" s="350"/>
      <c r="I17" s="765">
        <v>193</v>
      </c>
      <c r="J17" s="766">
        <v>1.0117955439056356</v>
      </c>
      <c r="K17" s="769">
        <v>181</v>
      </c>
      <c r="L17" s="766">
        <v>93.782383419689126</v>
      </c>
      <c r="M17" s="769">
        <v>4</v>
      </c>
      <c r="N17" s="766">
        <v>2.0725388601036272</v>
      </c>
      <c r="O17" s="769">
        <v>4</v>
      </c>
      <c r="P17" s="766">
        <v>2.0725388601036272</v>
      </c>
      <c r="Q17" s="769">
        <v>2</v>
      </c>
      <c r="R17" s="766">
        <v>1.0362694300518136</v>
      </c>
      <c r="S17" s="769">
        <v>0</v>
      </c>
      <c r="T17" s="766">
        <v>0</v>
      </c>
      <c r="U17" s="769">
        <v>2</v>
      </c>
      <c r="V17" s="766">
        <v>1.0362694300518136</v>
      </c>
      <c r="W17" s="769">
        <v>0</v>
      </c>
      <c r="X17" s="766">
        <f t="shared" si="0"/>
        <v>0</v>
      </c>
      <c r="Z17" s="360"/>
      <c r="AA17" s="360"/>
      <c r="AB17" s="360"/>
      <c r="AC17" s="604">
        <v>44469</v>
      </c>
      <c r="AD17" s="602">
        <v>29199</v>
      </c>
      <c r="AE17" s="602">
        <v>15187</v>
      </c>
      <c r="AF17" s="606"/>
      <c r="AG17" s="360"/>
      <c r="AH17" s="360"/>
      <c r="AI17" s="361"/>
      <c r="AJ17" s="607"/>
    </row>
    <row r="18" spans="1:36" s="331" customFormat="1" x14ac:dyDescent="0.25">
      <c r="A18" s="330"/>
      <c r="B18" s="763" t="s">
        <v>4</v>
      </c>
      <c r="C18" s="350"/>
      <c r="D18" s="893">
        <v>127660</v>
      </c>
      <c r="E18" s="350"/>
      <c r="F18" s="765">
        <v>1797</v>
      </c>
      <c r="G18" s="766">
        <v>1.4076453078489739</v>
      </c>
      <c r="H18" s="350"/>
      <c r="I18" s="765">
        <v>1323</v>
      </c>
      <c r="J18" s="766">
        <v>1.0363465455115148</v>
      </c>
      <c r="K18" s="765">
        <v>1226</v>
      </c>
      <c r="L18" s="766">
        <v>92.668178382464092</v>
      </c>
      <c r="M18" s="765">
        <v>55</v>
      </c>
      <c r="N18" s="766">
        <v>4.157218442932729</v>
      </c>
      <c r="O18" s="765">
        <v>0</v>
      </c>
      <c r="P18" s="766">
        <v>0</v>
      </c>
      <c r="Q18" s="765">
        <v>0</v>
      </c>
      <c r="R18" s="766">
        <v>0</v>
      </c>
      <c r="S18" s="765">
        <v>0</v>
      </c>
      <c r="T18" s="766">
        <v>0</v>
      </c>
      <c r="U18" s="765">
        <v>35</v>
      </c>
      <c r="V18" s="766">
        <v>2.6455026455026456</v>
      </c>
      <c r="W18" s="765">
        <v>7</v>
      </c>
      <c r="X18" s="766">
        <f t="shared" si="0"/>
        <v>0.52910052910052907</v>
      </c>
      <c r="Z18" s="360"/>
      <c r="AA18" s="360"/>
      <c r="AB18" s="360"/>
      <c r="AC18" s="604">
        <v>44500</v>
      </c>
      <c r="AD18" s="602">
        <v>26213</v>
      </c>
      <c r="AE18" s="602">
        <v>13678</v>
      </c>
      <c r="AF18" s="606"/>
      <c r="AG18" s="360"/>
      <c r="AH18" s="360"/>
      <c r="AI18" s="361"/>
      <c r="AJ18" s="607"/>
    </row>
    <row r="19" spans="1:36" s="331" customFormat="1" x14ac:dyDescent="0.25">
      <c r="A19" s="330"/>
      <c r="B19" s="763" t="s">
        <v>40</v>
      </c>
      <c r="C19" s="350"/>
      <c r="D19" s="893">
        <v>81889</v>
      </c>
      <c r="E19" s="350"/>
      <c r="F19" s="765">
        <v>1354</v>
      </c>
      <c r="G19" s="766">
        <v>1.6534577293653603</v>
      </c>
      <c r="H19" s="350"/>
      <c r="I19" s="765">
        <v>983</v>
      </c>
      <c r="J19" s="766">
        <v>1.2004054268583082</v>
      </c>
      <c r="K19" s="765">
        <v>871</v>
      </c>
      <c r="L19" s="766">
        <v>88.606307222787379</v>
      </c>
      <c r="M19" s="765">
        <v>38</v>
      </c>
      <c r="N19" s="766">
        <v>3.8657171922685656</v>
      </c>
      <c r="O19" s="765">
        <v>13</v>
      </c>
      <c r="P19" s="766">
        <v>1.3224821973550356</v>
      </c>
      <c r="Q19" s="765">
        <v>2</v>
      </c>
      <c r="R19" s="766">
        <v>0.20345879959308238</v>
      </c>
      <c r="S19" s="765">
        <v>0</v>
      </c>
      <c r="T19" s="766">
        <v>0</v>
      </c>
      <c r="U19" s="765">
        <v>21</v>
      </c>
      <c r="V19" s="766">
        <v>2.1363173957273651</v>
      </c>
      <c r="W19" s="765">
        <v>38</v>
      </c>
      <c r="X19" s="766">
        <f t="shared" si="0"/>
        <v>3.8657171922685656</v>
      </c>
      <c r="Z19" s="360"/>
      <c r="AA19" s="360"/>
      <c r="AB19" s="360"/>
      <c r="AC19" s="604">
        <v>44530</v>
      </c>
      <c r="AD19" s="602">
        <v>25655</v>
      </c>
      <c r="AE19" s="602">
        <v>14422</v>
      </c>
      <c r="AF19" s="606"/>
      <c r="AG19" s="360"/>
      <c r="AH19" s="360"/>
      <c r="AI19" s="361"/>
      <c r="AJ19" s="607"/>
    </row>
    <row r="20" spans="1:36" s="331" customFormat="1" x14ac:dyDescent="0.25">
      <c r="A20" s="330"/>
      <c r="B20" s="763" t="s">
        <v>41</v>
      </c>
      <c r="C20" s="350"/>
      <c r="D20" s="893">
        <v>252843</v>
      </c>
      <c r="E20" s="350"/>
      <c r="F20" s="765">
        <v>4935</v>
      </c>
      <c r="G20" s="766">
        <v>1.9518040839572384</v>
      </c>
      <c r="H20" s="350"/>
      <c r="I20" s="765">
        <v>3036</v>
      </c>
      <c r="J20" s="766">
        <v>1.2007451264223252</v>
      </c>
      <c r="K20" s="765">
        <v>2259</v>
      </c>
      <c r="L20" s="766">
        <v>74.407114624505937</v>
      </c>
      <c r="M20" s="765">
        <v>32</v>
      </c>
      <c r="N20" s="766">
        <v>1.0540184453227932</v>
      </c>
      <c r="O20" s="765">
        <v>700</v>
      </c>
      <c r="P20" s="766">
        <v>23.056653491436098</v>
      </c>
      <c r="Q20" s="765">
        <v>0</v>
      </c>
      <c r="R20" s="766">
        <v>0</v>
      </c>
      <c r="S20" s="765">
        <v>4</v>
      </c>
      <c r="T20" s="766">
        <v>0.13175230566534915</v>
      </c>
      <c r="U20" s="765">
        <v>40</v>
      </c>
      <c r="V20" s="766">
        <v>1.3175230566534915</v>
      </c>
      <c r="W20" s="765">
        <v>1</v>
      </c>
      <c r="X20" s="766">
        <f t="shared" si="0"/>
        <v>3.2938076416337288E-2</v>
      </c>
      <c r="Z20" s="360"/>
      <c r="AA20" s="360"/>
      <c r="AB20" s="360"/>
      <c r="AC20" s="604">
        <v>44561</v>
      </c>
      <c r="AD20" s="602">
        <v>24712</v>
      </c>
      <c r="AE20" s="602">
        <v>14501</v>
      </c>
      <c r="AF20" s="606"/>
      <c r="AG20" s="360"/>
      <c r="AH20" s="360"/>
      <c r="AI20" s="361"/>
      <c r="AJ20" s="607"/>
    </row>
    <row r="21" spans="1:36" s="331" customFormat="1" x14ac:dyDescent="0.25">
      <c r="A21" s="330"/>
      <c r="B21" s="763" t="s">
        <v>3</v>
      </c>
      <c r="C21" s="350"/>
      <c r="D21" s="893">
        <v>181358</v>
      </c>
      <c r="E21" s="350"/>
      <c r="F21" s="765">
        <v>2756</v>
      </c>
      <c r="G21" s="766">
        <v>1.5196462245944486</v>
      </c>
      <c r="H21" s="350"/>
      <c r="I21" s="765">
        <v>1791</v>
      </c>
      <c r="J21" s="766">
        <v>0.98754948775350415</v>
      </c>
      <c r="K21" s="765">
        <v>1664</v>
      </c>
      <c r="L21" s="766">
        <v>92.908989391401448</v>
      </c>
      <c r="M21" s="765">
        <v>34</v>
      </c>
      <c r="N21" s="766">
        <v>1.8983807928531544</v>
      </c>
      <c r="O21" s="765">
        <v>83</v>
      </c>
      <c r="P21" s="766">
        <v>4.6342825237297607</v>
      </c>
      <c r="Q21" s="765">
        <v>3</v>
      </c>
      <c r="R21" s="766">
        <v>0.16750418760469013</v>
      </c>
      <c r="S21" s="765">
        <v>2</v>
      </c>
      <c r="T21" s="766">
        <v>0.11166945840312675</v>
      </c>
      <c r="U21" s="765">
        <v>1</v>
      </c>
      <c r="V21" s="766">
        <v>5.5834729201563377E-2</v>
      </c>
      <c r="W21" s="765">
        <v>4</v>
      </c>
      <c r="X21" s="766">
        <f t="shared" si="0"/>
        <v>0.22333891680625351</v>
      </c>
      <c r="Z21" s="360"/>
      <c r="AA21" s="360"/>
      <c r="AB21" s="360"/>
      <c r="AC21" s="604">
        <v>44592</v>
      </c>
      <c r="AD21" s="602">
        <v>15800</v>
      </c>
      <c r="AE21" s="602">
        <v>18653</v>
      </c>
      <c r="AF21" s="606"/>
      <c r="AG21" s="360"/>
      <c r="AH21" s="360"/>
      <c r="AI21" s="361"/>
      <c r="AJ21" s="607"/>
    </row>
    <row r="22" spans="1:36" s="331" customFormat="1" x14ac:dyDescent="0.25">
      <c r="A22" s="330"/>
      <c r="B22" s="763" t="s">
        <v>2</v>
      </c>
      <c r="C22" s="350"/>
      <c r="D22" s="893">
        <v>37503</v>
      </c>
      <c r="E22" s="350"/>
      <c r="F22" s="765">
        <v>840</v>
      </c>
      <c r="G22" s="766">
        <v>2.2398208143348532</v>
      </c>
      <c r="H22" s="350"/>
      <c r="I22" s="765">
        <v>523</v>
      </c>
      <c r="J22" s="766">
        <v>1.3945551022584859</v>
      </c>
      <c r="K22" s="765">
        <v>373</v>
      </c>
      <c r="L22" s="766">
        <v>71.319311663479922</v>
      </c>
      <c r="M22" s="765">
        <v>11</v>
      </c>
      <c r="N22" s="766">
        <v>2.1032504780114722</v>
      </c>
      <c r="O22" s="765">
        <v>62</v>
      </c>
      <c r="P22" s="766">
        <v>11.854684512428298</v>
      </c>
      <c r="Q22" s="765">
        <v>5</v>
      </c>
      <c r="R22" s="766">
        <v>0.95602294455066927</v>
      </c>
      <c r="S22" s="765">
        <v>0</v>
      </c>
      <c r="T22" s="766">
        <v>0</v>
      </c>
      <c r="U22" s="765">
        <v>8</v>
      </c>
      <c r="V22" s="766">
        <v>1.5296367112810707</v>
      </c>
      <c r="W22" s="765">
        <v>64</v>
      </c>
      <c r="X22" s="766">
        <f t="shared" si="0"/>
        <v>12.237093690248566</v>
      </c>
      <c r="Z22" s="360"/>
      <c r="AA22" s="360"/>
      <c r="AB22" s="360"/>
      <c r="AC22" s="604">
        <v>44620</v>
      </c>
      <c r="AD22" s="602">
        <v>21660</v>
      </c>
      <c r="AE22" s="602">
        <v>18762</v>
      </c>
      <c r="AF22" s="606"/>
      <c r="AG22" s="360"/>
      <c r="AH22" s="360"/>
      <c r="AI22" s="361"/>
      <c r="AJ22" s="607"/>
    </row>
    <row r="23" spans="1:36" s="331" customFormat="1" x14ac:dyDescent="0.25">
      <c r="A23" s="330"/>
      <c r="B23" s="763" t="s">
        <v>35</v>
      </c>
      <c r="C23" s="350"/>
      <c r="D23" s="893">
        <v>95567</v>
      </c>
      <c r="E23" s="350"/>
      <c r="F23" s="765">
        <v>2776</v>
      </c>
      <c r="G23" s="766">
        <v>2.9047683823914112</v>
      </c>
      <c r="H23" s="350"/>
      <c r="I23" s="765">
        <v>1101</v>
      </c>
      <c r="J23" s="766">
        <v>1.1520713216905418</v>
      </c>
      <c r="K23" s="765">
        <v>1025</v>
      </c>
      <c r="L23" s="766">
        <v>93.097184377838332</v>
      </c>
      <c r="M23" s="765">
        <v>23</v>
      </c>
      <c r="N23" s="766">
        <v>2.0890099909173476</v>
      </c>
      <c r="O23" s="765">
        <v>3</v>
      </c>
      <c r="P23" s="766">
        <v>0.27247956403269752</v>
      </c>
      <c r="Q23" s="765">
        <v>1</v>
      </c>
      <c r="R23" s="766">
        <v>9.0826521344232511E-2</v>
      </c>
      <c r="S23" s="765">
        <v>1</v>
      </c>
      <c r="T23" s="766">
        <v>9.0826521344232511E-2</v>
      </c>
      <c r="U23" s="765">
        <v>46</v>
      </c>
      <c r="V23" s="766">
        <v>4.1780199818346953</v>
      </c>
      <c r="W23" s="765">
        <v>2</v>
      </c>
      <c r="X23" s="766">
        <f t="shared" si="0"/>
        <v>0.18165304268846502</v>
      </c>
      <c r="Z23" s="360"/>
      <c r="AA23" s="360"/>
      <c r="AB23" s="360"/>
      <c r="AC23" s="604">
        <v>44651</v>
      </c>
      <c r="AD23" s="602">
        <v>28954</v>
      </c>
      <c r="AE23" s="602">
        <v>17183</v>
      </c>
      <c r="AF23" s="606"/>
      <c r="AG23" s="360"/>
      <c r="AH23" s="360"/>
      <c r="AI23" s="361"/>
      <c r="AJ23" s="607"/>
    </row>
    <row r="24" spans="1:36" s="331" customFormat="1" x14ac:dyDescent="0.25">
      <c r="A24" s="330"/>
      <c r="B24" s="763" t="s">
        <v>42</v>
      </c>
      <c r="C24" s="350"/>
      <c r="D24" s="893">
        <v>215674</v>
      </c>
      <c r="E24" s="350"/>
      <c r="F24" s="765">
        <v>4809</v>
      </c>
      <c r="G24" s="766">
        <v>2.229754166009811</v>
      </c>
      <c r="H24" s="350"/>
      <c r="I24" s="765">
        <v>2468</v>
      </c>
      <c r="J24" s="766">
        <v>1.1443196676465406</v>
      </c>
      <c r="K24" s="765">
        <v>1849</v>
      </c>
      <c r="L24" s="766">
        <v>74.918962722852513</v>
      </c>
      <c r="M24" s="765">
        <v>88</v>
      </c>
      <c r="N24" s="766">
        <v>3.5656401944894651</v>
      </c>
      <c r="O24" s="765">
        <v>0</v>
      </c>
      <c r="P24" s="766">
        <v>0</v>
      </c>
      <c r="Q24" s="765">
        <v>0</v>
      </c>
      <c r="R24" s="766">
        <v>0</v>
      </c>
      <c r="S24" s="765">
        <v>0</v>
      </c>
      <c r="T24" s="766">
        <v>0</v>
      </c>
      <c r="U24" s="765">
        <v>15</v>
      </c>
      <c r="V24" s="766">
        <v>0.60777957860615883</v>
      </c>
      <c r="W24" s="765">
        <v>516</v>
      </c>
      <c r="X24" s="766">
        <f t="shared" si="0"/>
        <v>20.907617504051863</v>
      </c>
      <c r="Z24" s="360"/>
      <c r="AA24" s="360"/>
      <c r="AB24" s="360"/>
      <c r="AC24" s="604">
        <v>44681</v>
      </c>
      <c r="AD24" s="602">
        <v>20498</v>
      </c>
      <c r="AE24" s="602">
        <v>16055</v>
      </c>
      <c r="AF24" s="606"/>
      <c r="AG24" s="360"/>
      <c r="AH24" s="360"/>
      <c r="AI24" s="361"/>
      <c r="AJ24" s="607"/>
    </row>
    <row r="25" spans="1:36" x14ac:dyDescent="0.25">
      <c r="A25" s="332"/>
      <c r="B25" s="763" t="s">
        <v>43</v>
      </c>
      <c r="C25" s="350"/>
      <c r="D25" s="893">
        <v>50831</v>
      </c>
      <c r="E25" s="350"/>
      <c r="F25" s="765">
        <v>913</v>
      </c>
      <c r="G25" s="766">
        <v>1.7961480199091107</v>
      </c>
      <c r="H25" s="350"/>
      <c r="I25" s="765">
        <v>469</v>
      </c>
      <c r="J25" s="766">
        <v>0.92266530266963076</v>
      </c>
      <c r="K25" s="765">
        <v>366</v>
      </c>
      <c r="L25" s="766">
        <v>78.038379530916842</v>
      </c>
      <c r="M25" s="765">
        <v>1</v>
      </c>
      <c r="N25" s="766">
        <v>0.21321961620469082</v>
      </c>
      <c r="O25" s="765">
        <v>2</v>
      </c>
      <c r="P25" s="766">
        <v>0.42643923240938164</v>
      </c>
      <c r="Q25" s="765">
        <v>60</v>
      </c>
      <c r="R25" s="766">
        <v>12.793176972281451</v>
      </c>
      <c r="S25" s="765">
        <v>14</v>
      </c>
      <c r="T25" s="766">
        <v>2.9850746268656714</v>
      </c>
      <c r="U25" s="765">
        <v>20</v>
      </c>
      <c r="V25" s="766">
        <v>4.2643923240938166</v>
      </c>
      <c r="W25" s="765">
        <v>6</v>
      </c>
      <c r="X25" s="766">
        <f t="shared" si="0"/>
        <v>1.279317697228145</v>
      </c>
      <c r="Z25" s="360"/>
      <c r="AA25" s="360"/>
      <c r="AB25" s="360"/>
      <c r="AC25" s="604">
        <v>44712</v>
      </c>
      <c r="AD25" s="602">
        <v>23876</v>
      </c>
      <c r="AE25" s="602">
        <v>15983</v>
      </c>
      <c r="AF25" s="606"/>
      <c r="AG25" s="360"/>
      <c r="AH25" s="360"/>
      <c r="AI25" s="361"/>
      <c r="AJ25" s="607"/>
    </row>
    <row r="26" spans="1:36" s="331" customFormat="1" x14ac:dyDescent="0.25">
      <c r="B26" s="763" t="s">
        <v>44</v>
      </c>
      <c r="C26" s="350"/>
      <c r="D26" s="895">
        <v>17309</v>
      </c>
      <c r="E26" s="350"/>
      <c r="F26" s="769">
        <v>291</v>
      </c>
      <c r="G26" s="766">
        <v>1.6812063088566642</v>
      </c>
      <c r="H26" s="350"/>
      <c r="I26" s="769">
        <v>216</v>
      </c>
      <c r="J26" s="766">
        <v>1.2479057137905136</v>
      </c>
      <c r="K26" s="769">
        <v>210</v>
      </c>
      <c r="L26" s="766">
        <v>97.222222222222214</v>
      </c>
      <c r="M26" s="769">
        <v>4</v>
      </c>
      <c r="N26" s="766">
        <v>1.8518518518518516</v>
      </c>
      <c r="O26" s="769">
        <v>0</v>
      </c>
      <c r="P26" s="766">
        <v>0</v>
      </c>
      <c r="Q26" s="769">
        <v>0</v>
      </c>
      <c r="R26" s="766">
        <v>0</v>
      </c>
      <c r="S26" s="769">
        <v>0</v>
      </c>
      <c r="T26" s="766">
        <v>0</v>
      </c>
      <c r="U26" s="769">
        <v>2</v>
      </c>
      <c r="V26" s="766">
        <v>0.92592592592592582</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25">
      <c r="B27" s="763" t="s">
        <v>45</v>
      </c>
      <c r="C27" s="350"/>
      <c r="D27" s="895">
        <v>74473</v>
      </c>
      <c r="E27" s="350"/>
      <c r="F27" s="769">
        <v>1361</v>
      </c>
      <c r="G27" s="766">
        <v>1.8275079559034819</v>
      </c>
      <c r="H27" s="350"/>
      <c r="I27" s="769">
        <v>912</v>
      </c>
      <c r="J27" s="766">
        <v>1.2246048903629503</v>
      </c>
      <c r="K27" s="769">
        <v>800</v>
      </c>
      <c r="L27" s="766">
        <v>87.719298245614027</v>
      </c>
      <c r="M27" s="769">
        <v>12</v>
      </c>
      <c r="N27" s="766">
        <v>1.3157894736842104</v>
      </c>
      <c r="O27" s="769">
        <v>69</v>
      </c>
      <c r="P27" s="766">
        <v>7.5657894736842106</v>
      </c>
      <c r="Q27" s="769">
        <v>7</v>
      </c>
      <c r="R27" s="766">
        <v>0.76754385964912275</v>
      </c>
      <c r="S27" s="769">
        <v>11</v>
      </c>
      <c r="T27" s="766">
        <v>1.2061403508771928</v>
      </c>
      <c r="U27" s="769">
        <v>11</v>
      </c>
      <c r="V27" s="766">
        <v>1.2061403508771928</v>
      </c>
      <c r="W27" s="769">
        <v>2</v>
      </c>
      <c r="X27" s="766">
        <f t="shared" si="0"/>
        <v>0.21929824561403508</v>
      </c>
      <c r="Z27" s="360"/>
      <c r="AA27" s="360"/>
      <c r="AB27" s="360"/>
      <c r="AC27" s="604">
        <v>44773</v>
      </c>
      <c r="AD27" s="602">
        <v>29962</v>
      </c>
      <c r="AE27" s="602">
        <v>16217</v>
      </c>
      <c r="AF27" s="606"/>
      <c r="AG27" s="360"/>
      <c r="AH27" s="360"/>
      <c r="AI27" s="361"/>
      <c r="AJ27" s="607"/>
    </row>
    <row r="28" spans="1:36" s="331" customFormat="1" x14ac:dyDescent="0.25">
      <c r="B28" s="763" t="s">
        <v>46</v>
      </c>
      <c r="C28" s="350"/>
      <c r="D28" s="895">
        <v>9622</v>
      </c>
      <c r="E28" s="350"/>
      <c r="F28" s="769">
        <v>264</v>
      </c>
      <c r="G28" s="775">
        <v>2.7437123259197671</v>
      </c>
      <c r="H28" s="350"/>
      <c r="I28" s="769">
        <v>202</v>
      </c>
      <c r="J28" s="775">
        <v>2.0993556433173977</v>
      </c>
      <c r="K28" s="769">
        <v>59</v>
      </c>
      <c r="L28" s="775">
        <v>29.207920792079207</v>
      </c>
      <c r="M28" s="769">
        <v>2</v>
      </c>
      <c r="N28" s="775">
        <v>0.99009900990099009</v>
      </c>
      <c r="O28" s="769">
        <v>137</v>
      </c>
      <c r="P28" s="775">
        <v>67.821782178217831</v>
      </c>
      <c r="Q28" s="769">
        <v>0</v>
      </c>
      <c r="R28" s="775">
        <v>0</v>
      </c>
      <c r="S28" s="769">
        <v>1</v>
      </c>
      <c r="T28" s="775">
        <v>0.49504950495049505</v>
      </c>
      <c r="U28" s="769">
        <v>3</v>
      </c>
      <c r="V28" s="775">
        <v>1.4851485148514851</v>
      </c>
      <c r="W28" s="769">
        <v>0</v>
      </c>
      <c r="X28" s="775">
        <f t="shared" si="0"/>
        <v>0</v>
      </c>
      <c r="Z28" s="360"/>
      <c r="AA28" s="360"/>
      <c r="AB28" s="360"/>
      <c r="AC28" s="604">
        <v>44804</v>
      </c>
      <c r="AD28" s="602">
        <v>19002</v>
      </c>
      <c r="AE28" s="602">
        <v>17806</v>
      </c>
      <c r="AF28" s="606"/>
      <c r="AG28" s="360"/>
      <c r="AH28" s="360"/>
      <c r="AI28" s="361"/>
      <c r="AJ28" s="607"/>
    </row>
    <row r="29" spans="1:36" s="331" customFormat="1" x14ac:dyDescent="0.25">
      <c r="B29" s="884" t="s">
        <v>1</v>
      </c>
      <c r="C29" s="350"/>
      <c r="D29" s="896">
        <v>4050</v>
      </c>
      <c r="E29" s="350"/>
      <c r="F29" s="885">
        <v>88</v>
      </c>
      <c r="G29" s="897">
        <v>2.1728395061728394</v>
      </c>
      <c r="H29" s="350"/>
      <c r="I29" s="885">
        <v>51</v>
      </c>
      <c r="J29" s="897">
        <v>1.2592592592592593</v>
      </c>
      <c r="K29" s="885">
        <v>37</v>
      </c>
      <c r="L29" s="897">
        <v>72.549019607843135</v>
      </c>
      <c r="M29" s="885">
        <v>2</v>
      </c>
      <c r="N29" s="897">
        <v>3.9215686274509802</v>
      </c>
      <c r="O29" s="885">
        <v>3</v>
      </c>
      <c r="P29" s="897">
        <v>5.8823529411764701</v>
      </c>
      <c r="Q29" s="885">
        <v>1</v>
      </c>
      <c r="R29" s="897">
        <v>1.9607843137254901</v>
      </c>
      <c r="S29" s="885">
        <v>0</v>
      </c>
      <c r="T29" s="897">
        <v>0</v>
      </c>
      <c r="U29" s="885">
        <v>1</v>
      </c>
      <c r="V29" s="897">
        <v>1.9607843137254901</v>
      </c>
      <c r="W29" s="885">
        <v>7</v>
      </c>
      <c r="X29" s="897">
        <f t="shared" si="0"/>
        <v>13.725490196078432</v>
      </c>
      <c r="Z29" s="360"/>
      <c r="AA29" s="360"/>
      <c r="AB29" s="360"/>
      <c r="AC29" s="604">
        <v>44834</v>
      </c>
      <c r="AD29" s="602">
        <v>23558</v>
      </c>
      <c r="AE29" s="602">
        <v>17545</v>
      </c>
      <c r="AF29" s="606"/>
      <c r="AG29" s="360"/>
      <c r="AH29" s="360"/>
      <c r="AI29" s="361"/>
      <c r="AJ29" s="607"/>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25">
      <c r="B31" s="1256" t="s">
        <v>0</v>
      </c>
      <c r="C31" s="320"/>
      <c r="D31" s="1273">
        <v>1708812</v>
      </c>
      <c r="E31" s="320"/>
      <c r="F31" s="1257">
        <v>32682</v>
      </c>
      <c r="G31" s="1258">
        <v>1.9125567938427397</v>
      </c>
      <c r="H31" s="320"/>
      <c r="I31" s="1257">
        <v>18481</v>
      </c>
      <c r="J31" s="1258">
        <v>1.0815115998717237</v>
      </c>
      <c r="K31" s="1257">
        <v>15651</v>
      </c>
      <c r="L31" s="1258">
        <v>84.686975812997133</v>
      </c>
      <c r="M31" s="1257">
        <v>373</v>
      </c>
      <c r="N31" s="1258">
        <v>2.0182890536226394</v>
      </c>
      <c r="O31" s="1257">
        <v>1228</v>
      </c>
      <c r="P31" s="1258">
        <v>6.6446620853849909</v>
      </c>
      <c r="Q31" s="1257">
        <v>249</v>
      </c>
      <c r="R31" s="1258">
        <v>1.3473296899518423</v>
      </c>
      <c r="S31" s="1257">
        <v>36</v>
      </c>
      <c r="T31" s="1258">
        <v>0.19479465396894108</v>
      </c>
      <c r="U31" s="1257">
        <v>239</v>
      </c>
      <c r="V31" s="1258">
        <v>1.2932200638493587</v>
      </c>
      <c r="W31" s="1257">
        <f>SUM(W12:W29)</f>
        <v>705</v>
      </c>
      <c r="X31" s="1258">
        <f>W31/$I31*100</f>
        <v>3.8147286402250957</v>
      </c>
      <c r="Z31" s="360"/>
      <c r="AA31" s="360"/>
      <c r="AC31" s="604">
        <v>44895</v>
      </c>
      <c r="AD31" s="602">
        <v>25864</v>
      </c>
      <c r="AE31" s="602">
        <v>14618</v>
      </c>
      <c r="AF31" s="606"/>
      <c r="AG31" s="360"/>
      <c r="AJ31" s="395"/>
    </row>
    <row r="32" spans="1:36" s="328" customFormat="1" ht="6.75" customHeight="1" x14ac:dyDescent="0.2">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
      <c r="B33" s="1530" t="s">
        <v>389</v>
      </c>
      <c r="C33" s="1530"/>
      <c r="D33" s="1530"/>
      <c r="E33" s="1530"/>
      <c r="F33" s="1530"/>
      <c r="G33" s="1530"/>
      <c r="H33" s="1530"/>
      <c r="I33" s="1530"/>
      <c r="J33" s="1530"/>
      <c r="K33" s="1530"/>
      <c r="L33" s="1530"/>
      <c r="M33" s="1530"/>
      <c r="N33" s="1530"/>
      <c r="O33" s="1530"/>
      <c r="P33" s="1530"/>
      <c r="Q33" s="1530"/>
      <c r="R33" s="1530"/>
      <c r="S33" s="1530"/>
      <c r="T33" s="1530"/>
      <c r="U33" s="1530"/>
      <c r="V33" s="1530"/>
      <c r="W33" s="1530"/>
      <c r="X33" s="1530"/>
      <c r="Z33" s="329"/>
      <c r="AA33" s="329"/>
      <c r="AB33" s="329"/>
      <c r="AC33" s="604">
        <v>44957</v>
      </c>
      <c r="AD33" s="602">
        <v>19275</v>
      </c>
      <c r="AE33" s="602">
        <v>18183</v>
      </c>
      <c r="AF33" s="596"/>
      <c r="AG33" s="329"/>
      <c r="AH33" s="329"/>
      <c r="AI33" s="329"/>
    </row>
    <row r="34" spans="2:35" s="394" customFormat="1" ht="11.25" customHeight="1" x14ac:dyDescent="0.2">
      <c r="B34" s="1530"/>
      <c r="C34" s="1530"/>
      <c r="D34" s="1530"/>
      <c r="E34" s="1530"/>
      <c r="F34" s="1530"/>
      <c r="G34" s="1530"/>
      <c r="H34" s="1530"/>
      <c r="I34" s="1530"/>
      <c r="J34" s="1530"/>
      <c r="K34" s="1530"/>
      <c r="L34" s="1530"/>
      <c r="M34" s="1530"/>
      <c r="N34" s="1530"/>
      <c r="O34" s="1530"/>
      <c r="P34" s="1530"/>
      <c r="Q34" s="1530"/>
      <c r="R34" s="1530"/>
      <c r="S34" s="1530"/>
      <c r="T34" s="1530"/>
      <c r="U34" s="1530"/>
      <c r="V34" s="1530"/>
      <c r="W34" s="1530"/>
      <c r="X34" s="1530"/>
      <c r="Z34" s="329"/>
      <c r="AA34" s="329"/>
      <c r="AB34" s="329"/>
      <c r="AC34" s="604">
        <v>44985</v>
      </c>
      <c r="AD34" s="602">
        <v>22255</v>
      </c>
      <c r="AE34" s="602">
        <v>17384</v>
      </c>
      <c r="AF34" s="596"/>
      <c r="AG34" s="329"/>
      <c r="AH34" s="329"/>
      <c r="AI34" s="329"/>
    </row>
    <row r="35" spans="2:35" x14ac:dyDescent="0.2">
      <c r="B35" s="1490"/>
      <c r="C35" s="1490"/>
      <c r="D35" s="1490"/>
      <c r="AC35" s="604">
        <v>45016</v>
      </c>
      <c r="AD35" s="602">
        <v>31089</v>
      </c>
      <c r="AE35" s="602">
        <v>20191</v>
      </c>
    </row>
    <row r="36" spans="2:35" x14ac:dyDescent="0.2">
      <c r="B36" s="1480"/>
      <c r="C36" s="1480"/>
      <c r="D36" s="1480"/>
      <c r="AC36" s="604">
        <v>45046</v>
      </c>
      <c r="AD36" s="602">
        <v>29256</v>
      </c>
      <c r="AE36" s="602">
        <v>18363</v>
      </c>
    </row>
    <row r="37" spans="2:35" x14ac:dyDescent="0.2">
      <c r="AC37" s="604">
        <v>45077</v>
      </c>
      <c r="AD37" s="602">
        <v>26178</v>
      </c>
      <c r="AE37" s="602">
        <v>15112</v>
      </c>
    </row>
    <row r="38" spans="2:35" x14ac:dyDescent="0.2">
      <c r="AC38" s="604">
        <v>45107</v>
      </c>
      <c r="AD38" s="602">
        <v>26589</v>
      </c>
      <c r="AE38" s="602">
        <v>15064</v>
      </c>
    </row>
    <row r="39" spans="2:35" x14ac:dyDescent="0.2">
      <c r="AC39" s="604">
        <v>45138</v>
      </c>
      <c r="AD39" s="602">
        <v>21178</v>
      </c>
      <c r="AE39" s="602">
        <v>19930</v>
      </c>
      <c r="AF39" s="1410"/>
    </row>
    <row r="40" spans="2:35" x14ac:dyDescent="0.2">
      <c r="AC40" s="604">
        <v>45169</v>
      </c>
      <c r="AD40" s="602">
        <v>19953</v>
      </c>
      <c r="AE40" s="602">
        <v>13281</v>
      </c>
    </row>
    <row r="41" spans="2:35" x14ac:dyDescent="0.2">
      <c r="AC41" s="604">
        <v>45199</v>
      </c>
      <c r="AD41" s="602">
        <v>25272</v>
      </c>
      <c r="AE41" s="602">
        <v>16023</v>
      </c>
    </row>
    <row r="42" spans="2:35" x14ac:dyDescent="0.2">
      <c r="AC42" s="604">
        <v>45230</v>
      </c>
      <c r="AD42" s="602">
        <v>25809</v>
      </c>
      <c r="AE42" s="602">
        <v>14730</v>
      </c>
    </row>
    <row r="43" spans="2:35" x14ac:dyDescent="0.2">
      <c r="AC43" s="604">
        <v>45260</v>
      </c>
      <c r="AD43" s="602">
        <v>23533</v>
      </c>
      <c r="AE43" s="602">
        <v>14866</v>
      </c>
    </row>
    <row r="44" spans="2:35" x14ac:dyDescent="0.2">
      <c r="AC44" s="604">
        <v>45291</v>
      </c>
      <c r="AD44" s="602">
        <v>26424</v>
      </c>
      <c r="AE44" s="602">
        <v>15255</v>
      </c>
    </row>
    <row r="45" spans="2:35" x14ac:dyDescent="0.2">
      <c r="AC45" s="604">
        <v>45322</v>
      </c>
      <c r="AD45" s="602">
        <v>15028</v>
      </c>
      <c r="AE45" s="602">
        <v>18428</v>
      </c>
    </row>
    <row r="46" spans="2:35" x14ac:dyDescent="0.2">
      <c r="AC46" s="604">
        <v>45351</v>
      </c>
      <c r="AD46" s="602">
        <v>26779</v>
      </c>
      <c r="AE46" s="602">
        <v>22135</v>
      </c>
    </row>
    <row r="47" spans="2:35" x14ac:dyDescent="0.2">
      <c r="AC47" s="1328">
        <v>45382</v>
      </c>
      <c r="AD47" s="602">
        <v>28951</v>
      </c>
      <c r="AE47" s="602">
        <v>17739</v>
      </c>
    </row>
    <row r="48" spans="2:35" x14ac:dyDescent="0.2">
      <c r="AC48" s="1328">
        <v>45412</v>
      </c>
      <c r="AD48" s="602">
        <v>28355</v>
      </c>
      <c r="AE48" s="602">
        <v>17505</v>
      </c>
    </row>
    <row r="49" spans="29:31" x14ac:dyDescent="0.2">
      <c r="AC49" s="1328">
        <v>45443</v>
      </c>
      <c r="AD49" s="602">
        <v>27570</v>
      </c>
      <c r="AE49" s="602">
        <v>17074</v>
      </c>
    </row>
    <row r="50" spans="29:31" x14ac:dyDescent="0.2">
      <c r="AC50" s="1328">
        <v>45473</v>
      </c>
      <c r="AD50" s="602">
        <v>28451</v>
      </c>
      <c r="AE50" s="602">
        <v>16876</v>
      </c>
    </row>
    <row r="51" spans="29:31" x14ac:dyDescent="0.2">
      <c r="AC51" s="1328">
        <v>45504</v>
      </c>
      <c r="AD51" s="602">
        <v>23693</v>
      </c>
      <c r="AE51" s="602">
        <v>14856</v>
      </c>
    </row>
    <row r="52" spans="29:31" x14ac:dyDescent="0.2">
      <c r="AC52" s="1328">
        <v>45535</v>
      </c>
      <c r="AD52" s="602">
        <v>21725</v>
      </c>
      <c r="AE52" s="602">
        <v>15859</v>
      </c>
    </row>
    <row r="53" spans="29:31" x14ac:dyDescent="0.2">
      <c r="AC53" s="1328">
        <v>45565</v>
      </c>
      <c r="AD53" s="602">
        <v>21233</v>
      </c>
      <c r="AE53" s="602">
        <v>16108</v>
      </c>
    </row>
    <row r="54" spans="29:31" x14ac:dyDescent="0.2">
      <c r="AC54" s="1328">
        <v>45596</v>
      </c>
      <c r="AD54" s="602">
        <v>27120</v>
      </c>
      <c r="AE54" s="602">
        <v>14590</v>
      </c>
    </row>
    <row r="55" spans="29:31" x14ac:dyDescent="0.2">
      <c r="AC55" s="1328">
        <v>45626</v>
      </c>
      <c r="AD55" s="602">
        <v>31086</v>
      </c>
      <c r="AE55" s="602">
        <v>15962</v>
      </c>
    </row>
    <row r="56" spans="29:31" x14ac:dyDescent="0.2">
      <c r="AC56" s="1328">
        <v>45657</v>
      </c>
      <c r="AD56" s="602">
        <v>29012</v>
      </c>
      <c r="AE56" s="602">
        <v>15313</v>
      </c>
    </row>
    <row r="57" spans="29:31" x14ac:dyDescent="0.2">
      <c r="AC57" s="1328">
        <v>45688</v>
      </c>
      <c r="AD57" s="602">
        <v>20443</v>
      </c>
      <c r="AE57" s="602">
        <v>17379</v>
      </c>
    </row>
    <row r="58" spans="29:31" x14ac:dyDescent="0.2">
      <c r="AC58" s="1328">
        <v>45716</v>
      </c>
      <c r="AD58" s="602">
        <v>24566</v>
      </c>
      <c r="AE58" s="602">
        <v>22564</v>
      </c>
    </row>
    <row r="59" spans="29:31" x14ac:dyDescent="0.2">
      <c r="AC59" s="1328">
        <v>45747</v>
      </c>
      <c r="AD59" s="602">
        <v>28019</v>
      </c>
      <c r="AE59" s="602">
        <v>18336</v>
      </c>
    </row>
    <row r="60" spans="29:31" x14ac:dyDescent="0.2">
      <c r="AC60" s="1328">
        <v>45777</v>
      </c>
      <c r="AD60" s="602">
        <v>29196</v>
      </c>
      <c r="AE60" s="602">
        <v>18470</v>
      </c>
    </row>
    <row r="61" spans="29:31" x14ac:dyDescent="0.2">
      <c r="AC61" s="1328">
        <v>45808</v>
      </c>
      <c r="AD61" s="602">
        <v>26650</v>
      </c>
      <c r="AE61" s="602">
        <v>16989</v>
      </c>
    </row>
    <row r="62" spans="29:31" x14ac:dyDescent="0.2">
      <c r="AC62" s="1328">
        <v>45838</v>
      </c>
      <c r="AD62" s="602">
        <v>28970</v>
      </c>
      <c r="AE62" s="602">
        <v>16692</v>
      </c>
    </row>
    <row r="63" spans="29:31" x14ac:dyDescent="0.2">
      <c r="AC63" s="1328">
        <v>45869</v>
      </c>
      <c r="AD63" s="602">
        <v>35948</v>
      </c>
      <c r="AE63" s="602">
        <v>17775</v>
      </c>
    </row>
    <row r="64" spans="29:31" x14ac:dyDescent="0.2">
      <c r="AC64" s="1328">
        <v>45900</v>
      </c>
      <c r="AD64" s="602">
        <v>27697</v>
      </c>
      <c r="AE64" s="602">
        <v>16563</v>
      </c>
    </row>
    <row r="65" spans="29:31" x14ac:dyDescent="0.2">
      <c r="AC65" s="1328">
        <v>45930</v>
      </c>
      <c r="AD65" s="602">
        <v>31593</v>
      </c>
      <c r="AE65" s="602">
        <v>16472</v>
      </c>
    </row>
    <row r="66" spans="29:31" x14ac:dyDescent="0.2">
      <c r="AC66" s="1328">
        <v>45961</v>
      </c>
      <c r="AD66" s="602">
        <v>40155</v>
      </c>
      <c r="AE66" s="602">
        <v>16155</v>
      </c>
    </row>
    <row r="67" spans="29:31" x14ac:dyDescent="0.2">
      <c r="AC67" s="1328">
        <v>45991</v>
      </c>
      <c r="AD67" s="602">
        <v>43701</v>
      </c>
      <c r="AE67" s="602">
        <v>18803</v>
      </c>
    </row>
    <row r="68" spans="29:31" x14ac:dyDescent="0.2">
      <c r="AC68" s="1328">
        <v>46022</v>
      </c>
      <c r="AD68" s="602">
        <v>35947</v>
      </c>
      <c r="AE68" s="602">
        <v>18069</v>
      </c>
    </row>
    <row r="69" spans="29:31" x14ac:dyDescent="0.2">
      <c r="AC69" s="1328">
        <v>46053</v>
      </c>
      <c r="AD69" s="602">
        <v>19352</v>
      </c>
      <c r="AE69" s="602">
        <v>21444</v>
      </c>
    </row>
    <row r="70" spans="29:31" x14ac:dyDescent="0.2">
      <c r="AC70" s="1328">
        <v>46081</v>
      </c>
      <c r="AD70" s="602">
        <v>31525</v>
      </c>
      <c r="AE70" s="602">
        <v>31737</v>
      </c>
    </row>
    <row r="71" spans="29:31" x14ac:dyDescent="0.2">
      <c r="AC71" s="1328">
        <v>46112</v>
      </c>
      <c r="AD71" s="602">
        <v>39565</v>
      </c>
      <c r="AE71" s="602">
        <v>19692</v>
      </c>
    </row>
    <row r="72" spans="29:31" x14ac:dyDescent="0.2">
      <c r="AC72" s="1328">
        <v>46142</v>
      </c>
      <c r="AD72" s="602">
        <v>32682</v>
      </c>
      <c r="AE72" s="602">
        <v>18481</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7.28515625" style="615"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idden="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545"/>
      <c r="C3" s="1545"/>
      <c r="D3" s="1545"/>
      <c r="E3" s="1545"/>
      <c r="F3" s="1545"/>
      <c r="G3" s="1545"/>
      <c r="H3" s="1545"/>
      <c r="I3" s="1545"/>
      <c r="J3" s="1545"/>
      <c r="K3" s="1545"/>
      <c r="L3" s="618"/>
      <c r="M3" s="618"/>
      <c r="W3" s="620"/>
      <c r="AA3" s="620"/>
      <c r="AD3" s="620"/>
    </row>
    <row r="4" spans="2:32" s="621" customFormat="1" ht="2.25" customHeight="1" x14ac:dyDescent="0.2">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2" s="621" customFormat="1" ht="39" customHeight="1" x14ac:dyDescent="0.2">
      <c r="B5" s="1561" t="s">
        <v>428</v>
      </c>
      <c r="C5" s="1561"/>
      <c r="D5" s="1561"/>
      <c r="E5" s="1561"/>
      <c r="F5" s="1561"/>
      <c r="G5" s="1561"/>
      <c r="H5" s="1561"/>
      <c r="I5" s="1561"/>
      <c r="J5" s="1561"/>
      <c r="K5" s="1561"/>
      <c r="L5" s="1561"/>
      <c r="M5" s="1561"/>
      <c r="N5" s="1561"/>
      <c r="O5" s="1561"/>
      <c r="P5" s="1561"/>
      <c r="Q5" s="1561"/>
      <c r="R5" s="1561"/>
      <c r="S5" s="1561"/>
      <c r="T5" s="1561"/>
      <c r="U5" s="1561"/>
      <c r="V5" s="1561"/>
      <c r="W5" s="1561"/>
      <c r="X5" s="1561"/>
      <c r="Y5" s="1561"/>
      <c r="Z5" s="1561"/>
      <c r="AA5" s="1561"/>
      <c r="AB5" s="1561"/>
      <c r="AC5" s="1561"/>
      <c r="AD5" s="1561"/>
      <c r="AE5" s="821"/>
    </row>
    <row r="6" spans="2:32" s="621" customFormat="1" ht="14.25" customHeight="1" x14ac:dyDescent="0.2">
      <c r="B6" s="1482" t="str">
        <f>porsaad!$B$6</f>
        <v>Situación a 30 de abril de 2026</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622"/>
    </row>
    <row r="7" spans="2:32"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
      <c r="B8" s="1555" t="s">
        <v>27</v>
      </c>
      <c r="C8" s="625"/>
      <c r="D8" s="1575" t="s">
        <v>112</v>
      </c>
      <c r="E8" s="1585" t="s">
        <v>26</v>
      </c>
      <c r="F8" s="1586"/>
      <c r="G8" s="1586"/>
      <c r="H8" s="1586"/>
      <c r="I8" s="1586"/>
      <c r="J8" s="1586"/>
      <c r="K8" s="1586"/>
      <c r="L8" s="1586"/>
      <c r="M8" s="1586"/>
      <c r="N8" s="1586"/>
      <c r="O8" s="1586"/>
      <c r="P8" s="1586"/>
      <c r="Q8" s="1586"/>
      <c r="R8" s="1586"/>
      <c r="S8" s="1586"/>
      <c r="T8" s="1586"/>
      <c r="U8" s="1586"/>
      <c r="V8" s="1586"/>
      <c r="W8" s="1586"/>
      <c r="X8" s="1586"/>
      <c r="Y8" s="1586"/>
      <c r="Z8" s="1586"/>
      <c r="AA8" s="1558"/>
      <c r="AB8" s="625"/>
      <c r="AC8" s="1575" t="s">
        <v>0</v>
      </c>
      <c r="AD8" s="1587"/>
    </row>
    <row r="9" spans="2:32" s="626" customFormat="1" ht="21.75" customHeight="1" x14ac:dyDescent="0.2">
      <c r="B9" s="1584"/>
      <c r="C9" s="625"/>
      <c r="D9" s="1576"/>
      <c r="E9" s="1648" t="s">
        <v>22</v>
      </c>
      <c r="F9" s="1589"/>
      <c r="G9" s="627"/>
      <c r="H9" s="1576" t="s">
        <v>21</v>
      </c>
      <c r="I9" s="1649"/>
      <c r="J9" s="627"/>
      <c r="K9" s="1576" t="s">
        <v>20</v>
      </c>
      <c r="L9" s="1649"/>
      <c r="M9" s="627"/>
      <c r="N9" s="1576" t="s">
        <v>19</v>
      </c>
      <c r="O9" s="1649"/>
      <c r="P9" s="627"/>
      <c r="Q9" s="1576" t="s">
        <v>18</v>
      </c>
      <c r="R9" s="1649"/>
      <c r="S9" s="627"/>
      <c r="T9" s="1576" t="s">
        <v>17</v>
      </c>
      <c r="U9" s="1649"/>
      <c r="V9" s="627"/>
      <c r="W9" s="1576" t="s">
        <v>16</v>
      </c>
      <c r="X9" s="1649"/>
      <c r="Y9" s="627"/>
      <c r="Z9" s="1576" t="s">
        <v>15</v>
      </c>
      <c r="AA9" s="1649"/>
      <c r="AB9" s="625"/>
      <c r="AC9" s="1588"/>
      <c r="AD9" s="1589"/>
    </row>
    <row r="10" spans="2:32" s="626" customFormat="1" ht="21.75" customHeight="1" x14ac:dyDescent="0.2">
      <c r="B10" s="1556"/>
      <c r="C10" s="628"/>
      <c r="D10" s="1577"/>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78" t="s">
        <v>24</v>
      </c>
      <c r="D12" s="793" t="s">
        <v>31</v>
      </c>
      <c r="E12" s="796">
        <v>559</v>
      </c>
      <c r="F12" s="795">
        <v>0.19804716285924834</v>
      </c>
      <c r="G12" s="634"/>
      <c r="H12" s="796">
        <v>11034</v>
      </c>
      <c r="I12" s="795">
        <v>3.9092171645598324</v>
      </c>
      <c r="J12" s="634"/>
      <c r="K12" s="796">
        <v>6390</v>
      </c>
      <c r="L12" s="795">
        <v>2.2639022731137692</v>
      </c>
      <c r="M12" s="634"/>
      <c r="N12" s="796">
        <v>8644</v>
      </c>
      <c r="O12" s="795">
        <v>3.0624681140524914</v>
      </c>
      <c r="P12" s="634"/>
      <c r="Q12" s="796">
        <v>8533</v>
      </c>
      <c r="R12" s="795">
        <v>3.0231421121251629</v>
      </c>
      <c r="S12" s="634"/>
      <c r="T12" s="796">
        <v>11995</v>
      </c>
      <c r="U12" s="795">
        <v>4.2496882262910267</v>
      </c>
      <c r="V12" s="634"/>
      <c r="W12" s="796">
        <v>41128</v>
      </c>
      <c r="X12" s="795">
        <v>14.571169434839295</v>
      </c>
      <c r="Y12" s="634"/>
      <c r="Z12" s="796">
        <v>193973</v>
      </c>
      <c r="AA12" s="795">
        <f t="shared" ref="AA12:AA19" si="0">Z12*100/$AC12</f>
        <v>68.722365512159172</v>
      </c>
      <c r="AB12" s="637"/>
      <c r="AC12" s="675">
        <f>E12+H12+K12+N12+Q12+T12+W12+Z12</f>
        <v>282256</v>
      </c>
      <c r="AD12" s="676">
        <f>F12+I12+L12+O12+R12+U12+X12+AA12</f>
        <v>100</v>
      </c>
      <c r="AF12" s="797"/>
    </row>
    <row r="13" spans="2:32" s="633" customFormat="1" ht="21" customHeight="1" x14ac:dyDescent="0.2">
      <c r="B13" s="1579"/>
      <c r="D13" s="798" t="s">
        <v>49</v>
      </c>
      <c r="E13" s="801">
        <v>780</v>
      </c>
      <c r="F13" s="800">
        <v>0.19703238909349946</v>
      </c>
      <c r="G13" s="634"/>
      <c r="H13" s="801">
        <v>13891</v>
      </c>
      <c r="I13" s="800">
        <v>3.5089447652535908</v>
      </c>
      <c r="J13" s="634"/>
      <c r="K13" s="801">
        <v>8381</v>
      </c>
      <c r="L13" s="800">
        <v>2.1170877602469473</v>
      </c>
      <c r="M13" s="634"/>
      <c r="N13" s="801">
        <v>11446</v>
      </c>
      <c r="O13" s="800">
        <v>2.8913240071335831</v>
      </c>
      <c r="P13" s="634"/>
      <c r="Q13" s="801">
        <v>13281</v>
      </c>
      <c r="R13" s="800">
        <v>3.3548553327573924</v>
      </c>
      <c r="S13" s="634"/>
      <c r="T13" s="801">
        <v>22352</v>
      </c>
      <c r="U13" s="800">
        <v>5.6462409756639742</v>
      </c>
      <c r="V13" s="634"/>
      <c r="W13" s="801">
        <v>72491</v>
      </c>
      <c r="X13" s="800">
        <v>18.311634509970343</v>
      </c>
      <c r="Y13" s="634"/>
      <c r="Z13" s="801">
        <v>253252</v>
      </c>
      <c r="AA13" s="800">
        <f t="shared" si="0"/>
        <v>63.972880259880668</v>
      </c>
      <c r="AB13" s="637"/>
      <c r="AC13" s="683">
        <f t="shared" ref="AC13:AD15" si="1">E13+H13+K13+N13+Q13+T13+W13+Z13</f>
        <v>395874</v>
      </c>
      <c r="AD13" s="684">
        <f t="shared" si="1"/>
        <v>100</v>
      </c>
      <c r="AF13" s="797"/>
    </row>
    <row r="14" spans="2:32" s="633" customFormat="1" ht="21" customHeight="1" x14ac:dyDescent="0.2">
      <c r="B14" s="1579"/>
      <c r="D14" s="802" t="s">
        <v>50</v>
      </c>
      <c r="E14" s="805">
        <v>356</v>
      </c>
      <c r="F14" s="804">
        <v>9.1157469407194783E-2</v>
      </c>
      <c r="G14" s="634"/>
      <c r="H14" s="805">
        <v>11281</v>
      </c>
      <c r="I14" s="804">
        <v>2.8886163269173157</v>
      </c>
      <c r="J14" s="634"/>
      <c r="K14" s="805">
        <v>7885</v>
      </c>
      <c r="L14" s="804">
        <v>2.0190355232464352</v>
      </c>
      <c r="M14" s="634"/>
      <c r="N14" s="805">
        <v>9743</v>
      </c>
      <c r="O14" s="804">
        <v>2.4947955742536481</v>
      </c>
      <c r="P14" s="634"/>
      <c r="Q14" s="805">
        <v>13844</v>
      </c>
      <c r="R14" s="804">
        <v>3.5448988945876532</v>
      </c>
      <c r="S14" s="634"/>
      <c r="T14" s="805">
        <v>24992</v>
      </c>
      <c r="U14" s="804">
        <v>6.3994592006309325</v>
      </c>
      <c r="V14" s="634"/>
      <c r="W14" s="805">
        <v>92992</v>
      </c>
      <c r="X14" s="804">
        <v>23.81156009863443</v>
      </c>
      <c r="Y14" s="634"/>
      <c r="Z14" s="805">
        <v>229440</v>
      </c>
      <c r="AA14" s="804">
        <f t="shared" si="0"/>
        <v>58.750476912322391</v>
      </c>
      <c r="AB14" s="637"/>
      <c r="AC14" s="691">
        <f t="shared" si="1"/>
        <v>390533</v>
      </c>
      <c r="AD14" s="692">
        <f t="shared" si="1"/>
        <v>100</v>
      </c>
      <c r="AF14" s="797"/>
    </row>
    <row r="15" spans="2:32" s="633" customFormat="1" ht="21" customHeight="1" x14ac:dyDescent="0.2">
      <c r="B15" s="1580"/>
      <c r="D15" s="904" t="s">
        <v>68</v>
      </c>
      <c r="E15" s="809">
        <f>SUM(E12:E14)</f>
        <v>1695</v>
      </c>
      <c r="F15" s="810">
        <f t="shared" ref="F15:F19" si="2">E15*100/$AC15</f>
        <v>0.15860940258996523</v>
      </c>
      <c r="G15" s="634"/>
      <c r="H15" s="809">
        <f>SUM(H12:H14)</f>
        <v>36206</v>
      </c>
      <c r="I15" s="810">
        <f t="shared" ref="I15:I19" si="3">H15*100/$AC15</f>
        <v>3.3879716992166848</v>
      </c>
      <c r="J15" s="634"/>
      <c r="K15" s="809">
        <f>SUM(K12:K14)</f>
        <v>22656</v>
      </c>
      <c r="L15" s="810">
        <f t="shared" ref="L15:L19" si="4">K15*100/$AC15</f>
        <v>2.1200322271848093</v>
      </c>
      <c r="M15" s="634"/>
      <c r="N15" s="809">
        <f>SUM(N12:N14)</f>
        <v>29833</v>
      </c>
      <c r="O15" s="810">
        <f t="shared" ref="O15:O19" si="5">N15*100/$AC15</f>
        <v>2.7916190604521725</v>
      </c>
      <c r="P15" s="634"/>
      <c r="Q15" s="809">
        <f>SUM(Q12:Q14)</f>
        <v>35658</v>
      </c>
      <c r="R15" s="810">
        <f t="shared" ref="R15:R19" si="6">Q15*100/$AC15</f>
        <v>3.3366926711227021</v>
      </c>
      <c r="S15" s="634"/>
      <c r="T15" s="809">
        <f>SUM(T12:T14)</f>
        <v>59339</v>
      </c>
      <c r="U15" s="810">
        <f t="shared" ref="U15:U19" si="7">T15*100/$AC15</f>
        <v>5.5526391388117675</v>
      </c>
      <c r="V15" s="634"/>
      <c r="W15" s="809">
        <f>SUM(W12:W14)</f>
        <v>206611</v>
      </c>
      <c r="X15" s="810">
        <f t="shared" ref="X15:X19" si="8">W15*100/$AC15</f>
        <v>19.333597214463307</v>
      </c>
      <c r="Y15" s="634"/>
      <c r="Z15" s="809">
        <f>SUM(Z12:Z14)</f>
        <v>676665</v>
      </c>
      <c r="AA15" s="810">
        <f t="shared" si="0"/>
        <v>63.318838586158591</v>
      </c>
      <c r="AB15" s="637"/>
      <c r="AC15" s="811">
        <f>SUM(AC12:AC14)</f>
        <v>1068663</v>
      </c>
      <c r="AD15" s="812">
        <f t="shared" si="1"/>
        <v>100</v>
      </c>
      <c r="AF15" s="797"/>
    </row>
    <row r="16" spans="2:32" s="633" customFormat="1" ht="21" customHeight="1" x14ac:dyDescent="0.2">
      <c r="B16" s="1578" t="s">
        <v>23</v>
      </c>
      <c r="D16" s="793" t="s">
        <v>31</v>
      </c>
      <c r="E16" s="796">
        <v>725</v>
      </c>
      <c r="F16" s="795">
        <v>0.44247787610619471</v>
      </c>
      <c r="G16" s="634"/>
      <c r="H16" s="796">
        <v>24057</v>
      </c>
      <c r="I16" s="795">
        <v>14.682331400671346</v>
      </c>
      <c r="J16" s="634"/>
      <c r="K16" s="796">
        <v>10332</v>
      </c>
      <c r="L16" s="795">
        <v>6.3057674702471775</v>
      </c>
      <c r="M16" s="634"/>
      <c r="N16" s="796">
        <v>10678</v>
      </c>
      <c r="O16" s="795">
        <v>6.5169362221544098</v>
      </c>
      <c r="P16" s="634"/>
      <c r="Q16" s="796">
        <v>9707</v>
      </c>
      <c r="R16" s="795">
        <v>5.9243210253280436</v>
      </c>
      <c r="S16" s="634"/>
      <c r="T16" s="796">
        <v>13278</v>
      </c>
      <c r="U16" s="795">
        <v>8.1037534330180048</v>
      </c>
      <c r="V16" s="634"/>
      <c r="W16" s="796">
        <v>31377</v>
      </c>
      <c r="X16" s="795">
        <v>19.149832163564234</v>
      </c>
      <c r="Y16" s="634"/>
      <c r="Z16" s="796">
        <v>63696</v>
      </c>
      <c r="AA16" s="795">
        <f t="shared" si="0"/>
        <v>38.874580408910589</v>
      </c>
      <c r="AB16" s="637"/>
      <c r="AC16" s="675">
        <f>E16+H16+K16+N16+Q16+T16+W16+Z16</f>
        <v>163850</v>
      </c>
      <c r="AD16" s="676">
        <f>F16+I16+L16+O16+R16+U16+X16+AA16</f>
        <v>100</v>
      </c>
      <c r="AF16" s="797"/>
    </row>
    <row r="17" spans="2:32" s="633" customFormat="1" ht="21" customHeight="1" x14ac:dyDescent="0.2">
      <c r="B17" s="1579"/>
      <c r="D17" s="798" t="s">
        <v>49</v>
      </c>
      <c r="E17" s="801">
        <v>969</v>
      </c>
      <c r="F17" s="800">
        <v>0.39907418084773405</v>
      </c>
      <c r="G17" s="634"/>
      <c r="H17" s="801">
        <v>34727</v>
      </c>
      <c r="I17" s="800">
        <v>14.302011432713375</v>
      </c>
      <c r="J17" s="634"/>
      <c r="K17" s="801">
        <v>13606</v>
      </c>
      <c r="L17" s="800">
        <v>5.6035121822644678</v>
      </c>
      <c r="M17" s="634"/>
      <c r="N17" s="801">
        <v>14985</v>
      </c>
      <c r="O17" s="800">
        <v>6.1714412796731626</v>
      </c>
      <c r="P17" s="634"/>
      <c r="Q17" s="801">
        <v>15441</v>
      </c>
      <c r="R17" s="800">
        <v>6.3592408941897434</v>
      </c>
      <c r="S17" s="634"/>
      <c r="T17" s="801">
        <v>23760</v>
      </c>
      <c r="U17" s="800">
        <v>9.7853483353376269</v>
      </c>
      <c r="V17" s="634"/>
      <c r="W17" s="801">
        <v>49932</v>
      </c>
      <c r="X17" s="800">
        <v>20.564057789565592</v>
      </c>
      <c r="Y17" s="634"/>
      <c r="Z17" s="801">
        <v>89392</v>
      </c>
      <c r="AA17" s="800">
        <f t="shared" si="0"/>
        <v>36.815313905408303</v>
      </c>
      <c r="AB17" s="637"/>
      <c r="AC17" s="683">
        <f t="shared" ref="AC17:AD19" si="9">E17+H17+K17+N17+Q17+T17+W17+Z17</f>
        <v>242812</v>
      </c>
      <c r="AD17" s="684">
        <f t="shared" si="9"/>
        <v>100.00000000000001</v>
      </c>
      <c r="AF17" s="797"/>
    </row>
    <row r="18" spans="2:32" s="633" customFormat="1" ht="21" customHeight="1" x14ac:dyDescent="0.2">
      <c r="B18" s="1579"/>
      <c r="D18" s="802" t="s">
        <v>50</v>
      </c>
      <c r="E18" s="805">
        <v>444</v>
      </c>
      <c r="F18" s="804">
        <v>0.19016048002672525</v>
      </c>
      <c r="G18" s="634"/>
      <c r="H18" s="805">
        <v>25707</v>
      </c>
      <c r="I18" s="804">
        <v>11.010034819925735</v>
      </c>
      <c r="J18" s="634"/>
      <c r="K18" s="805">
        <v>13614</v>
      </c>
      <c r="L18" s="804">
        <v>5.8307314754140487</v>
      </c>
      <c r="M18" s="634"/>
      <c r="N18" s="805">
        <v>13580</v>
      </c>
      <c r="O18" s="804">
        <v>5.8161696368534432</v>
      </c>
      <c r="P18" s="634"/>
      <c r="Q18" s="805">
        <v>15213</v>
      </c>
      <c r="R18" s="804">
        <v>6.5155661771319178</v>
      </c>
      <c r="S18" s="634"/>
      <c r="T18" s="805">
        <v>24000</v>
      </c>
      <c r="U18" s="804">
        <v>10.278944866309473</v>
      </c>
      <c r="V18" s="634"/>
      <c r="W18" s="805">
        <v>49922</v>
      </c>
      <c r="X18" s="804">
        <v>21.381061900662562</v>
      </c>
      <c r="Y18" s="634"/>
      <c r="Z18" s="805">
        <v>91007</v>
      </c>
      <c r="AA18" s="804">
        <f t="shared" si="0"/>
        <v>38.97733064367609</v>
      </c>
      <c r="AB18" s="637"/>
      <c r="AC18" s="691">
        <f t="shared" si="9"/>
        <v>233487</v>
      </c>
      <c r="AD18" s="692">
        <f t="shared" si="9"/>
        <v>100</v>
      </c>
      <c r="AF18" s="797"/>
    </row>
    <row r="19" spans="2:32" s="633" customFormat="1" ht="21" customHeight="1" x14ac:dyDescent="0.2">
      <c r="B19" s="1580"/>
      <c r="D19" s="905" t="s">
        <v>68</v>
      </c>
      <c r="E19" s="809">
        <f>SUM(E16:E18)</f>
        <v>2138</v>
      </c>
      <c r="F19" s="810">
        <f t="shared" si="2"/>
        <v>0.33398474417674634</v>
      </c>
      <c r="G19" s="634"/>
      <c r="H19" s="809">
        <f>SUM(H16:H18)</f>
        <v>84491</v>
      </c>
      <c r="I19" s="810">
        <f t="shared" si="3"/>
        <v>13.198645940242038</v>
      </c>
      <c r="J19" s="634"/>
      <c r="K19" s="809">
        <f>SUM(K16:K18)</f>
        <v>37552</v>
      </c>
      <c r="L19" s="810">
        <f t="shared" si="4"/>
        <v>5.866134290610467</v>
      </c>
      <c r="M19" s="634"/>
      <c r="N19" s="809">
        <f>SUM(N16:N18)</f>
        <v>39243</v>
      </c>
      <c r="O19" s="810">
        <f t="shared" si="5"/>
        <v>6.1302915415004948</v>
      </c>
      <c r="P19" s="634"/>
      <c r="Q19" s="809">
        <f>SUM(Q16:Q18)</f>
        <v>40361</v>
      </c>
      <c r="R19" s="810">
        <f t="shared" si="6"/>
        <v>6.3049383815330495</v>
      </c>
      <c r="S19" s="634"/>
      <c r="T19" s="809">
        <f>SUM(T16:T18)</f>
        <v>61038</v>
      </c>
      <c r="U19" s="810">
        <f t="shared" si="7"/>
        <v>9.5349676403462311</v>
      </c>
      <c r="V19" s="634"/>
      <c r="W19" s="809">
        <f>SUM(W16:W18)</f>
        <v>131231</v>
      </c>
      <c r="X19" s="810">
        <f t="shared" si="8"/>
        <v>20.500071077202339</v>
      </c>
      <c r="Y19" s="634"/>
      <c r="Z19" s="809">
        <f>SUM(Z16:Z18)</f>
        <v>244095</v>
      </c>
      <c r="AA19" s="810">
        <f t="shared" si="0"/>
        <v>38.130966384388636</v>
      </c>
      <c r="AB19" s="637"/>
      <c r="AC19" s="811">
        <f>SUM(AC16:AC18)</f>
        <v>640149</v>
      </c>
      <c r="AD19" s="812">
        <f t="shared" si="9"/>
        <v>100</v>
      </c>
      <c r="AF19" s="797"/>
    </row>
    <row r="20" spans="2:32" s="649" customFormat="1" ht="3" customHeight="1" x14ac:dyDescent="0.2">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
      <c r="B21" s="1644" t="s">
        <v>0</v>
      </c>
      <c r="C21" s="1645"/>
      <c r="D21" s="1646"/>
      <c r="E21" s="1250">
        <f>E15+E19</f>
        <v>3833</v>
      </c>
      <c r="F21" s="1251">
        <f>E21*100/$AC21</f>
        <v>0.22430788173304025</v>
      </c>
      <c r="G21" s="1245"/>
      <c r="H21" s="1250">
        <f>H15+H19</f>
        <v>120697</v>
      </c>
      <c r="I21" s="1251">
        <f>H21*100/$AC21</f>
        <v>7.0632111665882498</v>
      </c>
      <c r="J21" s="1245"/>
      <c r="K21" s="1250">
        <f>K15+K19</f>
        <v>60208</v>
      </c>
      <c r="L21" s="1251">
        <f>K21*100/$AC21</f>
        <v>3.5233834968387394</v>
      </c>
      <c r="M21" s="1245"/>
      <c r="N21" s="1250">
        <f>N15+N19</f>
        <v>69076</v>
      </c>
      <c r="O21" s="1251">
        <f>N21*100/$AC21</f>
        <v>4.0423405266348782</v>
      </c>
      <c r="P21" s="1245"/>
      <c r="Q21" s="1250">
        <f>Q15+Q19</f>
        <v>76019</v>
      </c>
      <c r="R21" s="1251">
        <f>Q21*100/$AC21</f>
        <v>4.4486461939639934</v>
      </c>
      <c r="S21" s="1245"/>
      <c r="T21" s="1250">
        <f>T15+T19</f>
        <v>120377</v>
      </c>
      <c r="U21" s="1251">
        <f>T21*100/$AC21</f>
        <v>7.044484706333991</v>
      </c>
      <c r="V21" s="1245"/>
      <c r="W21" s="1250">
        <f>W15+W19</f>
        <v>337842</v>
      </c>
      <c r="X21" s="1251">
        <f>W21*100/$AC21</f>
        <v>19.770577453810017</v>
      </c>
      <c r="Y21" s="1245"/>
      <c r="Z21" s="1250">
        <f>Z15+Z19</f>
        <v>920760</v>
      </c>
      <c r="AA21" s="1251">
        <f>Z21*100/$AC21</f>
        <v>53.883048574097089</v>
      </c>
      <c r="AB21" s="1245"/>
      <c r="AC21" s="1250">
        <f>AC15+AC19</f>
        <v>1708812</v>
      </c>
      <c r="AD21" s="1251">
        <f>F21+I21+L21+O21+R21+U21+X21+AA21</f>
        <v>100</v>
      </c>
    </row>
    <row r="22" spans="2:32" s="631" customFormat="1" ht="5.25" customHeight="1" x14ac:dyDescent="0.2">
      <c r="B22" s="651"/>
      <c r="C22" s="651"/>
      <c r="D22" s="651"/>
      <c r="E22" s="651"/>
      <c r="F22" s="651"/>
      <c r="G22" s="651"/>
      <c r="H22" s="651"/>
      <c r="I22" s="651"/>
      <c r="J22" s="651"/>
      <c r="K22" s="651"/>
      <c r="L22" s="651"/>
      <c r="M22" s="651"/>
      <c r="N22" s="651"/>
      <c r="O22" s="652"/>
      <c r="P22" s="652"/>
    </row>
    <row r="23" spans="2:32" s="631" customFormat="1" ht="5.25" customHeight="1" x14ac:dyDescent="0.2">
      <c r="B23" s="651"/>
      <c r="C23" s="651"/>
      <c r="D23" s="651"/>
      <c r="E23" s="651"/>
      <c r="F23" s="651"/>
      <c r="G23" s="651"/>
      <c r="H23" s="651"/>
      <c r="I23" s="651"/>
      <c r="J23" s="651"/>
      <c r="K23" s="651"/>
      <c r="L23" s="651"/>
      <c r="M23" s="651"/>
      <c r="N23" s="651"/>
      <c r="O23" s="652"/>
      <c r="P23" s="652"/>
    </row>
    <row r="24" spans="2:32" s="631" customFormat="1" ht="12.75" customHeight="1" x14ac:dyDescent="0.2">
      <c r="B24" s="652"/>
      <c r="C24" s="652"/>
      <c r="D24" s="652"/>
      <c r="E24" s="652"/>
      <c r="F24" s="652"/>
      <c r="G24" s="652"/>
      <c r="H24" s="652"/>
      <c r="I24" s="652"/>
      <c r="J24" s="652"/>
      <c r="K24" s="652"/>
      <c r="L24" s="652"/>
      <c r="M24" s="652"/>
      <c r="N24" s="652"/>
      <c r="O24" s="652"/>
      <c r="P24" s="652"/>
    </row>
    <row r="25" spans="2:32" s="649" customFormat="1" ht="24.75" customHeight="1" x14ac:dyDescent="0.2">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
      <c r="B27" s="652"/>
      <c r="C27" s="652"/>
      <c r="D27" s="652"/>
      <c r="E27" s="652"/>
      <c r="F27" s="652"/>
      <c r="G27" s="652"/>
      <c r="H27" s="652"/>
      <c r="I27" s="652"/>
      <c r="J27" s="652"/>
      <c r="K27" s="652"/>
      <c r="L27" s="652"/>
      <c r="M27" s="652"/>
      <c r="N27" s="652"/>
      <c r="O27" s="652"/>
      <c r="P27" s="652"/>
    </row>
    <row r="28" spans="2:32" s="631" customFormat="1" x14ac:dyDescent="0.2">
      <c r="B28" s="652"/>
      <c r="C28" s="652"/>
      <c r="D28" s="652"/>
      <c r="E28" s="652"/>
      <c r="F28" s="652"/>
      <c r="G28" s="652"/>
      <c r="H28" s="652"/>
      <c r="I28" s="652"/>
      <c r="J28" s="652"/>
      <c r="K28" s="652"/>
      <c r="L28" s="652"/>
      <c r="M28" s="652"/>
      <c r="N28" s="652"/>
      <c r="O28" s="652"/>
      <c r="P28" s="652"/>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C35" s="1647" t="s">
        <v>14</v>
      </c>
      <c r="D35" s="1647"/>
      <c r="E35" s="1647"/>
      <c r="F35" s="1647"/>
      <c r="G35" s="1647"/>
      <c r="H35" s="1647"/>
      <c r="I35" s="1647"/>
      <c r="J35" s="1647"/>
      <c r="K35" s="1647"/>
      <c r="L35" s="1647"/>
      <c r="M35" s="652"/>
      <c r="N35" s="652"/>
      <c r="O35" s="652"/>
      <c r="P35" s="652"/>
    </row>
    <row r="36" spans="2:16" s="631" customFormat="1" x14ac:dyDescent="0.2">
      <c r="L36" s="652"/>
      <c r="M36" s="652"/>
      <c r="N36" s="652"/>
      <c r="O36" s="652"/>
      <c r="P36" s="652"/>
    </row>
    <row r="37" spans="2:16" s="631" customFormat="1" x14ac:dyDescent="0.2">
      <c r="B37" s="652"/>
      <c r="C37" s="652"/>
      <c r="D37" s="652"/>
      <c r="E37" s="652"/>
      <c r="F37" s="652"/>
      <c r="G37" s="652"/>
      <c r="H37" s="652"/>
      <c r="I37" s="652"/>
      <c r="J37" s="652"/>
      <c r="K37" s="652"/>
      <c r="L37" s="652"/>
      <c r="M37" s="652"/>
      <c r="N37" s="652"/>
      <c r="O37" s="652"/>
      <c r="P37" s="652"/>
    </row>
    <row r="38" spans="2:16" s="631" customFormat="1" ht="5.25" customHeight="1" x14ac:dyDescent="0.2">
      <c r="B38" s="652"/>
      <c r="C38" s="652"/>
      <c r="D38" s="652"/>
      <c r="E38" s="652"/>
      <c r="F38" s="652"/>
      <c r="G38" s="652"/>
      <c r="H38" s="652"/>
      <c r="I38" s="652"/>
      <c r="J38" s="652"/>
      <c r="K38" s="652"/>
      <c r="L38" s="652"/>
      <c r="M38" s="652"/>
      <c r="N38" s="652"/>
      <c r="O38" s="652"/>
      <c r="P38" s="652"/>
    </row>
    <row r="39" spans="2:16" s="631" customFormat="1" ht="5.25" customHeight="1" x14ac:dyDescent="0.2">
      <c r="B39" s="652"/>
      <c r="C39" s="652"/>
      <c r="D39" s="652"/>
      <c r="E39" s="652"/>
      <c r="F39" s="652"/>
      <c r="G39" s="652"/>
      <c r="H39" s="652"/>
      <c r="I39" s="652"/>
      <c r="J39" s="652"/>
      <c r="K39" s="652"/>
      <c r="L39" s="652"/>
      <c r="M39" s="652"/>
      <c r="N39" s="652"/>
      <c r="O39" s="652"/>
      <c r="P39" s="652"/>
    </row>
    <row r="40" spans="2:16" s="631" customFormat="1" ht="16.5" customHeight="1" x14ac:dyDescent="0.2">
      <c r="B40" s="652"/>
      <c r="C40" s="652"/>
      <c r="D40" s="652"/>
      <c r="E40" s="652"/>
      <c r="F40" s="652"/>
      <c r="G40" s="652"/>
      <c r="H40" s="652"/>
      <c r="I40" s="652"/>
      <c r="J40" s="652"/>
      <c r="K40" s="652"/>
      <c r="L40" s="652"/>
      <c r="M40" s="652"/>
      <c r="N40" s="652"/>
      <c r="O40" s="652"/>
      <c r="P40" s="652"/>
    </row>
    <row r="41" spans="2:16" s="631" customFormat="1" x14ac:dyDescent="0.2">
      <c r="B41" s="652"/>
      <c r="C41" s="652"/>
      <c r="D41" s="652"/>
      <c r="E41" s="652"/>
      <c r="F41" s="652"/>
      <c r="G41" s="652"/>
      <c r="H41" s="652"/>
      <c r="I41" s="652"/>
      <c r="J41" s="652"/>
      <c r="K41" s="652"/>
      <c r="L41" s="652"/>
      <c r="M41" s="652"/>
      <c r="N41" s="652"/>
      <c r="O41" s="652"/>
      <c r="P41" s="652"/>
    </row>
    <row r="42" spans="2:16" s="631" customFormat="1" x14ac:dyDescent="0.2"/>
    <row r="43" spans="2:16" s="650" customFormat="1" x14ac:dyDescent="0.2"/>
    <row r="44" spans="2:16" s="657" customFormat="1" ht="12.75" customHeight="1" x14ac:dyDescent="0.2">
      <c r="B44" s="1540"/>
      <c r="C44" s="1541"/>
      <c r="D44" s="1541"/>
      <c r="E44" s="1541"/>
      <c r="F44" s="1541"/>
      <c r="G44" s="1541"/>
      <c r="H44" s="1541"/>
      <c r="I44" s="1541"/>
      <c r="J44" s="1541"/>
      <c r="K44" s="1541"/>
      <c r="L44" s="1541"/>
      <c r="M44" s="1541"/>
      <c r="N44" s="1541"/>
      <c r="O44" s="1541"/>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506"/>
      <c r="C2" s="1506"/>
      <c r="D2" s="1506"/>
      <c r="E2" s="1506"/>
      <c r="F2" s="1506"/>
      <c r="G2" s="1506"/>
      <c r="H2" s="1506"/>
      <c r="I2" s="1506"/>
      <c r="O2" s="37"/>
    </row>
    <row r="3" spans="1:50" s="38" customFormat="1" ht="4.5" customHeight="1" x14ac:dyDescent="0.2">
      <c r="B3" s="1507"/>
      <c r="C3" s="1507"/>
      <c r="D3" s="1507"/>
      <c r="E3" s="1507"/>
      <c r="F3" s="1507"/>
      <c r="G3" s="1507"/>
      <c r="H3" s="1507"/>
      <c r="I3" s="1507"/>
      <c r="O3" s="37"/>
    </row>
    <row r="4" spans="1:50" s="38" customFormat="1" ht="37.5" customHeight="1" x14ac:dyDescent="0.2">
      <c r="A4" s="1650" t="s">
        <v>206</v>
      </c>
      <c r="B4" s="1650"/>
      <c r="C4" s="1650"/>
      <c r="D4" s="1650"/>
      <c r="E4" s="1650"/>
      <c r="F4" s="1650"/>
      <c r="G4" s="1650"/>
      <c r="H4" s="1650"/>
      <c r="I4" s="1650"/>
      <c r="J4" s="1650"/>
      <c r="K4" s="1650"/>
      <c r="L4" s="1650"/>
      <c r="M4" s="1650"/>
      <c r="N4" s="1650"/>
      <c r="O4" s="1650"/>
      <c r="P4" s="1650"/>
      <c r="Q4" s="1650"/>
      <c r="R4" s="1650"/>
      <c r="S4" s="1650"/>
      <c r="T4" s="1650"/>
      <c r="U4" s="1650"/>
      <c r="V4" s="1650"/>
      <c r="W4" s="1650"/>
      <c r="X4" s="1650"/>
      <c r="Y4" s="1650"/>
      <c r="Z4" s="1650"/>
    </row>
    <row r="5" spans="1:50" s="38" customFormat="1" ht="17.25" customHeight="1" x14ac:dyDescent="0.2">
      <c r="B5" s="1518" t="e">
        <f>#REF!</f>
        <v>#REF!</v>
      </c>
      <c r="C5" s="1518"/>
      <c r="D5" s="1518"/>
      <c r="E5" s="1518"/>
      <c r="F5" s="1518"/>
      <c r="G5" s="1518"/>
      <c r="H5" s="1518"/>
      <c r="I5" s="1518"/>
      <c r="J5" s="1518"/>
      <c r="K5" s="1518"/>
      <c r="L5" s="1518"/>
      <c r="M5" s="1518"/>
      <c r="N5" s="1518"/>
      <c r="O5" s="1518"/>
      <c r="P5" s="1518"/>
      <c r="Q5" s="1518"/>
      <c r="R5" s="1518"/>
      <c r="S5" s="1518"/>
      <c r="T5" s="1518"/>
      <c r="U5" s="1518"/>
      <c r="V5" s="1518"/>
      <c r="W5" s="1518"/>
      <c r="X5" s="1518"/>
      <c r="Y5" s="1518"/>
      <c r="Z5" s="1518"/>
    </row>
    <row r="6" spans="1:50" s="38" customFormat="1" ht="6" customHeight="1" x14ac:dyDescent="0.2">
      <c r="O6" s="37"/>
    </row>
    <row r="7" spans="1:50" s="41" customFormat="1" ht="12.75" customHeight="1" x14ac:dyDescent="0.2">
      <c r="A7" s="39"/>
      <c r="B7" s="1508" t="s">
        <v>12</v>
      </c>
      <c r="C7" s="40"/>
      <c r="D7" s="1514" t="s">
        <v>109</v>
      </c>
      <c r="E7" s="1511"/>
      <c r="F7" s="181"/>
      <c r="G7" s="1511"/>
      <c r="H7" s="1511"/>
      <c r="I7" s="181"/>
      <c r="J7" s="1511"/>
      <c r="K7" s="1511"/>
      <c r="L7" s="181"/>
      <c r="M7" s="1511"/>
      <c r="N7" s="1512"/>
      <c r="O7" s="40"/>
      <c r="P7" s="1514" t="s">
        <v>178</v>
      </c>
      <c r="Q7" s="1511"/>
      <c r="R7" s="181"/>
      <c r="S7" s="1511"/>
      <c r="T7" s="1511"/>
      <c r="U7" s="181"/>
      <c r="V7" s="1511"/>
      <c r="W7" s="1511"/>
      <c r="X7" s="181"/>
      <c r="Y7" s="1511"/>
      <c r="Z7" s="1512"/>
      <c r="AA7" s="116"/>
      <c r="AB7" s="116"/>
      <c r="AC7" s="117"/>
      <c r="AD7" s="117"/>
      <c r="AE7" s="117"/>
      <c r="AF7" s="117"/>
      <c r="AG7" s="117"/>
      <c r="AH7" s="117"/>
      <c r="AI7" s="118"/>
    </row>
    <row r="8" spans="1:50" s="41" customFormat="1" ht="37.5" customHeight="1" x14ac:dyDescent="0.2">
      <c r="A8" s="39"/>
      <c r="B8" s="1509"/>
      <c r="C8" s="40"/>
      <c r="D8" s="1515"/>
      <c r="E8" s="1516"/>
      <c r="F8" s="40"/>
      <c r="G8" s="1514" t="s">
        <v>168</v>
      </c>
      <c r="H8" s="1512"/>
      <c r="I8" s="40"/>
      <c r="J8" s="1514" t="s">
        <v>174</v>
      </c>
      <c r="K8" s="1512"/>
      <c r="L8" s="40"/>
      <c r="M8" s="1514" t="s">
        <v>169</v>
      </c>
      <c r="N8" s="1512"/>
      <c r="O8" s="40"/>
      <c r="P8" s="1515"/>
      <c r="Q8" s="1517"/>
      <c r="R8" s="130"/>
      <c r="S8" s="1514" t="s">
        <v>179</v>
      </c>
      <c r="T8" s="1512"/>
      <c r="U8" s="40"/>
      <c r="V8" s="1514" t="s">
        <v>180</v>
      </c>
      <c r="W8" s="1512"/>
      <c r="X8" s="40"/>
      <c r="Y8" s="1514" t="s">
        <v>181</v>
      </c>
      <c r="Z8" s="1512"/>
      <c r="AA8" s="116"/>
      <c r="AB8" s="116"/>
      <c r="AC8" s="117"/>
      <c r="AD8" s="117"/>
      <c r="AE8" s="117"/>
      <c r="AF8" s="117"/>
      <c r="AG8" s="117"/>
      <c r="AH8" s="117"/>
      <c r="AI8" s="118"/>
    </row>
    <row r="9" spans="1:50" s="46" customFormat="1" ht="36.75" customHeight="1" x14ac:dyDescent="0.2">
      <c r="A9" s="42"/>
      <c r="B9" s="1510"/>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13" t="s">
        <v>216</v>
      </c>
      <c r="C33" s="1513"/>
      <c r="D33" s="1513"/>
      <c r="E33" s="1513"/>
      <c r="F33" s="1513"/>
      <c r="G33" s="1513"/>
      <c r="H33" s="1513"/>
      <c r="I33" s="1513"/>
      <c r="J33" s="1513"/>
      <c r="K33" s="1513"/>
      <c r="L33" s="1513"/>
      <c r="M33" s="1513"/>
      <c r="O33" s="86"/>
    </row>
    <row r="34" spans="2:19" ht="29.25" customHeight="1" x14ac:dyDescent="0.2">
      <c r="B34" s="1505"/>
      <c r="C34" s="1505"/>
      <c r="D34" s="1505"/>
      <c r="E34" s="1505"/>
      <c r="F34" s="1505"/>
      <c r="G34" s="1505"/>
      <c r="H34" s="1505"/>
      <c r="I34" s="1505"/>
      <c r="J34" s="1505"/>
      <c r="K34" s="1505"/>
      <c r="L34" s="1505"/>
      <c r="M34" s="1505"/>
      <c r="N34" s="1505"/>
      <c r="O34" s="1505"/>
      <c r="P34" s="1505"/>
      <c r="Q34" s="89"/>
      <c r="R34" s="89"/>
      <c r="S34" s="89"/>
    </row>
    <row r="35" spans="2:19" ht="4.5" customHeight="1" x14ac:dyDescent="0.2">
      <c r="B35" s="1504"/>
      <c r="C35" s="1504"/>
      <c r="D35" s="1504"/>
      <c r="E35" s="1504"/>
      <c r="F35" s="1504"/>
      <c r="G35" s="1504"/>
      <c r="H35" s="1504"/>
      <c r="I35" s="1504"/>
      <c r="J35" s="1504"/>
      <c r="K35" s="1504"/>
      <c r="L35" s="1504"/>
      <c r="M35" s="1504"/>
      <c r="N35" s="1504"/>
      <c r="O35" s="1504"/>
      <c r="P35" s="1504"/>
      <c r="Q35" s="89"/>
      <c r="R35" s="89"/>
      <c r="S35" s="89"/>
    </row>
    <row r="38" spans="2:19" x14ac:dyDescent="0.2">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0.5703125" style="615" customWidth="1"/>
    <col min="7" max="7" width="8" style="615" customWidth="1"/>
    <col min="8" max="8" width="0.5703125" style="615" customWidth="1"/>
    <col min="9" max="9" width="6.7109375" style="615" customWidth="1"/>
    <col min="10" max="10" width="0.5703125" style="615" customWidth="1"/>
    <col min="11" max="11" width="6.85546875" style="615" customWidth="1"/>
    <col min="12" max="12" width="0.5703125" style="615" customWidth="1"/>
    <col min="13" max="13" width="7" style="615" customWidth="1"/>
    <col min="14" max="14" width="0.5703125" style="615" customWidth="1"/>
    <col min="15" max="15" width="8.140625" style="615" customWidth="1"/>
    <col min="16" max="16" width="0.7109375" style="615" customWidth="1"/>
    <col min="17" max="17" width="7.5703125" style="615" customWidth="1"/>
    <col min="18" max="18" width="0.5703125" style="615" customWidth="1"/>
    <col min="19" max="19" width="7.28515625" style="615" customWidth="1"/>
    <col min="20" max="20" width="0.7109375" style="615" customWidth="1"/>
    <col min="21" max="21" width="5.140625" style="615" customWidth="1"/>
    <col min="22" max="22" width="4.5703125" style="615" bestFit="1" customWidth="1"/>
    <col min="23" max="23" width="7" style="615" bestFit="1" customWidth="1"/>
    <col min="24" max="24" width="4.5703125" style="615" bestFit="1" customWidth="1"/>
    <col min="25" max="25" width="7" style="615" bestFit="1" customWidth="1"/>
    <col min="26" max="26" width="4.5703125" style="615" bestFit="1" customWidth="1"/>
    <col min="27" max="27" width="7" style="615" bestFit="1" customWidth="1"/>
    <col min="28" max="28" width="4.5703125" style="615" bestFit="1" customWidth="1"/>
    <col min="29" max="29" width="7" style="615" bestFit="1" customWidth="1"/>
    <col min="30" max="16384" width="11.42578125" style="615"/>
  </cols>
  <sheetData>
    <row r="1" spans="2:30" hidden="1" x14ac:dyDescent="0.2">
      <c r="E1" s="616" t="s">
        <v>36</v>
      </c>
      <c r="G1" s="616" t="s">
        <v>21</v>
      </c>
      <c r="I1" s="616" t="s">
        <v>20</v>
      </c>
      <c r="K1" s="616" t="s">
        <v>19</v>
      </c>
      <c r="M1" s="616" t="s">
        <v>18</v>
      </c>
      <c r="O1" s="616" t="s">
        <v>17</v>
      </c>
      <c r="Q1" s="616" t="s">
        <v>16</v>
      </c>
      <c r="S1" s="616" t="s">
        <v>15</v>
      </c>
    </row>
    <row r="2" spans="2:30" s="613" customFormat="1" x14ac:dyDescent="0.2">
      <c r="C2" s="617"/>
      <c r="D2" s="617"/>
      <c r="T2" s="617"/>
    </row>
    <row r="3" spans="2:30" s="619" customFormat="1" ht="47.25" customHeight="1" x14ac:dyDescent="0.25">
      <c r="B3" s="1545"/>
      <c r="C3" s="1545"/>
      <c r="D3" s="1545"/>
      <c r="E3" s="1545"/>
      <c r="F3" s="1545"/>
      <c r="G3" s="1545"/>
      <c r="H3" s="1545"/>
      <c r="I3" s="1545"/>
      <c r="J3" s="618"/>
      <c r="Q3" s="620"/>
    </row>
    <row r="4" spans="2:30" s="621" customFormat="1" ht="2.25" customHeight="1" x14ac:dyDescent="0.2">
      <c r="B4" s="1546"/>
      <c r="C4" s="1546"/>
      <c r="D4" s="1546"/>
      <c r="E4" s="1546"/>
      <c r="F4" s="1546"/>
      <c r="G4" s="1546"/>
      <c r="H4" s="1546"/>
      <c r="I4" s="1546"/>
      <c r="J4" s="1546"/>
      <c r="K4" s="1546"/>
      <c r="L4" s="1546"/>
      <c r="M4" s="1546"/>
      <c r="N4" s="1546"/>
      <c r="O4" s="1546"/>
      <c r="P4" s="1546"/>
      <c r="Q4" s="1546"/>
      <c r="R4" s="1546"/>
      <c r="S4" s="1546"/>
      <c r="T4" s="1546"/>
    </row>
    <row r="5" spans="2:30" s="621" customFormat="1" ht="16.5" customHeight="1" x14ac:dyDescent="0.2">
      <c r="B5" s="1547" t="s">
        <v>429</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row>
    <row r="6" spans="2:30" s="621" customFormat="1" ht="14.25" customHeight="1" x14ac:dyDescent="0.2">
      <c r="B6" s="1482" t="str">
        <f>porsaad!$B$6</f>
        <v>Situación a 30 de abril de 2026</v>
      </c>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row>
    <row r="7" spans="2:30" s="906" customFormat="1" ht="5.25" customHeight="1" x14ac:dyDescent="0.2"/>
    <row r="8" spans="2:30" s="715" customFormat="1" ht="21.75" customHeight="1" x14ac:dyDescent="0.2">
      <c r="B8" s="1563" t="s">
        <v>27</v>
      </c>
      <c r="D8" s="1563" t="s">
        <v>112</v>
      </c>
      <c r="E8" s="1563" t="s">
        <v>26</v>
      </c>
      <c r="F8" s="1563"/>
      <c r="G8" s="1563"/>
      <c r="H8" s="1563"/>
      <c r="I8" s="1563"/>
      <c r="J8" s="1563"/>
      <c r="K8" s="1563"/>
      <c r="L8" s="1563"/>
      <c r="M8" s="1563"/>
      <c r="N8" s="1563"/>
      <c r="O8" s="1563"/>
      <c r="P8" s="1563"/>
      <c r="Q8" s="1563"/>
      <c r="R8" s="1563"/>
      <c r="S8" s="1563"/>
    </row>
    <row r="9" spans="2:30" s="715" customFormat="1" ht="21.75" customHeight="1" x14ac:dyDescent="0.2">
      <c r="B9" s="1563"/>
      <c r="D9" s="1563"/>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
      <c r="B10" s="1563"/>
      <c r="D10" s="1563"/>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
      <c r="B12" s="1563" t="s">
        <v>24</v>
      </c>
      <c r="D12" s="907" t="s">
        <v>31</v>
      </c>
      <c r="E12" s="908">
        <f>'46perfpbsaad'!E12</f>
        <v>559</v>
      </c>
      <c r="F12" s="907"/>
      <c r="G12" s="908">
        <f>'46perfpbsaad'!H12</f>
        <v>11034</v>
      </c>
      <c r="H12" s="907"/>
      <c r="I12" s="908">
        <f>'46perfpbsaad'!K12</f>
        <v>6390</v>
      </c>
      <c r="J12" s="907"/>
      <c r="K12" s="908">
        <f>'46perfpbsaad'!N12</f>
        <v>8644</v>
      </c>
      <c r="L12" s="907"/>
      <c r="M12" s="908">
        <f>'46perfpbsaad'!Q12</f>
        <v>8533</v>
      </c>
      <c r="N12" s="907"/>
      <c r="O12" s="908">
        <f>'46perfpbsaad'!T12</f>
        <v>11995</v>
      </c>
      <c r="P12" s="907"/>
      <c r="Q12" s="908">
        <f>'46perfpbsaad'!W12</f>
        <v>41128</v>
      </c>
      <c r="R12" s="907"/>
      <c r="S12" s="908">
        <f>'46perfpbsaad'!Z12</f>
        <v>193973</v>
      </c>
      <c r="T12" s="909"/>
      <c r="V12" s="910">
        <f>E12/E$15</f>
        <v>0.32979351032448379</v>
      </c>
      <c r="W12" s="910">
        <f>G12/G$15</f>
        <v>0.3047561177705353</v>
      </c>
      <c r="X12" s="910">
        <f>I12/I$15</f>
        <v>0.28204449152542371</v>
      </c>
      <c r="Y12" s="910">
        <f>K12/K$15</f>
        <v>0.28974625414809102</v>
      </c>
      <c r="Z12" s="910">
        <f>M12/M$15</f>
        <v>0.23930113859442481</v>
      </c>
      <c r="AA12" s="910">
        <f>O12/O$15</f>
        <v>0.20214361549739632</v>
      </c>
      <c r="AB12" s="910">
        <f>Q12/Q$15</f>
        <v>0.19906006940579157</v>
      </c>
      <c r="AC12" s="910">
        <f>S12/S$15</f>
        <v>0.28666031197121178</v>
      </c>
      <c r="AD12" s="910"/>
    </row>
    <row r="13" spans="2:30" s="697" customFormat="1" ht="21" customHeight="1" x14ac:dyDescent="0.2">
      <c r="B13" s="1563"/>
      <c r="D13" s="907" t="s">
        <v>49</v>
      </c>
      <c r="E13" s="908">
        <f>'46perfpbsaad'!E13</f>
        <v>780</v>
      </c>
      <c r="F13" s="907"/>
      <c r="G13" s="908">
        <f>'46perfpbsaad'!H13</f>
        <v>13891</v>
      </c>
      <c r="H13" s="907"/>
      <c r="I13" s="908">
        <f>'46perfpbsaad'!K13</f>
        <v>8381</v>
      </c>
      <c r="J13" s="907"/>
      <c r="K13" s="908">
        <f>'46perfpbsaad'!N13</f>
        <v>11446</v>
      </c>
      <c r="L13" s="907"/>
      <c r="M13" s="908">
        <f>'46perfpbsaad'!Q13</f>
        <v>13281</v>
      </c>
      <c r="N13" s="907"/>
      <c r="O13" s="908">
        <f>'46perfpbsaad'!T13</f>
        <v>22352</v>
      </c>
      <c r="P13" s="907"/>
      <c r="Q13" s="908">
        <f>'46perfpbsaad'!W13</f>
        <v>72491</v>
      </c>
      <c r="R13" s="907"/>
      <c r="S13" s="908">
        <f>'46perfpbsaad'!Z13</f>
        <v>253252</v>
      </c>
      <c r="T13" s="909"/>
      <c r="V13" s="910">
        <f>E13/E$15</f>
        <v>0.46017699115044247</v>
      </c>
      <c r="W13" s="910">
        <f>G13/G$15</f>
        <v>0.3836656907694857</v>
      </c>
      <c r="X13" s="910">
        <f>I13/I$15</f>
        <v>0.36992408192090398</v>
      </c>
      <c r="Y13" s="910">
        <f>K13/K$15</f>
        <v>0.38366909127476284</v>
      </c>
      <c r="Z13" s="910">
        <f>M13/M$15</f>
        <v>0.37245498906276292</v>
      </c>
      <c r="AA13" s="910">
        <f>O13/O$15</f>
        <v>0.37668312576888724</v>
      </c>
      <c r="AB13" s="910">
        <f>Q13/Q$15</f>
        <v>0.35085740836644708</v>
      </c>
      <c r="AC13" s="910">
        <f>S13/S$15</f>
        <v>0.37426496124374692</v>
      </c>
      <c r="AD13" s="910"/>
    </row>
    <row r="14" spans="2:30" s="697" customFormat="1" ht="21" customHeight="1" x14ac:dyDescent="0.2">
      <c r="B14" s="1563"/>
      <c r="D14" s="907" t="s">
        <v>50</v>
      </c>
      <c r="E14" s="908">
        <f>'46perfpbsaad'!E14</f>
        <v>356</v>
      </c>
      <c r="F14" s="907"/>
      <c r="G14" s="908">
        <f>'46perfpbsaad'!H14</f>
        <v>11281</v>
      </c>
      <c r="H14" s="907"/>
      <c r="I14" s="908">
        <f>'46perfpbsaad'!K14</f>
        <v>7885</v>
      </c>
      <c r="J14" s="907"/>
      <c r="K14" s="908">
        <f>'46perfpbsaad'!N14</f>
        <v>9743</v>
      </c>
      <c r="L14" s="907"/>
      <c r="M14" s="908">
        <f>'46perfpbsaad'!Q14</f>
        <v>13844</v>
      </c>
      <c r="N14" s="907"/>
      <c r="O14" s="908">
        <f>'46perfpbsaad'!T14</f>
        <v>24992</v>
      </c>
      <c r="P14" s="907"/>
      <c r="Q14" s="908">
        <f>'46perfpbsaad'!W14</f>
        <v>92992</v>
      </c>
      <c r="R14" s="907"/>
      <c r="S14" s="908">
        <f>'46perfpbsaad'!Z14</f>
        <v>229440</v>
      </c>
      <c r="T14" s="909"/>
      <c r="V14" s="910">
        <f>E14/E$15</f>
        <v>0.21002949852507374</v>
      </c>
      <c r="W14" s="910">
        <f>G14/G$15</f>
        <v>0.311578191459979</v>
      </c>
      <c r="X14" s="910">
        <f>I14/I$15</f>
        <v>0.34803142655367231</v>
      </c>
      <c r="Y14" s="910">
        <f>K14/K$15</f>
        <v>0.32658465457714614</v>
      </c>
      <c r="Z14" s="910">
        <f>M14/M$15</f>
        <v>0.38824387234281227</v>
      </c>
      <c r="AA14" s="910">
        <f>O14/O$15</f>
        <v>0.42117325873371642</v>
      </c>
      <c r="AB14" s="910">
        <f>Q14/Q$15</f>
        <v>0.45008252222776135</v>
      </c>
      <c r="AC14" s="910">
        <f>S14/S$15</f>
        <v>0.33907472678504136</v>
      </c>
      <c r="AD14" s="910"/>
    </row>
    <row r="15" spans="2:30" s="697" customFormat="1" ht="21" customHeight="1" x14ac:dyDescent="0.2">
      <c r="B15" s="1563"/>
      <c r="D15" s="911" t="s">
        <v>68</v>
      </c>
      <c r="E15" s="908">
        <f>'46perfpbsaad'!E15</f>
        <v>1695</v>
      </c>
      <c r="F15" s="907"/>
      <c r="G15" s="908">
        <f>SUM(G12:G14)</f>
        <v>36206</v>
      </c>
      <c r="H15" s="908">
        <f t="shared" ref="H15:T15" si="0">SUM(H12:H14)</f>
        <v>0</v>
      </c>
      <c r="I15" s="908">
        <f t="shared" si="0"/>
        <v>22656</v>
      </c>
      <c r="J15" s="908">
        <f t="shared" si="0"/>
        <v>0</v>
      </c>
      <c r="K15" s="908">
        <f t="shared" si="0"/>
        <v>29833</v>
      </c>
      <c r="L15" s="908">
        <f t="shared" si="0"/>
        <v>0</v>
      </c>
      <c r="M15" s="908">
        <f t="shared" si="0"/>
        <v>35658</v>
      </c>
      <c r="N15" s="908">
        <f t="shared" si="0"/>
        <v>0</v>
      </c>
      <c r="O15" s="908">
        <f t="shared" si="0"/>
        <v>59339</v>
      </c>
      <c r="P15" s="908">
        <f t="shared" si="0"/>
        <v>0</v>
      </c>
      <c r="Q15" s="908">
        <f t="shared" si="0"/>
        <v>206611</v>
      </c>
      <c r="R15" s="908">
        <f t="shared" si="0"/>
        <v>0</v>
      </c>
      <c r="S15" s="908">
        <f t="shared" si="0"/>
        <v>676665</v>
      </c>
      <c r="T15" s="908">
        <f t="shared" si="0"/>
        <v>0</v>
      </c>
      <c r="V15" s="910"/>
    </row>
    <row r="16" spans="2:30" s="697" customFormat="1" ht="21" customHeight="1" x14ac:dyDescent="0.2">
      <c r="B16" s="1563" t="s">
        <v>23</v>
      </c>
      <c r="D16" s="907" t="s">
        <v>31</v>
      </c>
      <c r="E16" s="908">
        <f>'46perfpbsaad'!E16</f>
        <v>725</v>
      </c>
      <c r="F16" s="907"/>
      <c r="G16" s="908">
        <f>'46perfpbsaad'!H16</f>
        <v>24057</v>
      </c>
      <c r="H16" s="907"/>
      <c r="I16" s="908">
        <f>'46perfpbsaad'!K16</f>
        <v>10332</v>
      </c>
      <c r="J16" s="907"/>
      <c r="K16" s="908">
        <f>'46perfpbsaad'!N16</f>
        <v>10678</v>
      </c>
      <c r="L16" s="907"/>
      <c r="M16" s="908">
        <f>'46perfpbsaad'!Q16</f>
        <v>9707</v>
      </c>
      <c r="N16" s="907"/>
      <c r="O16" s="908">
        <f>'46perfpbsaad'!T16</f>
        <v>13278</v>
      </c>
      <c r="P16" s="907"/>
      <c r="Q16" s="908">
        <f>'46perfpbsaad'!W16</f>
        <v>31377</v>
      </c>
      <c r="R16" s="907"/>
      <c r="S16" s="908">
        <f>'46perfpbsaad'!Z16</f>
        <v>63696</v>
      </c>
      <c r="T16" s="909"/>
      <c r="V16" s="910">
        <f>E16/E$19</f>
        <v>0.33910196445275959</v>
      </c>
      <c r="W16" s="910">
        <f>G16/G$19</f>
        <v>0.28472855096992578</v>
      </c>
      <c r="X16" s="910">
        <f>I16/I$19</f>
        <v>0.27513847464848745</v>
      </c>
      <c r="Y16" s="910">
        <f>K16/K$19</f>
        <v>0.27209948271029227</v>
      </c>
      <c r="Z16" s="910">
        <f>M16/M$19</f>
        <v>0.24050444736255297</v>
      </c>
      <c r="AA16" s="910">
        <f>O16/O$19</f>
        <v>0.21753661653396245</v>
      </c>
      <c r="AB16" s="910">
        <f>Q16/Q$19</f>
        <v>0.23909746934794371</v>
      </c>
      <c r="AC16" s="910">
        <f>S16/S$19</f>
        <v>0.2609475818841025</v>
      </c>
    </row>
    <row r="17" spans="2:29" s="697" customFormat="1" ht="21" customHeight="1" x14ac:dyDescent="0.2">
      <c r="B17" s="1563"/>
      <c r="D17" s="907" t="s">
        <v>49</v>
      </c>
      <c r="E17" s="908">
        <f>'46perfpbsaad'!E17</f>
        <v>969</v>
      </c>
      <c r="F17" s="907"/>
      <c r="G17" s="908">
        <f>'46perfpbsaad'!H17</f>
        <v>34727</v>
      </c>
      <c r="H17" s="907"/>
      <c r="I17" s="908">
        <f>'46perfpbsaad'!K17</f>
        <v>13606</v>
      </c>
      <c r="J17" s="907"/>
      <c r="K17" s="908">
        <f>'46perfpbsaad'!N17</f>
        <v>14985</v>
      </c>
      <c r="L17" s="907"/>
      <c r="M17" s="908">
        <f>'46perfpbsaad'!Q17</f>
        <v>15441</v>
      </c>
      <c r="N17" s="907"/>
      <c r="O17" s="908">
        <f>'46perfpbsaad'!T17</f>
        <v>23760</v>
      </c>
      <c r="P17" s="907"/>
      <c r="Q17" s="908">
        <f>'46perfpbsaad'!W17</f>
        <v>49932</v>
      </c>
      <c r="R17" s="907"/>
      <c r="S17" s="908">
        <f>'46perfpbsaad'!Z17</f>
        <v>89392</v>
      </c>
      <c r="T17" s="909"/>
      <c r="V17" s="910">
        <f>E17/E$19</f>
        <v>0.45322731524789522</v>
      </c>
      <c r="W17" s="910">
        <f>G17/G$19</f>
        <v>0.41101419086056501</v>
      </c>
      <c r="X17" s="910">
        <f>I17/I$19</f>
        <v>0.36232424371538136</v>
      </c>
      <c r="Y17" s="910">
        <f>K17/K$19</f>
        <v>0.38185154040210995</v>
      </c>
      <c r="Z17" s="910">
        <f>M17/M$19</f>
        <v>0.38257228512673125</v>
      </c>
      <c r="AA17" s="910">
        <f>O17/O$19</f>
        <v>0.38926570333235033</v>
      </c>
      <c r="AB17" s="910">
        <f>Q17/Q$19</f>
        <v>0.38048936607966105</v>
      </c>
      <c r="AC17" s="910">
        <f>S17/S$19</f>
        <v>0.36621807083307728</v>
      </c>
    </row>
    <row r="18" spans="2:29" s="697" customFormat="1" ht="21" customHeight="1" x14ac:dyDescent="0.2">
      <c r="B18" s="1563"/>
      <c r="D18" s="907" t="s">
        <v>50</v>
      </c>
      <c r="E18" s="908">
        <f>'46perfpbsaad'!E18</f>
        <v>444</v>
      </c>
      <c r="F18" s="907"/>
      <c r="G18" s="908">
        <f>'46perfpbsaad'!H18</f>
        <v>25707</v>
      </c>
      <c r="H18" s="907"/>
      <c r="I18" s="908">
        <f>'46perfpbsaad'!K18</f>
        <v>13614</v>
      </c>
      <c r="J18" s="907"/>
      <c r="K18" s="908">
        <f>'46perfpbsaad'!N18</f>
        <v>13580</v>
      </c>
      <c r="L18" s="907"/>
      <c r="M18" s="908">
        <f>'46perfpbsaad'!Q18</f>
        <v>15213</v>
      </c>
      <c r="N18" s="907"/>
      <c r="O18" s="908">
        <f>'46perfpbsaad'!T18</f>
        <v>24000</v>
      </c>
      <c r="P18" s="907"/>
      <c r="Q18" s="908">
        <f>'46perfpbsaad'!W18</f>
        <v>49922</v>
      </c>
      <c r="R18" s="907"/>
      <c r="S18" s="908">
        <f>'46perfpbsaad'!Z18</f>
        <v>91007</v>
      </c>
      <c r="T18" s="909"/>
      <c r="V18" s="910">
        <f>E18/E$19</f>
        <v>0.20767072029934519</v>
      </c>
      <c r="W18" s="910">
        <f>G18/G$19</f>
        <v>0.30425725816950916</v>
      </c>
      <c r="X18" s="910">
        <f>I18/I$19</f>
        <v>0.36253728163613125</v>
      </c>
      <c r="Y18" s="910">
        <f>K18/K$19</f>
        <v>0.34604897688759778</v>
      </c>
      <c r="Z18" s="910">
        <f>M18/M$19</f>
        <v>0.37692326751071581</v>
      </c>
      <c r="AA18" s="910">
        <f>O18/O$19</f>
        <v>0.39319768013368722</v>
      </c>
      <c r="AB18" s="910">
        <f>Q18/Q$19</f>
        <v>0.38041316457239527</v>
      </c>
      <c r="AC18" s="910">
        <f>S18/S$19</f>
        <v>0.37283434728282022</v>
      </c>
    </row>
    <row r="19" spans="2:29" s="697" customFormat="1" ht="21" customHeight="1" x14ac:dyDescent="0.2">
      <c r="B19" s="1563"/>
      <c r="D19" s="911" t="s">
        <v>68</v>
      </c>
      <c r="E19" s="908">
        <f>'46perfpbsaad'!E19</f>
        <v>2138</v>
      </c>
      <c r="F19" s="907"/>
      <c r="G19" s="908">
        <f>SUM(G16:G18)</f>
        <v>84491</v>
      </c>
      <c r="H19" s="908">
        <f t="shared" ref="H19:T19" si="1">SUM(H16:H18)</f>
        <v>0</v>
      </c>
      <c r="I19" s="908">
        <f t="shared" si="1"/>
        <v>37552</v>
      </c>
      <c r="J19" s="908">
        <f t="shared" si="1"/>
        <v>0</v>
      </c>
      <c r="K19" s="908">
        <f t="shared" si="1"/>
        <v>39243</v>
      </c>
      <c r="L19" s="908">
        <f t="shared" si="1"/>
        <v>0</v>
      </c>
      <c r="M19" s="908">
        <f t="shared" si="1"/>
        <v>40361</v>
      </c>
      <c r="N19" s="908">
        <f t="shared" si="1"/>
        <v>0</v>
      </c>
      <c r="O19" s="908">
        <f t="shared" si="1"/>
        <v>61038</v>
      </c>
      <c r="P19" s="908">
        <f t="shared" si="1"/>
        <v>0</v>
      </c>
      <c r="Q19" s="908">
        <f t="shared" si="1"/>
        <v>131231</v>
      </c>
      <c r="R19" s="908">
        <f t="shared" si="1"/>
        <v>0</v>
      </c>
      <c r="S19" s="908">
        <f t="shared" si="1"/>
        <v>244095</v>
      </c>
      <c r="T19" s="908">
        <f t="shared" si="1"/>
        <v>0</v>
      </c>
      <c r="V19" s="910"/>
    </row>
    <row r="20" spans="2:29" s="697" customFormat="1" ht="3" customHeight="1" x14ac:dyDescent="0.2">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
      <c r="B21" s="1563" t="s">
        <v>0</v>
      </c>
      <c r="C21" s="1563"/>
      <c r="D21" s="1563"/>
      <c r="E21" s="727">
        <f>'46perfpbsaad'!E21</f>
        <v>3833</v>
      </c>
      <c r="F21" s="909"/>
      <c r="G21" s="727">
        <f>G15+G19</f>
        <v>120697</v>
      </c>
      <c r="H21" s="727">
        <f t="shared" ref="H21:T21" si="2">H15+H19</f>
        <v>0</v>
      </c>
      <c r="I21" s="727">
        <f t="shared" si="2"/>
        <v>60208</v>
      </c>
      <c r="J21" s="727">
        <f t="shared" si="2"/>
        <v>0</v>
      </c>
      <c r="K21" s="727">
        <f t="shared" si="2"/>
        <v>69076</v>
      </c>
      <c r="L21" s="727">
        <f t="shared" si="2"/>
        <v>0</v>
      </c>
      <c r="M21" s="727">
        <f t="shared" si="2"/>
        <v>76019</v>
      </c>
      <c r="N21" s="727">
        <f t="shared" si="2"/>
        <v>0</v>
      </c>
      <c r="O21" s="727">
        <f t="shared" si="2"/>
        <v>120377</v>
      </c>
      <c r="P21" s="727">
        <f t="shared" si="2"/>
        <v>0</v>
      </c>
      <c r="Q21" s="727">
        <f t="shared" si="2"/>
        <v>337842</v>
      </c>
      <c r="R21" s="727">
        <f t="shared" si="2"/>
        <v>0</v>
      </c>
      <c r="S21" s="727">
        <f t="shared" si="2"/>
        <v>920760</v>
      </c>
      <c r="T21" s="727">
        <f t="shared" si="2"/>
        <v>0</v>
      </c>
    </row>
    <row r="22" spans="2:29" s="697" customFormat="1" ht="5.25" customHeight="1" x14ac:dyDescent="0.2">
      <c r="B22" s="912"/>
      <c r="C22" s="912"/>
      <c r="D22" s="912"/>
      <c r="E22" s="912"/>
      <c r="F22" s="912"/>
      <c r="G22" s="912"/>
      <c r="H22" s="912"/>
      <c r="I22" s="912"/>
      <c r="J22" s="912"/>
      <c r="K22" s="912"/>
      <c r="L22" s="913"/>
    </row>
    <row r="23" spans="2:29" s="697" customFormat="1" ht="5.25" customHeight="1" x14ac:dyDescent="0.2">
      <c r="B23" s="912"/>
      <c r="C23" s="912"/>
      <c r="D23" s="912"/>
      <c r="E23" s="912"/>
      <c r="F23" s="912"/>
      <c r="G23" s="912"/>
      <c r="H23" s="912"/>
      <c r="I23" s="912"/>
      <c r="J23" s="912"/>
      <c r="K23" s="912"/>
      <c r="L23" s="913"/>
    </row>
    <row r="24" spans="2:29" s="697" customFormat="1" ht="12.75" customHeight="1" x14ac:dyDescent="0.2">
      <c r="B24" s="914"/>
      <c r="C24" s="914"/>
      <c r="D24" s="914"/>
      <c r="E24" s="914"/>
      <c r="F24" s="914"/>
      <c r="G24" s="914"/>
      <c r="H24" s="914"/>
      <c r="I24" s="914"/>
      <c r="J24" s="914"/>
      <c r="K24" s="914"/>
      <c r="L24" s="914"/>
    </row>
    <row r="25" spans="2:29" s="697" customFormat="1" ht="24.75" customHeight="1" x14ac:dyDescent="0.2">
      <c r="B25" s="915"/>
      <c r="C25" s="915"/>
      <c r="D25" s="915"/>
      <c r="E25" s="915"/>
      <c r="F25" s="915"/>
      <c r="G25" s="915"/>
      <c r="H25" s="915"/>
      <c r="I25" s="915"/>
      <c r="J25" s="915"/>
      <c r="K25" s="915"/>
      <c r="L25" s="915"/>
    </row>
    <row r="26" spans="2:29" s="697" customFormat="1" x14ac:dyDescent="0.2">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
      <c r="B29" s="919"/>
      <c r="C29" s="919"/>
      <c r="D29" s="919"/>
      <c r="E29" s="919"/>
      <c r="F29" s="919"/>
      <c r="G29" s="919"/>
      <c r="H29" s="919"/>
      <c r="I29" s="919"/>
      <c r="J29" s="919"/>
      <c r="K29" s="919"/>
      <c r="L29" s="919"/>
    </row>
    <row r="30" spans="2:29" s="918" customFormat="1" x14ac:dyDescent="0.2">
      <c r="B30" s="919"/>
      <c r="C30" s="919"/>
      <c r="D30" s="919"/>
      <c r="E30" s="919"/>
      <c r="F30" s="919"/>
      <c r="G30" s="919"/>
      <c r="H30" s="919"/>
      <c r="I30" s="919"/>
      <c r="J30" s="919"/>
      <c r="K30" s="919"/>
      <c r="L30" s="919"/>
    </row>
    <row r="31" spans="2:29" s="918" customFormat="1" x14ac:dyDescent="0.2">
      <c r="B31" s="919"/>
      <c r="C31" s="919"/>
      <c r="D31" s="919"/>
      <c r="E31" s="919"/>
      <c r="F31" s="919"/>
      <c r="G31" s="919"/>
      <c r="H31" s="919"/>
      <c r="I31" s="919"/>
      <c r="J31" s="919"/>
      <c r="K31" s="919"/>
      <c r="L31" s="919"/>
    </row>
    <row r="32" spans="2:29" s="918" customFormat="1" x14ac:dyDescent="0.2">
      <c r="B32" s="919"/>
      <c r="C32" s="919"/>
      <c r="D32" s="919"/>
      <c r="E32" s="919"/>
      <c r="F32" s="919"/>
      <c r="G32" s="919"/>
      <c r="H32" s="919"/>
      <c r="I32" s="919"/>
      <c r="J32" s="919"/>
      <c r="K32" s="919"/>
      <c r="L32" s="919"/>
    </row>
    <row r="33" spans="2:29" s="631" customFormat="1" x14ac:dyDescent="0.2">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
      <c r="C35" s="1651"/>
      <c r="D35" s="1651"/>
      <c r="E35" s="1651"/>
      <c r="F35" s="1651"/>
      <c r="G35" s="1651"/>
      <c r="H35" s="1651"/>
      <c r="I35" s="1651"/>
      <c r="J35" s="652"/>
      <c r="K35" s="652"/>
      <c r="L35" s="652"/>
    </row>
    <row r="36" spans="2:29" s="631" customFormat="1" x14ac:dyDescent="0.2">
      <c r="J36" s="652"/>
      <c r="K36" s="652"/>
      <c r="L36" s="652"/>
    </row>
    <row r="37" spans="2:29" s="631" customFormat="1" x14ac:dyDescent="0.2">
      <c r="B37" s="652"/>
      <c r="C37" s="652"/>
      <c r="D37" s="652"/>
      <c r="E37" s="652"/>
      <c r="F37" s="652"/>
      <c r="G37" s="652"/>
      <c r="H37" s="652"/>
      <c r="I37" s="652"/>
      <c r="J37" s="652"/>
      <c r="K37" s="652"/>
      <c r="L37" s="652"/>
    </row>
    <row r="38" spans="2:29" s="631" customFormat="1" ht="5.25" customHeight="1" x14ac:dyDescent="0.2">
      <c r="B38" s="652"/>
      <c r="C38" s="652"/>
      <c r="D38" s="652"/>
      <c r="E38" s="652"/>
      <c r="F38" s="652"/>
      <c r="G38" s="652"/>
      <c r="H38" s="652"/>
      <c r="I38" s="652"/>
      <c r="J38" s="652"/>
      <c r="K38" s="652"/>
      <c r="L38" s="652"/>
    </row>
    <row r="39" spans="2:29" s="631" customFormat="1" ht="5.25" customHeight="1" x14ac:dyDescent="0.2">
      <c r="B39" s="652"/>
      <c r="C39" s="652"/>
      <c r="D39" s="652"/>
      <c r="E39" s="652"/>
      <c r="F39" s="652"/>
      <c r="G39" s="652"/>
      <c r="H39" s="652"/>
      <c r="I39" s="652"/>
      <c r="J39" s="652"/>
      <c r="K39" s="652"/>
      <c r="L39" s="652"/>
    </row>
    <row r="40" spans="2:29" s="631" customFormat="1" ht="16.5" customHeight="1" x14ac:dyDescent="0.2">
      <c r="B40" s="652"/>
      <c r="C40" s="652"/>
      <c r="D40" s="652"/>
      <c r="E40" s="652"/>
      <c r="F40" s="652"/>
      <c r="G40" s="652"/>
      <c r="H40" s="652"/>
      <c r="I40" s="652"/>
      <c r="J40" s="652"/>
      <c r="K40" s="652"/>
      <c r="L40" s="652"/>
    </row>
    <row r="41" spans="2:29" s="631" customFormat="1" x14ac:dyDescent="0.2">
      <c r="B41" s="652"/>
      <c r="C41" s="652"/>
      <c r="D41" s="652"/>
      <c r="E41" s="652"/>
      <c r="F41" s="652"/>
      <c r="G41" s="652"/>
      <c r="H41" s="652"/>
      <c r="I41" s="652"/>
      <c r="J41" s="652"/>
      <c r="K41" s="652"/>
      <c r="L41" s="652"/>
    </row>
    <row r="42" spans="2:29" s="631" customFormat="1" x14ac:dyDescent="0.2"/>
    <row r="43" spans="2:29" s="650" customFormat="1" x14ac:dyDescent="0.2"/>
    <row r="44" spans="2:29" s="657" customFormat="1" ht="12.75" customHeight="1" x14ac:dyDescent="0.2">
      <c r="B44" s="1540"/>
      <c r="C44" s="1541"/>
      <c r="D44" s="1541"/>
      <c r="E44" s="1541"/>
      <c r="F44" s="1541"/>
      <c r="G44" s="1541"/>
      <c r="H44" s="1541"/>
      <c r="I44" s="1541"/>
      <c r="J44" s="1541"/>
      <c r="K44" s="1541"/>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5" x14ac:dyDescent="0.25"/>
  <cols>
    <col min="1" max="1" width="1" style="748" customWidth="1"/>
    <col min="2" max="2" width="30.28515625" style="748" customWidth="1"/>
    <col min="3" max="3" width="10.140625" style="748" customWidth="1"/>
    <col min="4" max="4" width="8.140625" style="748" customWidth="1"/>
    <col min="5" max="5" width="10.140625" style="748" customWidth="1"/>
    <col min="6" max="6" width="0.85546875" style="748" customWidth="1"/>
    <col min="7" max="7" width="11.7109375" style="748" customWidth="1"/>
    <col min="8" max="8" width="7.5703125" style="748" customWidth="1"/>
    <col min="9" max="9" width="8.85546875" style="748" customWidth="1"/>
    <col min="10" max="10" width="0.7109375" style="748" customWidth="1"/>
    <col min="11" max="11" width="10.140625" style="748" customWidth="1"/>
    <col min="12" max="12" width="8" style="748" customWidth="1"/>
    <col min="13" max="13" width="9.85546875" style="748" customWidth="1"/>
    <col min="14" max="14" width="0.5703125" style="748" customWidth="1"/>
    <col min="15" max="15" width="9" style="748" customWidth="1"/>
    <col min="16" max="16" width="7.42578125" style="748" customWidth="1"/>
    <col min="17" max="17" width="8.85546875" style="748" customWidth="1"/>
    <col min="18" max="18" width="8" style="748" customWidth="1"/>
    <col min="19" max="19" width="8.85546875" style="748" customWidth="1"/>
    <col min="20" max="20" width="7.5703125" style="748" customWidth="1"/>
    <col min="21" max="21" width="8.28515625" style="748" customWidth="1"/>
    <col min="22" max="22" width="8.85546875" style="748" customWidth="1"/>
    <col min="23" max="16384" width="11.42578125" style="748"/>
  </cols>
  <sheetData>
    <row r="1" spans="1:21" ht="9.75" customHeight="1" x14ac:dyDescent="0.25"/>
    <row r="2" spans="1:21" s="343" customFormat="1" ht="49.5" customHeight="1" x14ac:dyDescent="0.25">
      <c r="B2" s="1443"/>
      <c r="C2" s="1443"/>
      <c r="D2" s="1443"/>
      <c r="E2" s="344"/>
      <c r="F2" s="344"/>
      <c r="G2" s="1657"/>
      <c r="H2" s="1657"/>
      <c r="I2" s="1657"/>
      <c r="J2" s="1657"/>
      <c r="K2" s="1657"/>
      <c r="L2" s="1657"/>
      <c r="M2" s="1657"/>
      <c r="N2" s="1657"/>
      <c r="O2" s="1657"/>
      <c r="P2" s="1657"/>
      <c r="S2" s="344"/>
    </row>
    <row r="3" spans="1:21" s="343" customFormat="1" ht="3" customHeight="1" x14ac:dyDescent="0.25">
      <c r="B3" s="344"/>
      <c r="C3" s="344"/>
      <c r="D3" s="344"/>
      <c r="E3" s="344"/>
      <c r="F3" s="344"/>
      <c r="K3" s="344"/>
      <c r="O3" s="344"/>
      <c r="S3" s="344"/>
    </row>
    <row r="4" spans="1:21" s="345" customFormat="1" ht="15" customHeight="1" x14ac:dyDescent="0.2">
      <c r="B4" s="1481" t="s">
        <v>438</v>
      </c>
      <c r="C4" s="1481"/>
      <c r="D4" s="1481"/>
      <c r="E4" s="1481"/>
      <c r="F4" s="1481"/>
      <c r="G4" s="1481"/>
      <c r="H4" s="1481"/>
      <c r="I4" s="1481"/>
      <c r="J4" s="1481"/>
      <c r="K4" s="1481"/>
      <c r="L4" s="1481"/>
      <c r="M4" s="1481"/>
      <c r="N4" s="1481"/>
      <c r="O4" s="1481"/>
      <c r="P4" s="1481"/>
      <c r="Q4" s="1481"/>
      <c r="R4" s="924"/>
      <c r="S4" s="924"/>
      <c r="T4" s="924"/>
    </row>
    <row r="5" spans="1:21"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750"/>
      <c r="R5" s="925"/>
      <c r="S5" s="925"/>
      <c r="T5" s="925"/>
      <c r="U5" s="875"/>
    </row>
    <row r="6" spans="1:21" s="345" customFormat="1" ht="4.5" customHeight="1" x14ac:dyDescent="0.2"/>
    <row r="7" spans="1:21" s="322" customFormat="1" ht="15" customHeight="1" x14ac:dyDescent="0.2">
      <c r="A7" s="316"/>
      <c r="B7" s="1658" t="s">
        <v>12</v>
      </c>
      <c r="C7" s="1661" t="s">
        <v>0</v>
      </c>
      <c r="D7" s="1662"/>
      <c r="E7" s="1663"/>
      <c r="F7" s="920"/>
      <c r="G7" s="1531" t="s">
        <v>31</v>
      </c>
      <c r="H7" s="1531"/>
      <c r="I7" s="1531"/>
      <c r="J7" s="921"/>
      <c r="K7" s="1531" t="s">
        <v>49</v>
      </c>
      <c r="L7" s="1531"/>
      <c r="M7" s="1531"/>
      <c r="N7" s="921"/>
      <c r="O7" s="1531" t="s">
        <v>50</v>
      </c>
      <c r="P7" s="1531"/>
      <c r="Q7" s="1531"/>
    </row>
    <row r="8" spans="1:21" s="322" customFormat="1" ht="15" customHeight="1" x14ac:dyDescent="0.2">
      <c r="A8" s="316"/>
      <c r="B8" s="1659"/>
      <c r="C8" s="1664"/>
      <c r="D8" s="1665"/>
      <c r="E8" s="1666"/>
      <c r="F8" s="920"/>
      <c r="G8" s="1524"/>
      <c r="H8" s="1524"/>
      <c r="I8" s="1524"/>
      <c r="J8" s="922"/>
      <c r="K8" s="1524"/>
      <c r="L8" s="1524"/>
      <c r="M8" s="1524"/>
      <c r="N8" s="922"/>
      <c r="O8" s="1524"/>
      <c r="P8" s="1524"/>
      <c r="Q8" s="1524"/>
    </row>
    <row r="9" spans="1:21" s="322" customFormat="1" ht="33.75" customHeight="1" x14ac:dyDescent="0.2">
      <c r="A9" s="316"/>
      <c r="B9" s="1659"/>
      <c r="C9" s="1659" t="s">
        <v>69</v>
      </c>
      <c r="D9" s="1667"/>
      <c r="E9" s="959" t="s">
        <v>285</v>
      </c>
      <c r="F9" s="920"/>
      <c r="G9" s="1653" t="s">
        <v>69</v>
      </c>
      <c r="H9" s="1470"/>
      <c r="I9" s="959" t="s">
        <v>285</v>
      </c>
      <c r="J9" s="922"/>
      <c r="K9" s="1654" t="s">
        <v>69</v>
      </c>
      <c r="L9" s="1655"/>
      <c r="M9" s="941" t="s">
        <v>285</v>
      </c>
      <c r="N9" s="922"/>
      <c r="O9" s="1653" t="s">
        <v>69</v>
      </c>
      <c r="P9" s="1470"/>
      <c r="Q9" s="941" t="s">
        <v>285</v>
      </c>
    </row>
    <row r="10" spans="1:21" s="322" customFormat="1" ht="29.25" customHeight="1" x14ac:dyDescent="0.2">
      <c r="A10" s="316"/>
      <c r="B10" s="1660"/>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
      <c r="A12" s="330"/>
      <c r="B12" s="926" t="s">
        <v>8</v>
      </c>
      <c r="C12" s="927">
        <f>G12+K12+O12</f>
        <v>546630</v>
      </c>
      <c r="D12" s="928">
        <f t="shared" ref="D12:D29" si="0">C12/C$30*100</f>
        <v>22.187702696230247</v>
      </c>
      <c r="E12" s="929">
        <f>I12+M12+Q12</f>
        <v>349554</v>
      </c>
      <c r="F12" s="930"/>
      <c r="G12" s="927">
        <v>123489</v>
      </c>
      <c r="H12" s="928">
        <v>22.590966467263048</v>
      </c>
      <c r="I12" s="929">
        <v>84610</v>
      </c>
      <c r="J12" s="930"/>
      <c r="K12" s="927">
        <v>229409</v>
      </c>
      <c r="L12" s="928">
        <v>41.967875894114847</v>
      </c>
      <c r="M12" s="929">
        <v>148280</v>
      </c>
      <c r="N12" s="930"/>
      <c r="O12" s="927">
        <v>193732</v>
      </c>
      <c r="P12" s="928">
        <v>35.441157638622101</v>
      </c>
      <c r="Q12" s="929">
        <v>116664</v>
      </c>
    </row>
    <row r="13" spans="1:21" s="331" customFormat="1" ht="18" customHeight="1" x14ac:dyDescent="0.2">
      <c r="A13" s="330"/>
      <c r="B13" s="931" t="s">
        <v>7</v>
      </c>
      <c r="C13" s="932">
        <f t="shared" ref="C13:C29" si="1">G13+K13+O13</f>
        <v>66742</v>
      </c>
      <c r="D13" s="933">
        <f t="shared" si="0"/>
        <v>2.7090566806647991</v>
      </c>
      <c r="E13" s="934">
        <f t="shared" ref="E13:E29" si="2">I13+M13+Q13</f>
        <v>50402</v>
      </c>
      <c r="F13" s="930"/>
      <c r="G13" s="932">
        <v>19285</v>
      </c>
      <c r="H13" s="933">
        <v>28.894848820832458</v>
      </c>
      <c r="I13" s="934">
        <v>14673</v>
      </c>
      <c r="J13" s="930"/>
      <c r="K13" s="932">
        <v>23468</v>
      </c>
      <c r="L13" s="933">
        <v>35.16226663869827</v>
      </c>
      <c r="M13" s="934">
        <v>17893</v>
      </c>
      <c r="N13" s="930"/>
      <c r="O13" s="932">
        <v>23989</v>
      </c>
      <c r="P13" s="933">
        <v>35.942884540469272</v>
      </c>
      <c r="Q13" s="934">
        <v>17836</v>
      </c>
    </row>
    <row r="14" spans="1:21" s="331" customFormat="1" ht="18" customHeight="1" x14ac:dyDescent="0.2">
      <c r="A14" s="330"/>
      <c r="B14" s="931" t="s">
        <v>37</v>
      </c>
      <c r="C14" s="932">
        <f t="shared" si="1"/>
        <v>48842</v>
      </c>
      <c r="D14" s="933">
        <f t="shared" si="0"/>
        <v>1.9824959755031333</v>
      </c>
      <c r="E14" s="934">
        <f t="shared" si="2"/>
        <v>34023</v>
      </c>
      <c r="F14" s="930"/>
      <c r="G14" s="932">
        <v>10204</v>
      </c>
      <c r="H14" s="933">
        <v>20.891855370377954</v>
      </c>
      <c r="I14" s="934">
        <v>7284</v>
      </c>
      <c r="J14" s="930"/>
      <c r="K14" s="932">
        <v>15915</v>
      </c>
      <c r="L14" s="933">
        <v>32.584660742803322</v>
      </c>
      <c r="M14" s="934">
        <v>11043</v>
      </c>
      <c r="N14" s="930"/>
      <c r="O14" s="932">
        <v>22723</v>
      </c>
      <c r="P14" s="933">
        <v>46.523483886818724</v>
      </c>
      <c r="Q14" s="934">
        <v>15696</v>
      </c>
    </row>
    <row r="15" spans="1:21" s="331" customFormat="1" ht="18" customHeight="1" x14ac:dyDescent="0.2">
      <c r="A15" s="330"/>
      <c r="B15" s="931" t="s">
        <v>38</v>
      </c>
      <c r="C15" s="932">
        <f t="shared" si="1"/>
        <v>57293</v>
      </c>
      <c r="D15" s="933">
        <f t="shared" si="0"/>
        <v>2.3255219263032023</v>
      </c>
      <c r="E15" s="934">
        <f t="shared" si="2"/>
        <v>34288</v>
      </c>
      <c r="F15" s="930"/>
      <c r="G15" s="932">
        <v>11998</v>
      </c>
      <c r="H15" s="933">
        <v>20.941476271097692</v>
      </c>
      <c r="I15" s="934">
        <v>8183</v>
      </c>
      <c r="J15" s="930"/>
      <c r="K15" s="932">
        <v>18459</v>
      </c>
      <c r="L15" s="933">
        <v>32.218595639956014</v>
      </c>
      <c r="M15" s="934">
        <v>10943</v>
      </c>
      <c r="N15" s="930"/>
      <c r="O15" s="932">
        <v>26836</v>
      </c>
      <c r="P15" s="933">
        <v>46.839928088946294</v>
      </c>
      <c r="Q15" s="934">
        <v>15162</v>
      </c>
    </row>
    <row r="16" spans="1:21" s="331" customFormat="1" ht="18" customHeight="1" x14ac:dyDescent="0.2">
      <c r="A16" s="330"/>
      <c r="B16" s="931" t="s">
        <v>6</v>
      </c>
      <c r="C16" s="932">
        <f t="shared" si="1"/>
        <v>91549</v>
      </c>
      <c r="D16" s="933">
        <f t="shared" si="0"/>
        <v>3.7159724020583993</v>
      </c>
      <c r="E16" s="934">
        <f t="shared" si="2"/>
        <v>72691</v>
      </c>
      <c r="F16" s="930"/>
      <c r="G16" s="932">
        <v>30901</v>
      </c>
      <c r="H16" s="933">
        <v>33.753509049798467</v>
      </c>
      <c r="I16" s="934">
        <v>24929</v>
      </c>
      <c r="J16" s="930"/>
      <c r="K16" s="932">
        <v>33174</v>
      </c>
      <c r="L16" s="933">
        <v>36.236332455843318</v>
      </c>
      <c r="M16" s="934">
        <v>26150</v>
      </c>
      <c r="N16" s="930"/>
      <c r="O16" s="932">
        <v>27474</v>
      </c>
      <c r="P16" s="933">
        <v>30.010158494358212</v>
      </c>
      <c r="Q16" s="934">
        <v>21612</v>
      </c>
    </row>
    <row r="17" spans="1:18" s="331" customFormat="1" ht="18" customHeight="1" x14ac:dyDescent="0.2">
      <c r="A17" s="330"/>
      <c r="B17" s="931" t="s">
        <v>5</v>
      </c>
      <c r="C17" s="932">
        <f t="shared" si="1"/>
        <v>30210</v>
      </c>
      <c r="D17" s="933">
        <f t="shared" si="0"/>
        <v>1.2262234023985434</v>
      </c>
      <c r="E17" s="934">
        <f t="shared" si="2"/>
        <v>19075</v>
      </c>
      <c r="F17" s="930"/>
      <c r="G17" s="932">
        <v>8468</v>
      </c>
      <c r="H17" s="933">
        <v>28.03045349222112</v>
      </c>
      <c r="I17" s="934">
        <v>5096</v>
      </c>
      <c r="J17" s="930"/>
      <c r="K17" s="932">
        <v>13586</v>
      </c>
      <c r="L17" s="933">
        <v>44.971863621317439</v>
      </c>
      <c r="M17" s="934">
        <v>8261</v>
      </c>
      <c r="N17" s="930"/>
      <c r="O17" s="932">
        <v>8156</v>
      </c>
      <c r="P17" s="933">
        <v>26.997682886461437</v>
      </c>
      <c r="Q17" s="934">
        <v>5718</v>
      </c>
    </row>
    <row r="18" spans="1:18" s="331" customFormat="1" ht="18" customHeight="1" x14ac:dyDescent="0.2">
      <c r="A18" s="330"/>
      <c r="B18" s="931" t="s">
        <v>4</v>
      </c>
      <c r="C18" s="932">
        <f t="shared" si="1"/>
        <v>180955</v>
      </c>
      <c r="D18" s="933">
        <f t="shared" si="0"/>
        <v>7.3449604694150423</v>
      </c>
      <c r="E18" s="934">
        <f t="shared" si="2"/>
        <v>127660</v>
      </c>
      <c r="F18" s="930"/>
      <c r="G18" s="932">
        <v>47411</v>
      </c>
      <c r="H18" s="933">
        <v>26.200436572628554</v>
      </c>
      <c r="I18" s="934">
        <v>34020</v>
      </c>
      <c r="J18" s="930"/>
      <c r="K18" s="932">
        <v>59814</v>
      </c>
      <c r="L18" s="933">
        <v>33.054626840927305</v>
      </c>
      <c r="M18" s="934">
        <v>42125</v>
      </c>
      <c r="N18" s="930"/>
      <c r="O18" s="932">
        <v>73730</v>
      </c>
      <c r="P18" s="933">
        <v>40.74493658644414</v>
      </c>
      <c r="Q18" s="934">
        <v>51515</v>
      </c>
    </row>
    <row r="19" spans="1:18" s="331" customFormat="1" ht="18" customHeight="1" x14ac:dyDescent="0.2">
      <c r="A19" s="330"/>
      <c r="B19" s="931" t="s">
        <v>40</v>
      </c>
      <c r="C19" s="932">
        <f t="shared" si="1"/>
        <v>120397</v>
      </c>
      <c r="D19" s="933">
        <f t="shared" si="0"/>
        <v>4.8869122468910096</v>
      </c>
      <c r="E19" s="934">
        <f t="shared" si="2"/>
        <v>81889</v>
      </c>
      <c r="F19" s="930"/>
      <c r="G19" s="932">
        <v>36809</v>
      </c>
      <c r="H19" s="933">
        <v>30.573020922448237</v>
      </c>
      <c r="I19" s="934">
        <v>24822</v>
      </c>
      <c r="J19" s="930"/>
      <c r="K19" s="932">
        <v>38951</v>
      </c>
      <c r="L19" s="933">
        <v>32.352135019975577</v>
      </c>
      <c r="M19" s="934">
        <v>26451</v>
      </c>
      <c r="N19" s="930"/>
      <c r="O19" s="932">
        <v>44637</v>
      </c>
      <c r="P19" s="933">
        <v>37.074844057576186</v>
      </c>
      <c r="Q19" s="934">
        <v>30616</v>
      </c>
    </row>
    <row r="20" spans="1:18" s="331" customFormat="1" ht="18" customHeight="1" x14ac:dyDescent="0.2">
      <c r="A20" s="330"/>
      <c r="B20" s="931" t="s">
        <v>41</v>
      </c>
      <c r="C20" s="932">
        <f t="shared" si="1"/>
        <v>314027</v>
      </c>
      <c r="D20" s="933">
        <f t="shared" si="0"/>
        <v>12.746350757530864</v>
      </c>
      <c r="E20" s="934">
        <f t="shared" si="2"/>
        <v>252843</v>
      </c>
      <c r="F20" s="930"/>
      <c r="G20" s="932">
        <v>57824</v>
      </c>
      <c r="H20" s="933">
        <v>18.413703280291184</v>
      </c>
      <c r="I20" s="934">
        <v>46305</v>
      </c>
      <c r="J20" s="930"/>
      <c r="K20" s="932">
        <v>122573</v>
      </c>
      <c r="L20" s="933">
        <v>39.032630952115582</v>
      </c>
      <c r="M20" s="934">
        <v>97001</v>
      </c>
      <c r="N20" s="930"/>
      <c r="O20" s="932">
        <v>133630</v>
      </c>
      <c r="P20" s="933">
        <v>42.553665767593237</v>
      </c>
      <c r="Q20" s="934">
        <v>109537</v>
      </c>
    </row>
    <row r="21" spans="1:18" s="331" customFormat="1" ht="18" customHeight="1" x14ac:dyDescent="0.2">
      <c r="A21" s="330"/>
      <c r="B21" s="931" t="s">
        <v>3</v>
      </c>
      <c r="C21" s="932">
        <f t="shared" si="1"/>
        <v>273732</v>
      </c>
      <c r="D21" s="933">
        <f t="shared" si="0"/>
        <v>11.110777371246543</v>
      </c>
      <c r="E21" s="934">
        <f t="shared" si="2"/>
        <v>181358</v>
      </c>
      <c r="F21" s="930"/>
      <c r="G21" s="932">
        <v>72879</v>
      </c>
      <c r="H21" s="933">
        <v>26.624216386830913</v>
      </c>
      <c r="I21" s="934">
        <v>48560</v>
      </c>
      <c r="J21" s="930"/>
      <c r="K21" s="932">
        <v>103747</v>
      </c>
      <c r="L21" s="933">
        <v>37.900939605161255</v>
      </c>
      <c r="M21" s="934">
        <v>68558</v>
      </c>
      <c r="N21" s="930"/>
      <c r="O21" s="932">
        <v>97106</v>
      </c>
      <c r="P21" s="933">
        <v>35.474844008007835</v>
      </c>
      <c r="Q21" s="934">
        <v>64240</v>
      </c>
    </row>
    <row r="22" spans="1:18" s="331" customFormat="1" ht="18" customHeight="1" x14ac:dyDescent="0.2">
      <c r="A22" s="330"/>
      <c r="B22" s="931" t="s">
        <v>2</v>
      </c>
      <c r="C22" s="932">
        <f t="shared" si="1"/>
        <v>44391</v>
      </c>
      <c r="D22" s="933">
        <f t="shared" si="0"/>
        <v>1.8018299588174029</v>
      </c>
      <c r="E22" s="934">
        <f t="shared" si="2"/>
        <v>37503</v>
      </c>
      <c r="F22" s="930"/>
      <c r="G22" s="932">
        <v>13655</v>
      </c>
      <c r="H22" s="933">
        <v>30.76073978959699</v>
      </c>
      <c r="I22" s="934">
        <v>12197</v>
      </c>
      <c r="J22" s="930"/>
      <c r="K22" s="932">
        <v>15046</v>
      </c>
      <c r="L22" s="933">
        <v>33.894257845058682</v>
      </c>
      <c r="M22" s="934">
        <v>12727</v>
      </c>
      <c r="N22" s="930"/>
      <c r="O22" s="932">
        <v>15690</v>
      </c>
      <c r="P22" s="933">
        <v>35.345002365344328</v>
      </c>
      <c r="Q22" s="934">
        <v>12579</v>
      </c>
    </row>
    <row r="23" spans="1:18" s="331" customFormat="1" ht="18" customHeight="1" x14ac:dyDescent="0.2">
      <c r="A23" s="330"/>
      <c r="B23" s="931" t="s">
        <v>35</v>
      </c>
      <c r="C23" s="932">
        <f t="shared" si="1"/>
        <v>155387</v>
      </c>
      <c r="D23" s="933">
        <f t="shared" si="0"/>
        <v>6.3071557705561885</v>
      </c>
      <c r="E23" s="934">
        <f t="shared" si="2"/>
        <v>95567</v>
      </c>
      <c r="F23" s="930"/>
      <c r="G23" s="932">
        <v>42937</v>
      </c>
      <c r="H23" s="933">
        <v>27.632298712247483</v>
      </c>
      <c r="I23" s="934">
        <v>27840</v>
      </c>
      <c r="J23" s="930"/>
      <c r="K23" s="932">
        <v>51794</v>
      </c>
      <c r="L23" s="933">
        <v>33.332260742533158</v>
      </c>
      <c r="M23" s="934">
        <v>32053</v>
      </c>
      <c r="N23" s="930"/>
      <c r="O23" s="932">
        <v>60656</v>
      </c>
      <c r="P23" s="933">
        <v>39.035440545219359</v>
      </c>
      <c r="Q23" s="934">
        <v>35674</v>
      </c>
    </row>
    <row r="24" spans="1:18" s="331" customFormat="1" ht="18" customHeight="1" x14ac:dyDescent="0.2">
      <c r="A24" s="330"/>
      <c r="B24" s="931" t="s">
        <v>42</v>
      </c>
      <c r="C24" s="932">
        <f t="shared" si="1"/>
        <v>312842</v>
      </c>
      <c r="D24" s="933">
        <f t="shared" si="0"/>
        <v>12.698251627049489</v>
      </c>
      <c r="E24" s="934">
        <f t="shared" si="2"/>
        <v>215674</v>
      </c>
      <c r="F24" s="930"/>
      <c r="G24" s="932">
        <v>100835</v>
      </c>
      <c r="H24" s="933">
        <v>32.231925380863188</v>
      </c>
      <c r="I24" s="934">
        <v>69459</v>
      </c>
      <c r="J24" s="930"/>
      <c r="K24" s="932">
        <v>120941</v>
      </c>
      <c r="L24" s="933">
        <v>38.658811796370053</v>
      </c>
      <c r="M24" s="934">
        <v>81854</v>
      </c>
      <c r="N24" s="930"/>
      <c r="O24" s="932">
        <v>91066</v>
      </c>
      <c r="P24" s="933">
        <v>29.109262822766762</v>
      </c>
      <c r="Q24" s="934">
        <v>64361</v>
      </c>
    </row>
    <row r="25" spans="1:18" s="331" customFormat="1" ht="18" customHeight="1" x14ac:dyDescent="0.2">
      <c r="A25" s="330">
        <v>47094</v>
      </c>
      <c r="B25" s="931" t="s">
        <v>43</v>
      </c>
      <c r="C25" s="932">
        <f t="shared" si="1"/>
        <v>67814</v>
      </c>
      <c r="D25" s="933">
        <f t="shared" si="0"/>
        <v>2.7525691430074417</v>
      </c>
      <c r="E25" s="934">
        <f t="shared" si="2"/>
        <v>50831</v>
      </c>
      <c r="F25" s="930"/>
      <c r="G25" s="932">
        <v>18358</v>
      </c>
      <c r="H25" s="933">
        <v>27.071106261243994</v>
      </c>
      <c r="I25" s="934">
        <v>14648</v>
      </c>
      <c r="J25" s="930"/>
      <c r="K25" s="932">
        <v>24585</v>
      </c>
      <c r="L25" s="933">
        <v>36.253575957766834</v>
      </c>
      <c r="M25" s="934">
        <v>18769</v>
      </c>
      <c r="N25" s="930"/>
      <c r="O25" s="932">
        <v>24871</v>
      </c>
      <c r="P25" s="933">
        <v>36.675317780989175</v>
      </c>
      <c r="Q25" s="934">
        <v>17414</v>
      </c>
    </row>
    <row r="26" spans="1:18" s="331" customFormat="1" ht="18" customHeight="1" x14ac:dyDescent="0.2">
      <c r="B26" s="931" t="s">
        <v>44</v>
      </c>
      <c r="C26" s="932">
        <f t="shared" si="1"/>
        <v>24801</v>
      </c>
      <c r="D26" s="933">
        <f t="shared" si="0"/>
        <v>1.0066721814924287</v>
      </c>
      <c r="E26" s="934">
        <f t="shared" si="2"/>
        <v>17309</v>
      </c>
      <c r="F26" s="930"/>
      <c r="G26" s="932">
        <v>4022</v>
      </c>
      <c r="H26" s="933">
        <v>16.217088020644329</v>
      </c>
      <c r="I26" s="934">
        <v>3134</v>
      </c>
      <c r="J26" s="930"/>
      <c r="K26" s="932">
        <v>8788</v>
      </c>
      <c r="L26" s="933">
        <v>35.434055078424258</v>
      </c>
      <c r="M26" s="934">
        <v>6563</v>
      </c>
      <c r="N26" s="930"/>
      <c r="O26" s="932">
        <v>11991</v>
      </c>
      <c r="P26" s="933">
        <v>48.348856900931416</v>
      </c>
      <c r="Q26" s="934">
        <v>7612</v>
      </c>
    </row>
    <row r="27" spans="1:18" s="331" customFormat="1" ht="18" customHeight="1" x14ac:dyDescent="0.2">
      <c r="B27" s="931" t="s">
        <v>45</v>
      </c>
      <c r="C27" s="932">
        <f t="shared" si="1"/>
        <v>108199</v>
      </c>
      <c r="D27" s="933">
        <f t="shared" si="0"/>
        <v>4.3917956278093344</v>
      </c>
      <c r="E27" s="934">
        <f t="shared" si="2"/>
        <v>74473</v>
      </c>
      <c r="F27" s="930"/>
      <c r="G27" s="932">
        <v>24711</v>
      </c>
      <c r="H27" s="933">
        <v>22.838473553360011</v>
      </c>
      <c r="I27" s="934">
        <v>16967</v>
      </c>
      <c r="J27" s="930"/>
      <c r="K27" s="932">
        <v>36427</v>
      </c>
      <c r="L27" s="933">
        <v>33.66666974740987</v>
      </c>
      <c r="M27" s="934">
        <v>24304</v>
      </c>
      <c r="N27" s="930"/>
      <c r="O27" s="932">
        <v>47061</v>
      </c>
      <c r="P27" s="933">
        <v>43.49485669923012</v>
      </c>
      <c r="Q27" s="934">
        <v>33202</v>
      </c>
    </row>
    <row r="28" spans="1:18" s="331" customFormat="1" ht="18" customHeight="1" x14ac:dyDescent="0.2">
      <c r="B28" s="931" t="s">
        <v>46</v>
      </c>
      <c r="C28" s="932">
        <f t="shared" si="1"/>
        <v>14349</v>
      </c>
      <c r="D28" s="933">
        <f t="shared" si="0"/>
        <v>0.58242567365166165</v>
      </c>
      <c r="E28" s="934">
        <f t="shared" si="2"/>
        <v>9622</v>
      </c>
      <c r="F28" s="930"/>
      <c r="G28" s="932">
        <v>3205</v>
      </c>
      <c r="H28" s="933">
        <v>22.336051292773014</v>
      </c>
      <c r="I28" s="934">
        <v>2130</v>
      </c>
      <c r="J28" s="930"/>
      <c r="K28" s="932">
        <v>6284</v>
      </c>
      <c r="L28" s="933">
        <v>43.793992612725624</v>
      </c>
      <c r="M28" s="934">
        <v>4204</v>
      </c>
      <c r="N28" s="930"/>
      <c r="O28" s="932">
        <v>4860</v>
      </c>
      <c r="P28" s="933">
        <v>33.869956094501354</v>
      </c>
      <c r="Q28" s="934">
        <v>3288</v>
      </c>
    </row>
    <row r="29" spans="1:18" s="331" customFormat="1" ht="18" customHeight="1" x14ac:dyDescent="0.2">
      <c r="B29" s="952" t="s">
        <v>1</v>
      </c>
      <c r="C29" s="946">
        <f t="shared" si="1"/>
        <v>5502</v>
      </c>
      <c r="D29" s="933">
        <f t="shared" si="0"/>
        <v>0.22332608937427295</v>
      </c>
      <c r="E29" s="948">
        <f t="shared" si="2"/>
        <v>4050</v>
      </c>
      <c r="F29" s="930"/>
      <c r="G29" s="932">
        <v>1656</v>
      </c>
      <c r="H29" s="949">
        <v>30.098146128680479</v>
      </c>
      <c r="I29" s="934">
        <v>1249</v>
      </c>
      <c r="J29" s="930"/>
      <c r="K29" s="946">
        <v>2033</v>
      </c>
      <c r="L29" s="949">
        <v>36.950199927299167</v>
      </c>
      <c r="M29" s="948">
        <v>1507</v>
      </c>
      <c r="N29" s="930"/>
      <c r="O29" s="946">
        <v>1813</v>
      </c>
      <c r="P29" s="949">
        <v>32.95165394402035</v>
      </c>
      <c r="Q29" s="934">
        <v>1294</v>
      </c>
    </row>
    <row r="30" spans="1:18" s="319" customFormat="1" ht="18" customHeight="1" x14ac:dyDescent="0.2">
      <c r="B30" s="1274" t="s">
        <v>0</v>
      </c>
      <c r="C30" s="1275">
        <f>SUM(C12:C29)</f>
        <v>2463662</v>
      </c>
      <c r="D30" s="1276">
        <f>C30/C$30*100</f>
        <v>100</v>
      </c>
      <c r="E30" s="1277">
        <f>SUM(E12:E29)</f>
        <v>1708812</v>
      </c>
      <c r="F30" s="1278"/>
      <c r="G30" s="1279">
        <f>SUM(G12:G29)</f>
        <v>628647</v>
      </c>
      <c r="H30" s="1280">
        <f t="shared" ref="H30" si="3">G30/$C30*100</f>
        <v>25.516771375294176</v>
      </c>
      <c r="I30" s="1279">
        <f>SUM(I12:I29)</f>
        <v>446106</v>
      </c>
      <c r="J30" s="1278"/>
      <c r="K30" s="1279">
        <f>SUM(K12:K29)</f>
        <v>924994</v>
      </c>
      <c r="L30" s="1281">
        <f t="shared" ref="L30" si="4">K30/$C30*100</f>
        <v>37.545491224039665</v>
      </c>
      <c r="M30" s="1277">
        <f>SUM(M12:M29)</f>
        <v>638686</v>
      </c>
      <c r="N30" s="1278"/>
      <c r="O30" s="1282">
        <f>SUM(O12:O29)</f>
        <v>910021</v>
      </c>
      <c r="P30" s="1283">
        <f t="shared" ref="P30" si="5">O30/$C30*100</f>
        <v>36.937737400666165</v>
      </c>
      <c r="Q30" s="1279">
        <f>SUM(Q12:Q29)</f>
        <v>624020</v>
      </c>
      <c r="R30" s="1115"/>
    </row>
    <row r="31" spans="1:18" s="328" customFormat="1" ht="6.75" customHeight="1" x14ac:dyDescent="0.2">
      <c r="B31" s="1656"/>
      <c r="C31" s="1656"/>
      <c r="D31" s="1656"/>
      <c r="E31" s="947"/>
      <c r="F31" s="779"/>
      <c r="G31" s="950"/>
      <c r="I31" s="951"/>
      <c r="M31" s="950"/>
    </row>
    <row r="32" spans="1:18" ht="24.75" customHeight="1" x14ac:dyDescent="0.25">
      <c r="B32" s="1652" t="s">
        <v>78</v>
      </c>
      <c r="C32" s="1652"/>
      <c r="D32" s="1652"/>
      <c r="E32" s="1652"/>
      <c r="F32" s="1652"/>
      <c r="G32" s="1652"/>
      <c r="H32" s="1652"/>
      <c r="I32" s="1652"/>
      <c r="J32" s="1652"/>
      <c r="K32" s="1652"/>
      <c r="L32" s="1652"/>
      <c r="M32" s="1652"/>
      <c r="N32" s="1652"/>
      <c r="O32" s="1652"/>
      <c r="P32" s="1652"/>
      <c r="Q32" s="1652"/>
    </row>
    <row r="33" spans="2:11" x14ac:dyDescent="0.25">
      <c r="G33" s="935"/>
      <c r="K33" s="935"/>
    </row>
    <row r="34" spans="2:11" x14ac:dyDescent="0.25">
      <c r="B34" s="935"/>
      <c r="K34" s="935"/>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64</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437</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72</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452</v>
      </c>
      <c r="E11" s="928">
        <f>D11/D$29*100</f>
        <v>0.55138761817627324</v>
      </c>
      <c r="F11" s="930"/>
      <c r="G11" s="927">
        <v>2</v>
      </c>
      <c r="H11" s="928">
        <v>0.44247787610619471</v>
      </c>
      <c r="I11" s="927">
        <v>0</v>
      </c>
      <c r="J11" s="928">
        <v>0</v>
      </c>
      <c r="K11" s="930"/>
      <c r="L11" s="927">
        <v>13</v>
      </c>
      <c r="M11" s="928">
        <v>2.8761061946902653</v>
      </c>
      <c r="N11" s="927">
        <v>11</v>
      </c>
      <c r="O11" s="928">
        <v>84.615384615384613</v>
      </c>
      <c r="P11" s="930"/>
      <c r="Q11" s="927">
        <v>437</v>
      </c>
      <c r="R11" s="928">
        <v>96.681415929203538</v>
      </c>
      <c r="S11" s="927">
        <v>313</v>
      </c>
      <c r="T11" s="928">
        <f>S11/Q11*100</f>
        <v>71.624713958810077</v>
      </c>
    </row>
    <row r="12" spans="1:22" s="331" customFormat="1" ht="18" customHeight="1" x14ac:dyDescent="0.2">
      <c r="A12" s="330"/>
      <c r="B12" s="931" t="s">
        <v>7</v>
      </c>
      <c r="C12" s="930"/>
      <c r="D12" s="932">
        <f t="shared" ref="D12:D28" si="0">G12+L12+Q12</f>
        <v>5156</v>
      </c>
      <c r="E12" s="933">
        <f t="shared" ref="E12:E29" si="1">D12/D$29*100</f>
        <v>6.2897224763647452</v>
      </c>
      <c r="F12" s="930"/>
      <c r="G12" s="932">
        <v>2482</v>
      </c>
      <c r="H12" s="933">
        <v>48.138091543832431</v>
      </c>
      <c r="I12" s="932">
        <v>0</v>
      </c>
      <c r="J12" s="933">
        <v>0</v>
      </c>
      <c r="K12" s="930"/>
      <c r="L12" s="932">
        <v>1513</v>
      </c>
      <c r="M12" s="933">
        <v>29.344453064391001</v>
      </c>
      <c r="N12" s="932">
        <v>12</v>
      </c>
      <c r="O12" s="933">
        <v>0.7931262392597489</v>
      </c>
      <c r="P12" s="930"/>
      <c r="Q12" s="932">
        <v>1161</v>
      </c>
      <c r="R12" s="933">
        <v>22.517455391776569</v>
      </c>
      <c r="S12" s="932">
        <v>206</v>
      </c>
      <c r="T12" s="933">
        <f t="shared" ref="T12:T29" si="2">S12/Q12*100</f>
        <v>17.743324720068905</v>
      </c>
    </row>
    <row r="13" spans="1:22" s="331" customFormat="1" ht="18" customHeight="1" x14ac:dyDescent="0.2">
      <c r="A13" s="330"/>
      <c r="B13" s="931" t="s">
        <v>37</v>
      </c>
      <c r="C13" s="930"/>
      <c r="D13" s="932">
        <f t="shared" si="0"/>
        <v>6735</v>
      </c>
      <c r="E13" s="933">
        <f t="shared" si="1"/>
        <v>8.215919487648673</v>
      </c>
      <c r="F13" s="930"/>
      <c r="G13" s="932">
        <v>1986</v>
      </c>
      <c r="H13" s="933">
        <v>29.487750556792875</v>
      </c>
      <c r="I13" s="932">
        <v>7</v>
      </c>
      <c r="J13" s="933">
        <v>0.35246727089627394</v>
      </c>
      <c r="K13" s="930"/>
      <c r="L13" s="932">
        <v>2329</v>
      </c>
      <c r="M13" s="933">
        <v>34.580549368968079</v>
      </c>
      <c r="N13" s="932">
        <v>7</v>
      </c>
      <c r="O13" s="933">
        <v>0.30055817947617003</v>
      </c>
      <c r="P13" s="930"/>
      <c r="Q13" s="932">
        <v>2420</v>
      </c>
      <c r="R13" s="933">
        <v>35.931700074239046</v>
      </c>
      <c r="S13" s="932">
        <v>1621</v>
      </c>
      <c r="T13" s="933">
        <f t="shared" si="2"/>
        <v>66.983471074380162</v>
      </c>
    </row>
    <row r="14" spans="1:22" s="331" customFormat="1" ht="18" customHeight="1" x14ac:dyDescent="0.2">
      <c r="A14" s="330"/>
      <c r="B14" s="931" t="s">
        <v>38</v>
      </c>
      <c r="C14" s="930"/>
      <c r="D14" s="932">
        <f t="shared" si="0"/>
        <v>3700</v>
      </c>
      <c r="E14" s="933">
        <f t="shared" si="1"/>
        <v>4.5135712107349804</v>
      </c>
      <c r="F14" s="930"/>
      <c r="G14" s="932">
        <v>448</v>
      </c>
      <c r="H14" s="933">
        <v>12.108108108108109</v>
      </c>
      <c r="I14" s="932">
        <v>21</v>
      </c>
      <c r="J14" s="933">
        <v>4.6875</v>
      </c>
      <c r="K14" s="930"/>
      <c r="L14" s="932">
        <v>941</v>
      </c>
      <c r="M14" s="933">
        <v>25.432432432432435</v>
      </c>
      <c r="N14" s="932">
        <v>49</v>
      </c>
      <c r="O14" s="933">
        <v>5.2072263549415512</v>
      </c>
      <c r="P14" s="930"/>
      <c r="Q14" s="932">
        <v>2311</v>
      </c>
      <c r="R14" s="933">
        <v>62.459459459459453</v>
      </c>
      <c r="S14" s="932">
        <v>221</v>
      </c>
      <c r="T14" s="933">
        <f t="shared" si="2"/>
        <v>9.5629597576806571</v>
      </c>
    </row>
    <row r="15" spans="1:22" s="331" customFormat="1" ht="18" customHeight="1" x14ac:dyDescent="0.2">
      <c r="A15" s="330"/>
      <c r="B15" s="931" t="s">
        <v>6</v>
      </c>
      <c r="C15" s="930"/>
      <c r="D15" s="932">
        <f t="shared" si="0"/>
        <v>2191</v>
      </c>
      <c r="E15" s="933">
        <f t="shared" si="1"/>
        <v>2.672766087221714</v>
      </c>
      <c r="F15" s="930"/>
      <c r="G15" s="932">
        <v>736</v>
      </c>
      <c r="H15" s="933">
        <v>33.591967138293015</v>
      </c>
      <c r="I15" s="932">
        <v>53</v>
      </c>
      <c r="J15" s="933">
        <v>7.2010869565217392</v>
      </c>
      <c r="K15" s="930"/>
      <c r="L15" s="932">
        <v>728</v>
      </c>
      <c r="M15" s="933">
        <v>33.226837060702877</v>
      </c>
      <c r="N15" s="932">
        <v>101</v>
      </c>
      <c r="O15" s="933">
        <v>13.873626373626374</v>
      </c>
      <c r="P15" s="930"/>
      <c r="Q15" s="932">
        <v>727</v>
      </c>
      <c r="R15" s="933">
        <v>33.181195801004108</v>
      </c>
      <c r="S15" s="932">
        <v>210</v>
      </c>
      <c r="T15" s="933">
        <f t="shared" si="2"/>
        <v>28.885832187070154</v>
      </c>
    </row>
    <row r="16" spans="1:22" s="331" customFormat="1" ht="18" customHeight="1" x14ac:dyDescent="0.2">
      <c r="A16" s="330"/>
      <c r="B16" s="931" t="s">
        <v>5</v>
      </c>
      <c r="C16" s="930"/>
      <c r="D16" s="932">
        <f t="shared" si="0"/>
        <v>7526</v>
      </c>
      <c r="E16" s="933">
        <f t="shared" si="1"/>
        <v>9.180847819457151</v>
      </c>
      <c r="F16" s="930"/>
      <c r="G16" s="932">
        <v>2438</v>
      </c>
      <c r="H16" s="933">
        <v>32.394366197183103</v>
      </c>
      <c r="I16" s="932">
        <v>106</v>
      </c>
      <c r="J16" s="933">
        <v>4.3478260869565215</v>
      </c>
      <c r="K16" s="930"/>
      <c r="L16" s="932">
        <v>3797</v>
      </c>
      <c r="M16" s="933">
        <v>50.451767207015678</v>
      </c>
      <c r="N16" s="932">
        <v>348</v>
      </c>
      <c r="O16" s="933">
        <v>9.1651303660784826</v>
      </c>
      <c r="P16" s="930"/>
      <c r="Q16" s="932">
        <v>1291</v>
      </c>
      <c r="R16" s="933">
        <v>17.153866595801222</v>
      </c>
      <c r="S16" s="932">
        <v>659</v>
      </c>
      <c r="T16" s="933">
        <f t="shared" si="2"/>
        <v>51.045701006971342</v>
      </c>
    </row>
    <row r="17" spans="1:20" s="331" customFormat="1" ht="18" customHeight="1" x14ac:dyDescent="0.2">
      <c r="A17" s="330"/>
      <c r="B17" s="931" t="s">
        <v>4</v>
      </c>
      <c r="C17" s="930"/>
      <c r="D17" s="932">
        <f t="shared" si="0"/>
        <v>14198</v>
      </c>
      <c r="E17" s="933">
        <f t="shared" si="1"/>
        <v>17.319914608112231</v>
      </c>
      <c r="F17" s="930"/>
      <c r="G17" s="932">
        <v>5836</v>
      </c>
      <c r="H17" s="933">
        <v>41.104380898718127</v>
      </c>
      <c r="I17" s="932">
        <v>10</v>
      </c>
      <c r="J17" s="933">
        <v>0.17135023989033585</v>
      </c>
      <c r="K17" s="930"/>
      <c r="L17" s="932">
        <v>4755</v>
      </c>
      <c r="M17" s="933">
        <v>33.490632483448373</v>
      </c>
      <c r="N17" s="932">
        <v>30</v>
      </c>
      <c r="O17" s="933">
        <v>0.63091482649842268</v>
      </c>
      <c r="P17" s="930"/>
      <c r="Q17" s="932">
        <v>3607</v>
      </c>
      <c r="R17" s="933">
        <v>25.404986617833497</v>
      </c>
      <c r="S17" s="932">
        <v>44</v>
      </c>
      <c r="T17" s="933">
        <f t="shared" si="2"/>
        <v>1.2198502911006377</v>
      </c>
    </row>
    <row r="18" spans="1:20" s="331" customFormat="1" ht="18" customHeight="1" x14ac:dyDescent="0.2">
      <c r="A18" s="330"/>
      <c r="B18" s="931" t="s">
        <v>40</v>
      </c>
      <c r="C18" s="930"/>
      <c r="D18" s="932">
        <f t="shared" si="0"/>
        <v>17030</v>
      </c>
      <c r="E18" s="933">
        <f t="shared" si="1"/>
        <v>20.774626410491003</v>
      </c>
      <c r="F18" s="930"/>
      <c r="G18" s="932">
        <v>5307</v>
      </c>
      <c r="H18" s="933">
        <v>31.162654139753375</v>
      </c>
      <c r="I18" s="932">
        <v>221</v>
      </c>
      <c r="J18" s="933">
        <v>4.1643112869794612</v>
      </c>
      <c r="K18" s="930"/>
      <c r="L18" s="932">
        <v>4692</v>
      </c>
      <c r="M18" s="933">
        <v>27.551379917792129</v>
      </c>
      <c r="N18" s="932">
        <v>361</v>
      </c>
      <c r="O18" s="933">
        <v>7.6939471440750209</v>
      </c>
      <c r="P18" s="930"/>
      <c r="Q18" s="932">
        <v>7031</v>
      </c>
      <c r="R18" s="933">
        <v>41.285965942454496</v>
      </c>
      <c r="S18" s="932">
        <v>1295</v>
      </c>
      <c r="T18" s="933">
        <f t="shared" si="2"/>
        <v>18.418432655383302</v>
      </c>
    </row>
    <row r="19" spans="1:20" s="331" customFormat="1" ht="18" customHeight="1" x14ac:dyDescent="0.2">
      <c r="A19" s="330"/>
      <c r="B19" s="931" t="s">
        <v>41</v>
      </c>
      <c r="C19" s="930"/>
      <c r="D19" s="932">
        <f t="shared" si="0"/>
        <v>13</v>
      </c>
      <c r="E19" s="933">
        <f t="shared" si="1"/>
        <v>1.5858493443122904E-2</v>
      </c>
      <c r="F19" s="930"/>
      <c r="G19" s="932">
        <v>8</v>
      </c>
      <c r="H19" s="933">
        <v>61.53846153846154</v>
      </c>
      <c r="I19" s="932">
        <v>7</v>
      </c>
      <c r="J19" s="933">
        <v>87.5</v>
      </c>
      <c r="K19" s="930"/>
      <c r="L19" s="932">
        <v>4</v>
      </c>
      <c r="M19" s="933">
        <v>30.76923076923077</v>
      </c>
      <c r="N19" s="932">
        <v>4</v>
      </c>
      <c r="O19" s="933">
        <v>100</v>
      </c>
      <c r="P19" s="930"/>
      <c r="Q19" s="932">
        <v>1</v>
      </c>
      <c r="R19" s="933">
        <v>7.6923076923076925</v>
      </c>
      <c r="S19" s="932">
        <v>1</v>
      </c>
      <c r="T19" s="933">
        <f t="shared" si="2"/>
        <v>100</v>
      </c>
    </row>
    <row r="20" spans="1:20" s="331" customFormat="1" ht="18" customHeight="1" x14ac:dyDescent="0.2">
      <c r="A20" s="330"/>
      <c r="B20" s="931" t="s">
        <v>3</v>
      </c>
      <c r="C20" s="930"/>
      <c r="D20" s="932">
        <f t="shared" si="0"/>
        <v>1755</v>
      </c>
      <c r="E20" s="933">
        <f t="shared" si="1"/>
        <v>2.140896614821592</v>
      </c>
      <c r="F20" s="930"/>
      <c r="G20" s="932">
        <v>24</v>
      </c>
      <c r="H20" s="933">
        <v>1.3675213675213675</v>
      </c>
      <c r="I20" s="932">
        <v>0</v>
      </c>
      <c r="J20" s="933">
        <v>0</v>
      </c>
      <c r="K20" s="930"/>
      <c r="L20" s="932">
        <v>383</v>
      </c>
      <c r="M20" s="933">
        <v>21.823361823361822</v>
      </c>
      <c r="N20" s="932">
        <v>57</v>
      </c>
      <c r="O20" s="933">
        <v>14.882506527415144</v>
      </c>
      <c r="P20" s="930"/>
      <c r="Q20" s="932">
        <v>1348</v>
      </c>
      <c r="R20" s="933">
        <v>76.809116809116802</v>
      </c>
      <c r="S20" s="932">
        <v>247</v>
      </c>
      <c r="T20" s="933">
        <f t="shared" si="2"/>
        <v>18.323442136498517</v>
      </c>
    </row>
    <row r="21" spans="1:20" s="331" customFormat="1" ht="18" customHeight="1" x14ac:dyDescent="0.2">
      <c r="A21" s="330"/>
      <c r="B21" s="931" t="s">
        <v>2</v>
      </c>
      <c r="C21" s="930"/>
      <c r="D21" s="932">
        <f t="shared" si="0"/>
        <v>1897</v>
      </c>
      <c r="E21" s="933">
        <f t="shared" si="1"/>
        <v>2.3141201585849345</v>
      </c>
      <c r="F21" s="930"/>
      <c r="G21" s="932">
        <v>446</v>
      </c>
      <c r="H21" s="933">
        <v>23.510806536636792</v>
      </c>
      <c r="I21" s="932">
        <v>53</v>
      </c>
      <c r="J21" s="933">
        <v>11.883408071748878</v>
      </c>
      <c r="K21" s="930"/>
      <c r="L21" s="932">
        <v>466</v>
      </c>
      <c r="M21" s="933">
        <v>24.565102793885082</v>
      </c>
      <c r="N21" s="932">
        <v>95</v>
      </c>
      <c r="O21" s="933">
        <v>20.386266094420602</v>
      </c>
      <c r="P21" s="930"/>
      <c r="Q21" s="932">
        <v>985</v>
      </c>
      <c r="R21" s="933">
        <v>51.924090669478119</v>
      </c>
      <c r="S21" s="932">
        <v>770</v>
      </c>
      <c r="T21" s="933">
        <f t="shared" si="2"/>
        <v>78.172588832487307</v>
      </c>
    </row>
    <row r="22" spans="1:20" s="331" customFormat="1" ht="18" customHeight="1" x14ac:dyDescent="0.2">
      <c r="A22" s="330"/>
      <c r="B22" s="931" t="s">
        <v>35</v>
      </c>
      <c r="C22" s="930"/>
      <c r="D22" s="932">
        <f t="shared" si="0"/>
        <v>5982</v>
      </c>
      <c r="E22" s="933">
        <f t="shared" si="1"/>
        <v>7.2973467520585551</v>
      </c>
      <c r="F22" s="930"/>
      <c r="G22" s="932">
        <v>1408</v>
      </c>
      <c r="H22" s="933">
        <v>23.537278502173187</v>
      </c>
      <c r="I22" s="932">
        <v>6</v>
      </c>
      <c r="J22" s="933">
        <v>0.42613636363636359</v>
      </c>
      <c r="K22" s="930"/>
      <c r="L22" s="932">
        <v>2168</v>
      </c>
      <c r="M22" s="933">
        <v>36.242059511868938</v>
      </c>
      <c r="N22" s="932">
        <v>38</v>
      </c>
      <c r="O22" s="933">
        <v>1.7527675276752765</v>
      </c>
      <c r="P22" s="930"/>
      <c r="Q22" s="932">
        <v>2406</v>
      </c>
      <c r="R22" s="933">
        <v>40.220661985957875</v>
      </c>
      <c r="S22" s="932">
        <v>138</v>
      </c>
      <c r="T22" s="933">
        <f t="shared" si="2"/>
        <v>5.7356608478802995</v>
      </c>
    </row>
    <row r="23" spans="1:20" s="331" customFormat="1" ht="18" customHeight="1" x14ac:dyDescent="0.2">
      <c r="A23" s="330"/>
      <c r="B23" s="931" t="s">
        <v>42</v>
      </c>
      <c r="C23" s="930"/>
      <c r="D23" s="932">
        <f t="shared" si="0"/>
        <v>6943</v>
      </c>
      <c r="E23" s="933">
        <f t="shared" si="1"/>
        <v>8.4696553827386403</v>
      </c>
      <c r="F23" s="930"/>
      <c r="G23" s="932">
        <v>2789</v>
      </c>
      <c r="H23" s="933">
        <v>40.169955350712947</v>
      </c>
      <c r="I23" s="932">
        <v>25</v>
      </c>
      <c r="J23" s="933">
        <v>0.89637863033345289</v>
      </c>
      <c r="K23" s="930"/>
      <c r="L23" s="932">
        <v>3024</v>
      </c>
      <c r="M23" s="933">
        <v>43.554659369148787</v>
      </c>
      <c r="N23" s="932">
        <v>74</v>
      </c>
      <c r="O23" s="933">
        <v>2.447089947089947</v>
      </c>
      <c r="P23" s="930"/>
      <c r="Q23" s="932">
        <v>1130</v>
      </c>
      <c r="R23" s="933">
        <v>16.27538528013827</v>
      </c>
      <c r="S23" s="932">
        <v>87</v>
      </c>
      <c r="T23" s="933">
        <f t="shared" si="2"/>
        <v>7.6991150442477885</v>
      </c>
    </row>
    <row r="24" spans="1:20" s="331" customFormat="1" ht="18" customHeight="1" x14ac:dyDescent="0.2">
      <c r="A24" s="330">
        <v>47094</v>
      </c>
      <c r="B24" s="931" t="s">
        <v>43</v>
      </c>
      <c r="C24" s="930"/>
      <c r="D24" s="932">
        <f t="shared" si="0"/>
        <v>2952</v>
      </c>
      <c r="E24" s="933">
        <f t="shared" si="1"/>
        <v>3.6010978956999082</v>
      </c>
      <c r="F24" s="930"/>
      <c r="G24" s="932">
        <v>1048</v>
      </c>
      <c r="H24" s="933">
        <v>35.501355013550132</v>
      </c>
      <c r="I24" s="932">
        <v>56</v>
      </c>
      <c r="J24" s="933">
        <v>5.343511450381679</v>
      </c>
      <c r="K24" s="930"/>
      <c r="L24" s="932">
        <v>1539</v>
      </c>
      <c r="M24" s="933">
        <v>52.134146341463413</v>
      </c>
      <c r="N24" s="932">
        <v>208</v>
      </c>
      <c r="O24" s="933">
        <v>13.515269655620532</v>
      </c>
      <c r="P24" s="930"/>
      <c r="Q24" s="932">
        <v>365</v>
      </c>
      <c r="R24" s="933">
        <v>12.364498644986451</v>
      </c>
      <c r="S24" s="932">
        <v>92</v>
      </c>
      <c r="T24" s="933">
        <f t="shared" si="2"/>
        <v>25.205479452054796</v>
      </c>
    </row>
    <row r="25" spans="1:20" s="331" customFormat="1" ht="18" customHeight="1" x14ac:dyDescent="0.2">
      <c r="B25" s="931" t="s">
        <v>44</v>
      </c>
      <c r="C25" s="930"/>
      <c r="D25" s="932">
        <f t="shared" si="0"/>
        <v>2420</v>
      </c>
      <c r="E25" s="933">
        <f t="shared" si="1"/>
        <v>2.9521195486428788</v>
      </c>
      <c r="F25" s="930"/>
      <c r="G25" s="932">
        <v>324</v>
      </c>
      <c r="H25" s="933">
        <v>13.388429752066116</v>
      </c>
      <c r="I25" s="932">
        <v>2</v>
      </c>
      <c r="J25" s="933">
        <v>0.61728395061728392</v>
      </c>
      <c r="K25" s="930"/>
      <c r="L25" s="932">
        <v>693</v>
      </c>
      <c r="M25" s="933">
        <v>28.636363636363637</v>
      </c>
      <c r="N25" s="932">
        <v>21</v>
      </c>
      <c r="O25" s="933">
        <v>3.0303030303030303</v>
      </c>
      <c r="P25" s="930"/>
      <c r="Q25" s="932">
        <v>1403</v>
      </c>
      <c r="R25" s="933">
        <v>57.97520661157025</v>
      </c>
      <c r="S25" s="932">
        <v>348</v>
      </c>
      <c r="T25" s="933">
        <f t="shared" si="2"/>
        <v>24.803991446899502</v>
      </c>
    </row>
    <row r="26" spans="1:20" s="331" customFormat="1" ht="18" customHeight="1" x14ac:dyDescent="0.2">
      <c r="B26" s="931" t="s">
        <v>45</v>
      </c>
      <c r="C26" s="930"/>
      <c r="D26" s="932">
        <f t="shared" si="0"/>
        <v>1122</v>
      </c>
      <c r="E26" s="933">
        <f t="shared" si="1"/>
        <v>1.3687099725526075</v>
      </c>
      <c r="F26" s="930"/>
      <c r="G26" s="932">
        <v>252</v>
      </c>
      <c r="H26" s="933">
        <v>22.459893048128343</v>
      </c>
      <c r="I26" s="932">
        <v>20</v>
      </c>
      <c r="J26" s="933">
        <v>7.9365079365079358</v>
      </c>
      <c r="K26" s="930"/>
      <c r="L26" s="932">
        <v>488</v>
      </c>
      <c r="M26" s="933">
        <v>43.493761140819963</v>
      </c>
      <c r="N26" s="932">
        <v>37</v>
      </c>
      <c r="O26" s="933">
        <v>7.581967213114754</v>
      </c>
      <c r="P26" s="930"/>
      <c r="Q26" s="932">
        <v>382</v>
      </c>
      <c r="R26" s="933">
        <v>34.046345811051694</v>
      </c>
      <c r="S26" s="932">
        <v>34</v>
      </c>
      <c r="T26" s="933">
        <f t="shared" si="2"/>
        <v>8.9005235602094235</v>
      </c>
    </row>
    <row r="27" spans="1:20" s="331" customFormat="1" ht="18" customHeight="1" x14ac:dyDescent="0.2">
      <c r="B27" s="931" t="s">
        <v>46</v>
      </c>
      <c r="C27" s="930"/>
      <c r="D27" s="932">
        <f t="shared" si="0"/>
        <v>1097</v>
      </c>
      <c r="E27" s="933">
        <f t="shared" si="1"/>
        <v>1.3382128697773712</v>
      </c>
      <c r="F27" s="930"/>
      <c r="G27" s="932">
        <v>288</v>
      </c>
      <c r="H27" s="933">
        <v>26.253418413855972</v>
      </c>
      <c r="I27" s="932">
        <v>7</v>
      </c>
      <c r="J27" s="933">
        <v>2.4305555555555558</v>
      </c>
      <c r="K27" s="930"/>
      <c r="L27" s="932">
        <v>497</v>
      </c>
      <c r="M27" s="933">
        <v>45.305378304466728</v>
      </c>
      <c r="N27" s="932">
        <v>10</v>
      </c>
      <c r="O27" s="933">
        <v>2.0120724346076457</v>
      </c>
      <c r="P27" s="930"/>
      <c r="Q27" s="932">
        <v>312</v>
      </c>
      <c r="R27" s="933">
        <v>28.441203281677303</v>
      </c>
      <c r="S27" s="932">
        <v>21</v>
      </c>
      <c r="T27" s="933">
        <f t="shared" si="2"/>
        <v>6.7307692307692308</v>
      </c>
    </row>
    <row r="28" spans="1:20" s="331" customFormat="1" ht="18" customHeight="1" x14ac:dyDescent="0.2">
      <c r="B28" s="953" t="s">
        <v>1</v>
      </c>
      <c r="C28" s="930"/>
      <c r="D28" s="954">
        <f t="shared" si="0"/>
        <v>806</v>
      </c>
      <c r="E28" s="955">
        <f t="shared" si="1"/>
        <v>0.98322659347361996</v>
      </c>
      <c r="F28" s="930"/>
      <c r="G28" s="954">
        <v>196</v>
      </c>
      <c r="H28" s="955">
        <v>24.317617866004962</v>
      </c>
      <c r="I28" s="954">
        <v>12</v>
      </c>
      <c r="J28" s="955">
        <v>6.1224489795918364</v>
      </c>
      <c r="K28" s="930"/>
      <c r="L28" s="954">
        <v>287</v>
      </c>
      <c r="M28" s="955">
        <v>35.607940446650119</v>
      </c>
      <c r="N28" s="954">
        <v>31</v>
      </c>
      <c r="O28" s="955">
        <v>10.801393728222997</v>
      </c>
      <c r="P28" s="930"/>
      <c r="Q28" s="954">
        <v>323</v>
      </c>
      <c r="R28" s="955">
        <v>40.074441687344915</v>
      </c>
      <c r="S28" s="954">
        <v>55</v>
      </c>
      <c r="T28" s="955">
        <f t="shared" si="2"/>
        <v>17.027863777089784</v>
      </c>
    </row>
    <row r="29" spans="1:20" s="319" customFormat="1" ht="18" customHeight="1" x14ac:dyDescent="0.2">
      <c r="B29" s="1284" t="s">
        <v>0</v>
      </c>
      <c r="C29" s="1277"/>
      <c r="D29" s="1285">
        <f>SUM(D11:D28)</f>
        <v>81975</v>
      </c>
      <c r="E29" s="1286">
        <f t="shared" si="1"/>
        <v>100</v>
      </c>
      <c r="F29" s="1277"/>
      <c r="G29" s="1285">
        <f>SUM(G11:G28)</f>
        <v>26018</v>
      </c>
      <c r="H29" s="1286">
        <f t="shared" ref="H29" si="3">G29/$D29*100</f>
        <v>31.738944800243978</v>
      </c>
      <c r="I29" s="1285">
        <f>SUM(I11:I28)</f>
        <v>606</v>
      </c>
      <c r="J29" s="1286">
        <f t="shared" ref="J29" si="4">I29/G29*100</f>
        <v>2.3291567376431699</v>
      </c>
      <c r="K29" s="1277"/>
      <c r="L29" s="1285">
        <f>SUM(L11:L28)</f>
        <v>28317</v>
      </c>
      <c r="M29" s="1286">
        <f t="shared" ref="M29" si="5">L29/$D29*100</f>
        <v>34.543458371454712</v>
      </c>
      <c r="N29" s="1285">
        <f>SUM(N11:N28)</f>
        <v>1494</v>
      </c>
      <c r="O29" s="1286">
        <f t="shared" ref="O29" si="6">N29/L29*100</f>
        <v>5.2759826252781012</v>
      </c>
      <c r="P29" s="1277"/>
      <c r="Q29" s="1285">
        <f>SUM(Q11:Q28)</f>
        <v>27640</v>
      </c>
      <c r="R29" s="1286">
        <f t="shared" ref="R29" si="7">Q29/$D29*100</f>
        <v>33.717596828301311</v>
      </c>
      <c r="S29" s="1285">
        <f>SUM(S11:S28)</f>
        <v>6362</v>
      </c>
      <c r="T29" s="1286">
        <f t="shared" si="2"/>
        <v>23.017366136034731</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55</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436</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73</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129</v>
      </c>
      <c r="J8" s="1678"/>
      <c r="K8" s="957"/>
      <c r="L8" s="1679" t="s">
        <v>69</v>
      </c>
      <c r="M8" s="1680"/>
      <c r="N8" s="1677" t="s">
        <v>129</v>
      </c>
      <c r="O8" s="1678"/>
      <c r="P8" s="957"/>
      <c r="Q8" s="1679" t="s">
        <v>69</v>
      </c>
      <c r="R8" s="1680"/>
      <c r="S8" s="1677" t="s">
        <v>129</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191077</v>
      </c>
      <c r="E11" s="928">
        <f>D11/D$29*100</f>
        <v>28.960450812839316</v>
      </c>
      <c r="F11" s="930"/>
      <c r="G11" s="927">
        <v>34583</v>
      </c>
      <c r="H11" s="928">
        <v>18.098986272549812</v>
      </c>
      <c r="I11" s="927">
        <v>83</v>
      </c>
      <c r="J11" s="928">
        <v>0.24000231327530866</v>
      </c>
      <c r="K11" s="930"/>
      <c r="L11" s="927">
        <v>76269</v>
      </c>
      <c r="M11" s="928">
        <v>39.915322095280956</v>
      </c>
      <c r="N11" s="927">
        <v>293</v>
      </c>
      <c r="O11" s="928">
        <v>0.38416656833051438</v>
      </c>
      <c r="P11" s="930"/>
      <c r="Q11" s="927">
        <v>80225</v>
      </c>
      <c r="R11" s="928">
        <v>41.985691632169228</v>
      </c>
      <c r="S11" s="927">
        <v>3211</v>
      </c>
      <c r="T11" s="928">
        <f>S11/Q11*100</f>
        <v>4.0024929884699283</v>
      </c>
    </row>
    <row r="12" spans="1:22" s="331" customFormat="1" ht="18" customHeight="1" x14ac:dyDescent="0.2">
      <c r="A12" s="330"/>
      <c r="B12" s="931" t="s">
        <v>7</v>
      </c>
      <c r="C12" s="930"/>
      <c r="D12" s="932">
        <f t="shared" ref="D12:D28" si="0">G12+L12+Q12</f>
        <v>11395</v>
      </c>
      <c r="E12" s="933">
        <f t="shared" ref="E12:E29" si="1">D12/D$29*100</f>
        <v>1.7270751425462194</v>
      </c>
      <c r="F12" s="930"/>
      <c r="G12" s="932">
        <v>2111</v>
      </c>
      <c r="H12" s="933">
        <v>18.525669153137343</v>
      </c>
      <c r="I12" s="932">
        <v>10</v>
      </c>
      <c r="J12" s="933">
        <v>0.47370914258645197</v>
      </c>
      <c r="K12" s="930"/>
      <c r="L12" s="932">
        <v>4033</v>
      </c>
      <c r="M12" s="933">
        <v>35.392716103554193</v>
      </c>
      <c r="N12" s="932">
        <v>25</v>
      </c>
      <c r="O12" s="933">
        <v>0.61988594098685845</v>
      </c>
      <c r="P12" s="930"/>
      <c r="Q12" s="932">
        <v>5251</v>
      </c>
      <c r="R12" s="933">
        <v>46.081614743308471</v>
      </c>
      <c r="S12" s="932">
        <v>59</v>
      </c>
      <c r="T12" s="933">
        <f t="shared" ref="T12:T29" si="2">S12/Q12*100</f>
        <v>1.1235955056179776</v>
      </c>
    </row>
    <row r="13" spans="1:22" s="331" customFormat="1" ht="18" customHeight="1" x14ac:dyDescent="0.2">
      <c r="A13" s="330"/>
      <c r="B13" s="931" t="s">
        <v>37</v>
      </c>
      <c r="C13" s="930"/>
      <c r="D13" s="932">
        <f t="shared" si="0"/>
        <v>9404</v>
      </c>
      <c r="E13" s="933">
        <f t="shared" si="1"/>
        <v>1.4253106310227863</v>
      </c>
      <c r="F13" s="930"/>
      <c r="G13" s="932">
        <v>898</v>
      </c>
      <c r="H13" s="933">
        <v>9.5491280306252655</v>
      </c>
      <c r="I13" s="932">
        <v>33</v>
      </c>
      <c r="J13" s="933">
        <v>3.6748329621380846</v>
      </c>
      <c r="K13" s="930"/>
      <c r="L13" s="932">
        <v>2508</v>
      </c>
      <c r="M13" s="933">
        <v>26.669502339430029</v>
      </c>
      <c r="N13" s="932">
        <v>107</v>
      </c>
      <c r="O13" s="933">
        <v>4.2663476874003186</v>
      </c>
      <c r="P13" s="930"/>
      <c r="Q13" s="932">
        <v>5998</v>
      </c>
      <c r="R13" s="933">
        <v>63.781369629944706</v>
      </c>
      <c r="S13" s="932">
        <v>142</v>
      </c>
      <c r="T13" s="933">
        <f t="shared" si="2"/>
        <v>2.367455818606202</v>
      </c>
    </row>
    <row r="14" spans="1:22" s="331" customFormat="1" ht="18" customHeight="1" x14ac:dyDescent="0.2">
      <c r="A14" s="330"/>
      <c r="B14" s="931" t="s">
        <v>38</v>
      </c>
      <c r="C14" s="930"/>
      <c r="D14" s="932">
        <f t="shared" si="0"/>
        <v>18966</v>
      </c>
      <c r="E14" s="933">
        <f t="shared" si="1"/>
        <v>2.8745684206697324</v>
      </c>
      <c r="F14" s="930"/>
      <c r="G14" s="932">
        <v>2907</v>
      </c>
      <c r="H14" s="933">
        <v>15.327428029104714</v>
      </c>
      <c r="I14" s="932">
        <v>301</v>
      </c>
      <c r="J14" s="933">
        <v>10.354317165462676</v>
      </c>
      <c r="K14" s="930"/>
      <c r="L14" s="932">
        <v>5912</v>
      </c>
      <c r="M14" s="933">
        <v>31.171570178213649</v>
      </c>
      <c r="N14" s="932">
        <v>547</v>
      </c>
      <c r="O14" s="933">
        <v>9.2523680649526394</v>
      </c>
      <c r="P14" s="930"/>
      <c r="Q14" s="932">
        <v>10147</v>
      </c>
      <c r="R14" s="933">
        <v>53.501001792681649</v>
      </c>
      <c r="S14" s="932">
        <v>916</v>
      </c>
      <c r="T14" s="933">
        <f t="shared" si="2"/>
        <v>9.027298708978023</v>
      </c>
    </row>
    <row r="15" spans="1:22" s="331" customFormat="1" ht="18" customHeight="1" x14ac:dyDescent="0.2">
      <c r="A15" s="330"/>
      <c r="B15" s="931" t="s">
        <v>6</v>
      </c>
      <c r="C15" s="930"/>
      <c r="D15" s="932">
        <f t="shared" si="0"/>
        <v>11082</v>
      </c>
      <c r="E15" s="933">
        <f t="shared" si="1"/>
        <v>1.6796355181831684</v>
      </c>
      <c r="F15" s="930"/>
      <c r="G15" s="932">
        <v>2919</v>
      </c>
      <c r="H15" s="933">
        <v>26.340010828370332</v>
      </c>
      <c r="I15" s="932">
        <v>28</v>
      </c>
      <c r="J15" s="933">
        <v>0.95923261390887282</v>
      </c>
      <c r="K15" s="930"/>
      <c r="L15" s="932">
        <v>4241</v>
      </c>
      <c r="M15" s="933">
        <v>38.269265475545936</v>
      </c>
      <c r="N15" s="932">
        <v>62</v>
      </c>
      <c r="O15" s="933">
        <v>1.4619193586418298</v>
      </c>
      <c r="P15" s="930"/>
      <c r="Q15" s="932">
        <v>3922</v>
      </c>
      <c r="R15" s="933">
        <v>35.390723696083739</v>
      </c>
      <c r="S15" s="932">
        <v>96</v>
      </c>
      <c r="T15" s="933">
        <f t="shared" si="2"/>
        <v>2.4477307496175422</v>
      </c>
    </row>
    <row r="16" spans="1:22" s="331" customFormat="1" ht="18" customHeight="1" x14ac:dyDescent="0.2">
      <c r="A16" s="330"/>
      <c r="B16" s="931" t="s">
        <v>5</v>
      </c>
      <c r="C16" s="930"/>
      <c r="D16" s="932">
        <f t="shared" si="0"/>
        <v>4344</v>
      </c>
      <c r="E16" s="933">
        <f t="shared" si="1"/>
        <v>0.65839529786930917</v>
      </c>
      <c r="F16" s="930"/>
      <c r="G16" s="932">
        <v>713</v>
      </c>
      <c r="H16" s="933">
        <v>16.413443830570902</v>
      </c>
      <c r="I16" s="932">
        <v>49</v>
      </c>
      <c r="J16" s="933">
        <v>6.8723702664796633</v>
      </c>
      <c r="K16" s="930"/>
      <c r="L16" s="932">
        <v>1679</v>
      </c>
      <c r="M16" s="933">
        <v>38.651012891344379</v>
      </c>
      <c r="N16" s="932">
        <v>187</v>
      </c>
      <c r="O16" s="933">
        <v>11.137581893984514</v>
      </c>
      <c r="P16" s="930"/>
      <c r="Q16" s="932">
        <v>1952</v>
      </c>
      <c r="R16" s="933">
        <v>44.935543278084715</v>
      </c>
      <c r="S16" s="932">
        <v>237</v>
      </c>
      <c r="T16" s="933">
        <f t="shared" si="2"/>
        <v>12.141393442622951</v>
      </c>
    </row>
    <row r="17" spans="1:20" s="331" customFormat="1" ht="18" customHeight="1" x14ac:dyDescent="0.2">
      <c r="A17" s="330"/>
      <c r="B17" s="931" t="s">
        <v>4</v>
      </c>
      <c r="C17" s="930"/>
      <c r="D17" s="932">
        <f t="shared" si="0"/>
        <v>36370</v>
      </c>
      <c r="E17" s="933">
        <f t="shared" si="1"/>
        <v>5.5123934124094784</v>
      </c>
      <c r="F17" s="930"/>
      <c r="G17" s="932">
        <v>4895</v>
      </c>
      <c r="H17" s="933">
        <v>13.45889469342865</v>
      </c>
      <c r="I17" s="932">
        <v>132</v>
      </c>
      <c r="J17" s="933">
        <v>2.696629213483146</v>
      </c>
      <c r="K17" s="930"/>
      <c r="L17" s="932">
        <v>10751</v>
      </c>
      <c r="M17" s="933">
        <v>29.560076986527356</v>
      </c>
      <c r="N17" s="932">
        <v>700</v>
      </c>
      <c r="O17" s="933">
        <v>6.5110222304901866</v>
      </c>
      <c r="P17" s="930"/>
      <c r="Q17" s="932">
        <v>20724</v>
      </c>
      <c r="R17" s="933">
        <v>56.98102832004399</v>
      </c>
      <c r="S17" s="932">
        <v>3246</v>
      </c>
      <c r="T17" s="933">
        <f t="shared" si="2"/>
        <v>15.662999420961205</v>
      </c>
    </row>
    <row r="18" spans="1:20" s="331" customFormat="1" ht="18" customHeight="1" x14ac:dyDescent="0.2">
      <c r="A18" s="330"/>
      <c r="B18" s="931" t="s">
        <v>40</v>
      </c>
      <c r="C18" s="930"/>
      <c r="D18" s="932">
        <f t="shared" si="0"/>
        <v>34625</v>
      </c>
      <c r="E18" s="933">
        <f t="shared" si="1"/>
        <v>5.2479137174780917</v>
      </c>
      <c r="F18" s="930"/>
      <c r="G18" s="932">
        <v>5939</v>
      </c>
      <c r="H18" s="933">
        <v>17.152346570397111</v>
      </c>
      <c r="I18" s="932">
        <v>231</v>
      </c>
      <c r="J18" s="933">
        <v>3.8895436942246167</v>
      </c>
      <c r="K18" s="930"/>
      <c r="L18" s="932">
        <v>10508</v>
      </c>
      <c r="M18" s="933">
        <v>30.348014440433214</v>
      </c>
      <c r="N18" s="932">
        <v>2511</v>
      </c>
      <c r="O18" s="933">
        <v>23.89607917776932</v>
      </c>
      <c r="P18" s="930"/>
      <c r="Q18" s="932">
        <v>18178</v>
      </c>
      <c r="R18" s="933">
        <v>52.499638989169675</v>
      </c>
      <c r="S18" s="932">
        <v>7518</v>
      </c>
      <c r="T18" s="933">
        <f t="shared" si="2"/>
        <v>41.357685113873913</v>
      </c>
    </row>
    <row r="19" spans="1:20" s="331" customFormat="1" ht="18" customHeight="1" x14ac:dyDescent="0.2">
      <c r="A19" s="330"/>
      <c r="B19" s="931" t="s">
        <v>41</v>
      </c>
      <c r="C19" s="930"/>
      <c r="D19" s="932">
        <f t="shared" si="0"/>
        <v>42840</v>
      </c>
      <c r="E19" s="933">
        <f t="shared" si="1"/>
        <v>6.4930144016393188</v>
      </c>
      <c r="F19" s="930"/>
      <c r="G19" s="932">
        <v>4561</v>
      </c>
      <c r="H19" s="933">
        <v>10.646591970121381</v>
      </c>
      <c r="I19" s="932">
        <v>19</v>
      </c>
      <c r="J19" s="933">
        <v>0.41657531243148432</v>
      </c>
      <c r="K19" s="930"/>
      <c r="L19" s="932">
        <v>14266</v>
      </c>
      <c r="M19" s="933">
        <v>33.300653594771241</v>
      </c>
      <c r="N19" s="932">
        <v>45</v>
      </c>
      <c r="O19" s="933">
        <v>0.31543530071498671</v>
      </c>
      <c r="P19" s="930"/>
      <c r="Q19" s="932">
        <v>24013</v>
      </c>
      <c r="R19" s="933">
        <v>56.052754435107374</v>
      </c>
      <c r="S19" s="932">
        <v>20</v>
      </c>
      <c r="T19" s="933">
        <f t="shared" si="2"/>
        <v>8.3288218881439224E-2</v>
      </c>
    </row>
    <row r="20" spans="1:20" s="331" customFormat="1" ht="18" customHeight="1" x14ac:dyDescent="0.2">
      <c r="A20" s="330"/>
      <c r="B20" s="931" t="s">
        <v>3</v>
      </c>
      <c r="C20" s="930"/>
      <c r="D20" s="932">
        <f t="shared" si="0"/>
        <v>81657</v>
      </c>
      <c r="E20" s="933">
        <f t="shared" si="1"/>
        <v>12.376285644133098</v>
      </c>
      <c r="F20" s="930"/>
      <c r="G20" s="932">
        <v>20199</v>
      </c>
      <c r="H20" s="933">
        <v>24.73639736948455</v>
      </c>
      <c r="I20" s="932">
        <v>367</v>
      </c>
      <c r="J20" s="933">
        <v>1.8169216297836528</v>
      </c>
      <c r="K20" s="930"/>
      <c r="L20" s="932">
        <v>30734</v>
      </c>
      <c r="M20" s="933">
        <v>37.637924489021152</v>
      </c>
      <c r="N20" s="932">
        <v>874</v>
      </c>
      <c r="O20" s="933">
        <v>2.8437561007353418</v>
      </c>
      <c r="P20" s="930"/>
      <c r="Q20" s="932">
        <v>30724</v>
      </c>
      <c r="R20" s="933">
        <v>37.625678141494298</v>
      </c>
      <c r="S20" s="932">
        <v>1610</v>
      </c>
      <c r="T20" s="933">
        <f t="shared" si="2"/>
        <v>5.2402030985548755</v>
      </c>
    </row>
    <row r="21" spans="1:20" s="331" customFormat="1" ht="18" customHeight="1" x14ac:dyDescent="0.2">
      <c r="A21" s="330"/>
      <c r="B21" s="931" t="s">
        <v>2</v>
      </c>
      <c r="C21" s="930"/>
      <c r="D21" s="932">
        <f t="shared" si="0"/>
        <v>6142</v>
      </c>
      <c r="E21" s="933">
        <f t="shared" si="1"/>
        <v>0.93090790044044591</v>
      </c>
      <c r="F21" s="930"/>
      <c r="G21" s="932">
        <v>850</v>
      </c>
      <c r="H21" s="933">
        <v>13.839140345164441</v>
      </c>
      <c r="I21" s="932">
        <v>93</v>
      </c>
      <c r="J21" s="933">
        <v>10.941176470588236</v>
      </c>
      <c r="K21" s="930"/>
      <c r="L21" s="932">
        <v>1916</v>
      </c>
      <c r="M21" s="933">
        <v>31.195050472158908</v>
      </c>
      <c r="N21" s="932">
        <v>228</v>
      </c>
      <c r="O21" s="933">
        <v>11.899791231732777</v>
      </c>
      <c r="P21" s="930"/>
      <c r="Q21" s="932">
        <v>3376</v>
      </c>
      <c r="R21" s="933">
        <v>54.965809182676651</v>
      </c>
      <c r="S21" s="932">
        <v>634</v>
      </c>
      <c r="T21" s="933">
        <f t="shared" si="2"/>
        <v>18.779620853080569</v>
      </c>
    </row>
    <row r="22" spans="1:20" s="331" customFormat="1" ht="18" customHeight="1" x14ac:dyDescent="0.2">
      <c r="A22" s="330"/>
      <c r="B22" s="931" t="s">
        <v>35</v>
      </c>
      <c r="C22" s="930"/>
      <c r="D22" s="932">
        <f t="shared" si="0"/>
        <v>50936</v>
      </c>
      <c r="E22" s="933">
        <f t="shared" si="1"/>
        <v>7.7200789346848833</v>
      </c>
      <c r="F22" s="930"/>
      <c r="G22" s="932">
        <v>12583</v>
      </c>
      <c r="H22" s="933">
        <v>24.703549552379457</v>
      </c>
      <c r="I22" s="932">
        <v>3</v>
      </c>
      <c r="J22" s="933">
        <v>2.3841691170627038E-2</v>
      </c>
      <c r="K22" s="930"/>
      <c r="L22" s="932">
        <v>16636</v>
      </c>
      <c r="M22" s="933">
        <v>32.660593686194439</v>
      </c>
      <c r="N22" s="932">
        <v>30</v>
      </c>
      <c r="O22" s="933">
        <v>0.18033181053137773</v>
      </c>
      <c r="P22" s="930"/>
      <c r="Q22" s="932">
        <v>21717</v>
      </c>
      <c r="R22" s="933">
        <v>42.635856761426105</v>
      </c>
      <c r="S22" s="932">
        <v>76</v>
      </c>
      <c r="T22" s="933">
        <f t="shared" si="2"/>
        <v>0.34995625546806652</v>
      </c>
    </row>
    <row r="23" spans="1:20" s="331" customFormat="1" ht="18" customHeight="1" x14ac:dyDescent="0.2">
      <c r="A23" s="330"/>
      <c r="B23" s="931" t="s">
        <v>42</v>
      </c>
      <c r="C23" s="930"/>
      <c r="D23" s="932">
        <f t="shared" si="0"/>
        <v>104727</v>
      </c>
      <c r="E23" s="933">
        <f t="shared" si="1"/>
        <v>15.872873931850631</v>
      </c>
      <c r="F23" s="930"/>
      <c r="G23" s="932">
        <v>24247</v>
      </c>
      <c r="H23" s="933">
        <v>23.152577654282087</v>
      </c>
      <c r="I23" s="932">
        <v>2936</v>
      </c>
      <c r="J23" s="933">
        <v>12.108714480141874</v>
      </c>
      <c r="K23" s="930"/>
      <c r="L23" s="932">
        <v>39787</v>
      </c>
      <c r="M23" s="933">
        <v>37.991157963084973</v>
      </c>
      <c r="N23" s="932">
        <v>7609</v>
      </c>
      <c r="O23" s="933">
        <v>19.124337095031041</v>
      </c>
      <c r="P23" s="930"/>
      <c r="Q23" s="932">
        <v>40693</v>
      </c>
      <c r="R23" s="933">
        <v>38.856264382632943</v>
      </c>
      <c r="S23" s="932">
        <v>15494</v>
      </c>
      <c r="T23" s="933">
        <f t="shared" si="2"/>
        <v>38.075344653871674</v>
      </c>
    </row>
    <row r="24" spans="1:20" s="331" customFormat="1" ht="18" customHeight="1" x14ac:dyDescent="0.2">
      <c r="A24" s="330">
        <v>47094</v>
      </c>
      <c r="B24" s="931" t="s">
        <v>43</v>
      </c>
      <c r="C24" s="930"/>
      <c r="D24" s="932">
        <f t="shared" si="0"/>
        <v>17540</v>
      </c>
      <c r="E24" s="933">
        <f t="shared" si="1"/>
        <v>2.6584377358719342</v>
      </c>
      <c r="F24" s="930"/>
      <c r="G24" s="932">
        <v>3122</v>
      </c>
      <c r="H24" s="933">
        <v>17.799315849486888</v>
      </c>
      <c r="I24" s="932">
        <v>407</v>
      </c>
      <c r="J24" s="933">
        <v>13.036515054452275</v>
      </c>
      <c r="K24" s="930"/>
      <c r="L24" s="932">
        <v>5611</v>
      </c>
      <c r="M24" s="933">
        <v>31.989737742303308</v>
      </c>
      <c r="N24" s="932">
        <v>1108</v>
      </c>
      <c r="O24" s="933">
        <v>19.746925681696666</v>
      </c>
      <c r="P24" s="930"/>
      <c r="Q24" s="932">
        <v>8807</v>
      </c>
      <c r="R24" s="933">
        <v>50.210946408209814</v>
      </c>
      <c r="S24" s="932">
        <v>1617</v>
      </c>
      <c r="T24" s="933">
        <f t="shared" si="2"/>
        <v>18.360395140229365</v>
      </c>
    </row>
    <row r="25" spans="1:20" s="331" customFormat="1" ht="18" customHeight="1" x14ac:dyDescent="0.2">
      <c r="B25" s="931" t="s">
        <v>44</v>
      </c>
      <c r="C25" s="930"/>
      <c r="D25" s="932">
        <f t="shared" si="0"/>
        <v>4169</v>
      </c>
      <c r="E25" s="933">
        <f t="shared" si="1"/>
        <v>0.63187154622862562</v>
      </c>
      <c r="F25" s="930"/>
      <c r="G25" s="932">
        <v>336</v>
      </c>
      <c r="H25" s="933">
        <v>8.0594866874550259</v>
      </c>
      <c r="I25" s="932">
        <v>4</v>
      </c>
      <c r="J25" s="933">
        <v>1.1904761904761905</v>
      </c>
      <c r="K25" s="930"/>
      <c r="L25" s="932">
        <v>1187</v>
      </c>
      <c r="M25" s="933">
        <v>28.472055648836651</v>
      </c>
      <c r="N25" s="932">
        <v>12</v>
      </c>
      <c r="O25" s="933">
        <v>1.0109519797809603</v>
      </c>
      <c r="P25" s="930"/>
      <c r="Q25" s="932">
        <v>2646</v>
      </c>
      <c r="R25" s="933">
        <v>63.468457663708321</v>
      </c>
      <c r="S25" s="932">
        <v>31</v>
      </c>
      <c r="T25" s="933">
        <f t="shared" si="2"/>
        <v>1.1715797430083144</v>
      </c>
    </row>
    <row r="26" spans="1:20" s="331" customFormat="1" ht="18" customHeight="1" x14ac:dyDescent="0.2">
      <c r="B26" s="931" t="s">
        <v>45</v>
      </c>
      <c r="C26" s="930"/>
      <c r="D26" s="932">
        <f t="shared" si="0"/>
        <v>29395</v>
      </c>
      <c r="E26" s="933">
        <f t="shared" si="1"/>
        <v>4.4552324541593791</v>
      </c>
      <c r="F26" s="930"/>
      <c r="G26" s="932">
        <v>5378</v>
      </c>
      <c r="H26" s="933">
        <v>18.295628508249703</v>
      </c>
      <c r="I26" s="932">
        <v>833</v>
      </c>
      <c r="J26" s="933">
        <v>15.489029378951283</v>
      </c>
      <c r="K26" s="930"/>
      <c r="L26" s="932">
        <v>9325</v>
      </c>
      <c r="M26" s="933">
        <v>31.723082156829392</v>
      </c>
      <c r="N26" s="932">
        <v>1871</v>
      </c>
      <c r="O26" s="933">
        <v>20.064343163538876</v>
      </c>
      <c r="P26" s="930"/>
      <c r="Q26" s="932">
        <v>14692</v>
      </c>
      <c r="R26" s="933">
        <v>49.981289334920902</v>
      </c>
      <c r="S26" s="932">
        <v>4682</v>
      </c>
      <c r="T26" s="933">
        <f t="shared" si="2"/>
        <v>31.867683092839638</v>
      </c>
    </row>
    <row r="27" spans="1:20" s="331" customFormat="1" ht="18" customHeight="1" x14ac:dyDescent="0.2">
      <c r="B27" s="931" t="s">
        <v>46</v>
      </c>
      <c r="C27" s="930"/>
      <c r="D27" s="932">
        <f t="shared" si="0"/>
        <v>4184</v>
      </c>
      <c r="E27" s="933">
        <f t="shared" si="1"/>
        <v>0.63414501065496998</v>
      </c>
      <c r="F27" s="930"/>
      <c r="G27" s="932">
        <v>458</v>
      </c>
      <c r="H27" s="933">
        <v>10.946462715105163</v>
      </c>
      <c r="I27" s="932">
        <v>119</v>
      </c>
      <c r="J27" s="933">
        <v>25.982532751091703</v>
      </c>
      <c r="K27" s="930"/>
      <c r="L27" s="932">
        <v>1334</v>
      </c>
      <c r="M27" s="933">
        <v>31.883365200764818</v>
      </c>
      <c r="N27" s="932">
        <v>509</v>
      </c>
      <c r="O27" s="933">
        <v>38.155922038980513</v>
      </c>
      <c r="P27" s="930"/>
      <c r="Q27" s="932">
        <v>2392</v>
      </c>
      <c r="R27" s="933">
        <v>57.170172084130023</v>
      </c>
      <c r="S27" s="932">
        <v>1236</v>
      </c>
      <c r="T27" s="933">
        <f t="shared" si="2"/>
        <v>51.672240802675582</v>
      </c>
    </row>
    <row r="28" spans="1:20" s="331" customFormat="1" ht="18" customHeight="1" x14ac:dyDescent="0.2">
      <c r="B28" s="953" t="s">
        <v>1</v>
      </c>
      <c r="C28" s="930"/>
      <c r="D28" s="954">
        <f t="shared" si="0"/>
        <v>933</v>
      </c>
      <c r="E28" s="955">
        <f t="shared" si="1"/>
        <v>0.14140948731861544</v>
      </c>
      <c r="F28" s="930"/>
      <c r="G28" s="954">
        <v>245</v>
      </c>
      <c r="H28" s="955">
        <v>26.259378349410508</v>
      </c>
      <c r="I28" s="954">
        <v>6</v>
      </c>
      <c r="J28" s="955">
        <v>2.4489795918367347</v>
      </c>
      <c r="K28" s="930"/>
      <c r="L28" s="954">
        <v>323</v>
      </c>
      <c r="M28" s="955">
        <v>34.619506966773848</v>
      </c>
      <c r="N28" s="954">
        <v>31</v>
      </c>
      <c r="O28" s="955">
        <v>9.5975232198142422</v>
      </c>
      <c r="P28" s="930"/>
      <c r="Q28" s="954">
        <v>365</v>
      </c>
      <c r="R28" s="955">
        <v>39.121114683815648</v>
      </c>
      <c r="S28" s="954">
        <v>67</v>
      </c>
      <c r="T28" s="955">
        <f t="shared" si="2"/>
        <v>18.356164383561644</v>
      </c>
    </row>
    <row r="29" spans="1:20" s="319" customFormat="1" ht="18" customHeight="1" x14ac:dyDescent="0.2">
      <c r="B29" s="1284" t="s">
        <v>0</v>
      </c>
      <c r="C29" s="1277"/>
      <c r="D29" s="1285">
        <f>SUM(D11:D28)</f>
        <v>659786</v>
      </c>
      <c r="E29" s="1286">
        <f t="shared" si="1"/>
        <v>100</v>
      </c>
      <c r="F29" s="1277"/>
      <c r="G29" s="1285">
        <f>SUM(G11:G28)</f>
        <v>126944</v>
      </c>
      <c r="H29" s="1286">
        <f t="shared" ref="H29" si="3">G29/$D29*100</f>
        <v>19.240177875856716</v>
      </c>
      <c r="I29" s="1285">
        <f>SUM(I11:I28)</f>
        <v>5654</v>
      </c>
      <c r="J29" s="1286">
        <f t="shared" ref="J29" si="4">I29/G29*100</f>
        <v>4.4539324426518778</v>
      </c>
      <c r="K29" s="1277"/>
      <c r="L29" s="1285">
        <f>SUM(L11:L28)</f>
        <v>237020</v>
      </c>
      <c r="M29" s="1286">
        <f t="shared" ref="M29" si="5">L29/$D29*100</f>
        <v>35.923769222141729</v>
      </c>
      <c r="N29" s="1285">
        <f>SUM(N11:N28)</f>
        <v>16749</v>
      </c>
      <c r="O29" s="1286">
        <f t="shared" ref="O29" si="6">N29/L29*100</f>
        <v>7.0664922791325617</v>
      </c>
      <c r="P29" s="1277"/>
      <c r="Q29" s="1285">
        <f>SUM(Q11:Q28)</f>
        <v>295822</v>
      </c>
      <c r="R29" s="1286">
        <f t="shared" ref="R29" si="7">Q29/$D29*100</f>
        <v>44.836052902001562</v>
      </c>
      <c r="S29" s="1285">
        <f>SUM(S11:S28)</f>
        <v>40892</v>
      </c>
      <c r="T29" s="1286">
        <f t="shared" si="2"/>
        <v>13.823177451305177</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80</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435</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74</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129</v>
      </c>
      <c r="J8" s="1678"/>
      <c r="K8" s="957"/>
      <c r="L8" s="1679" t="s">
        <v>69</v>
      </c>
      <c r="M8" s="1680"/>
      <c r="N8" s="1677" t="s">
        <v>129</v>
      </c>
      <c r="O8" s="1678"/>
      <c r="P8" s="957"/>
      <c r="Q8" s="1679" t="s">
        <v>69</v>
      </c>
      <c r="R8" s="1680"/>
      <c r="S8" s="1677" t="s">
        <v>129</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203403</v>
      </c>
      <c r="E11" s="928">
        <f>D11/D$29*100</f>
        <v>49.990906409752263</v>
      </c>
      <c r="F11" s="930"/>
      <c r="G11" s="927">
        <v>36999</v>
      </c>
      <c r="H11" s="928">
        <v>18.18999719768145</v>
      </c>
      <c r="I11" s="927">
        <v>6852</v>
      </c>
      <c r="J11" s="928">
        <v>18.519419443768751</v>
      </c>
      <c r="K11" s="930"/>
      <c r="L11" s="927">
        <v>82175</v>
      </c>
      <c r="M11" s="928">
        <v>40.40009242734866</v>
      </c>
      <c r="N11" s="927">
        <v>15043</v>
      </c>
      <c r="O11" s="928">
        <v>18.306054152722847</v>
      </c>
      <c r="P11" s="930"/>
      <c r="Q11" s="927">
        <v>84229</v>
      </c>
      <c r="R11" s="928">
        <v>41.40991037496989</v>
      </c>
      <c r="S11" s="927">
        <v>15625</v>
      </c>
      <c r="T11" s="928">
        <f>IFERROR(S11/Q11*100,"-")</f>
        <v>18.550617958185423</v>
      </c>
    </row>
    <row r="12" spans="1:22" s="331" customFormat="1" ht="18" customHeight="1" x14ac:dyDescent="0.2">
      <c r="A12" s="330"/>
      <c r="B12" s="931" t="s">
        <v>7</v>
      </c>
      <c r="C12" s="930"/>
      <c r="D12" s="932">
        <f t="shared" ref="D12:D28" si="0">G12+L12+Q12</f>
        <v>6421</v>
      </c>
      <c r="E12" s="933">
        <f t="shared" ref="E12:E29" si="1">D12/D$29*100</f>
        <v>1.5781065670467953</v>
      </c>
      <c r="F12" s="930"/>
      <c r="G12" s="932">
        <v>752</v>
      </c>
      <c r="H12" s="933">
        <v>11.711571406323003</v>
      </c>
      <c r="I12" s="932">
        <v>324</v>
      </c>
      <c r="J12" s="933">
        <v>43.085106382978722</v>
      </c>
      <c r="K12" s="930"/>
      <c r="L12" s="932">
        <v>1979</v>
      </c>
      <c r="M12" s="933">
        <v>30.820744432331416</v>
      </c>
      <c r="N12" s="932">
        <v>776</v>
      </c>
      <c r="O12" s="933">
        <v>39.211723092470947</v>
      </c>
      <c r="P12" s="930"/>
      <c r="Q12" s="932">
        <v>3690</v>
      </c>
      <c r="R12" s="933">
        <v>57.467684161345588</v>
      </c>
      <c r="S12" s="932">
        <v>1574</v>
      </c>
      <c r="T12" s="933">
        <f t="shared" ref="T12:T28" si="2">IFERROR(S12/Q12*100,"-")</f>
        <v>42.655826558265581</v>
      </c>
    </row>
    <row r="13" spans="1:22" s="331" customFormat="1" ht="18" customHeight="1" x14ac:dyDescent="0.2">
      <c r="A13" s="330"/>
      <c r="B13" s="931" t="s">
        <v>37</v>
      </c>
      <c r="C13" s="930"/>
      <c r="D13" s="932">
        <f t="shared" si="0"/>
        <v>7876</v>
      </c>
      <c r="E13" s="933">
        <f t="shared" si="1"/>
        <v>1.935705859221392</v>
      </c>
      <c r="F13" s="930"/>
      <c r="G13" s="932">
        <v>800</v>
      </c>
      <c r="H13" s="933">
        <v>10.15744032503809</v>
      </c>
      <c r="I13" s="932">
        <v>495</v>
      </c>
      <c r="J13" s="933">
        <v>61.875</v>
      </c>
      <c r="K13" s="930"/>
      <c r="L13" s="932">
        <v>1904</v>
      </c>
      <c r="M13" s="933">
        <v>24.174707973590657</v>
      </c>
      <c r="N13" s="932">
        <v>827</v>
      </c>
      <c r="O13" s="933">
        <v>43.434873949579831</v>
      </c>
      <c r="P13" s="930"/>
      <c r="Q13" s="932">
        <v>5172</v>
      </c>
      <c r="R13" s="933">
        <v>65.667851701371248</v>
      </c>
      <c r="S13" s="932">
        <v>1798</v>
      </c>
      <c r="T13" s="933">
        <f t="shared" si="2"/>
        <v>34.764114462490333</v>
      </c>
    </row>
    <row r="14" spans="1:22" s="331" customFormat="1" ht="18" customHeight="1" x14ac:dyDescent="0.2">
      <c r="A14" s="330"/>
      <c r="B14" s="931" t="s">
        <v>38</v>
      </c>
      <c r="C14" s="930"/>
      <c r="D14" s="932">
        <f t="shared" si="0"/>
        <v>2639</v>
      </c>
      <c r="E14" s="933">
        <f t="shared" si="1"/>
        <v>0.64859418010224146</v>
      </c>
      <c r="F14" s="930"/>
      <c r="G14" s="932">
        <v>681</v>
      </c>
      <c r="H14" s="933">
        <v>25.805229253505114</v>
      </c>
      <c r="I14" s="932">
        <v>40</v>
      </c>
      <c r="J14" s="933">
        <v>5.8737151248164459</v>
      </c>
      <c r="K14" s="930"/>
      <c r="L14" s="932">
        <v>956</v>
      </c>
      <c r="M14" s="933">
        <v>36.225843122394849</v>
      </c>
      <c r="N14" s="932">
        <v>53</v>
      </c>
      <c r="O14" s="933">
        <v>5.543933054393305</v>
      </c>
      <c r="P14" s="930"/>
      <c r="Q14" s="932">
        <v>1002</v>
      </c>
      <c r="R14" s="933">
        <v>37.96892762410004</v>
      </c>
      <c r="S14" s="932">
        <v>66</v>
      </c>
      <c r="T14" s="933">
        <f t="shared" si="2"/>
        <v>6.5868263473053901</v>
      </c>
    </row>
    <row r="15" spans="1:22" s="331" customFormat="1" ht="18" customHeight="1" x14ac:dyDescent="0.2">
      <c r="A15" s="330"/>
      <c r="B15" s="931" t="s">
        <v>6</v>
      </c>
      <c r="C15" s="930"/>
      <c r="D15" s="932">
        <f t="shared" si="0"/>
        <v>1379</v>
      </c>
      <c r="E15" s="933">
        <f t="shared" si="1"/>
        <v>0.33892056626032246</v>
      </c>
      <c r="F15" s="930"/>
      <c r="G15" s="932">
        <v>482</v>
      </c>
      <c r="H15" s="933">
        <v>34.952864394488756</v>
      </c>
      <c r="I15" s="932">
        <v>47</v>
      </c>
      <c r="J15" s="933">
        <v>9.7510373443983411</v>
      </c>
      <c r="K15" s="930"/>
      <c r="L15" s="932">
        <v>437</v>
      </c>
      <c r="M15" s="933">
        <v>31.689630166787524</v>
      </c>
      <c r="N15" s="932">
        <v>67</v>
      </c>
      <c r="O15" s="933">
        <v>15.331807780320366</v>
      </c>
      <c r="P15" s="930"/>
      <c r="Q15" s="932">
        <v>460</v>
      </c>
      <c r="R15" s="933">
        <v>33.357505438723713</v>
      </c>
      <c r="S15" s="932">
        <v>76</v>
      </c>
      <c r="T15" s="933">
        <f t="shared" si="2"/>
        <v>16.521739130434781</v>
      </c>
    </row>
    <row r="16" spans="1:22" s="331" customFormat="1" ht="18" customHeight="1" x14ac:dyDescent="0.2">
      <c r="A16" s="330"/>
      <c r="B16" s="931" t="s">
        <v>5</v>
      </c>
      <c r="C16" s="930"/>
      <c r="D16" s="932">
        <f t="shared" si="0"/>
        <v>1352</v>
      </c>
      <c r="E16" s="933">
        <f t="shared" si="1"/>
        <v>0.33228470310656705</v>
      </c>
      <c r="F16" s="930"/>
      <c r="G16" s="932">
        <v>381</v>
      </c>
      <c r="H16" s="933">
        <v>28.180473372781066</v>
      </c>
      <c r="I16" s="932">
        <v>107</v>
      </c>
      <c r="J16" s="933">
        <v>28.083989501312335</v>
      </c>
      <c r="K16" s="930"/>
      <c r="L16" s="932">
        <v>563</v>
      </c>
      <c r="M16" s="933">
        <v>41.642011834319526</v>
      </c>
      <c r="N16" s="932">
        <v>166</v>
      </c>
      <c r="O16" s="933">
        <v>29.484902309058615</v>
      </c>
      <c r="P16" s="930"/>
      <c r="Q16" s="932">
        <v>408</v>
      </c>
      <c r="R16" s="933">
        <v>30.177514792899409</v>
      </c>
      <c r="S16" s="932">
        <v>123</v>
      </c>
      <c r="T16" s="933">
        <f t="shared" si="2"/>
        <v>30.147058823529409</v>
      </c>
    </row>
    <row r="17" spans="1:20" s="331" customFormat="1" ht="18" customHeight="1" x14ac:dyDescent="0.2">
      <c r="A17" s="330"/>
      <c r="B17" s="931" t="s">
        <v>4</v>
      </c>
      <c r="C17" s="930"/>
      <c r="D17" s="932">
        <f t="shared" si="0"/>
        <v>23881</v>
      </c>
      <c r="E17" s="933">
        <f t="shared" si="1"/>
        <v>5.8692980731419579</v>
      </c>
      <c r="F17" s="930"/>
      <c r="G17" s="932">
        <v>3269</v>
      </c>
      <c r="H17" s="933">
        <v>13.688706503077761</v>
      </c>
      <c r="I17" s="932">
        <v>1588</v>
      </c>
      <c r="J17" s="933">
        <v>48.577546650351792</v>
      </c>
      <c r="K17" s="930"/>
      <c r="L17" s="932">
        <v>7179</v>
      </c>
      <c r="M17" s="933">
        <v>30.061555211255808</v>
      </c>
      <c r="N17" s="932">
        <v>2755</v>
      </c>
      <c r="O17" s="933">
        <v>38.375818359102936</v>
      </c>
      <c r="P17" s="930"/>
      <c r="Q17" s="932">
        <v>13433</v>
      </c>
      <c r="R17" s="933">
        <v>56.249738285666432</v>
      </c>
      <c r="S17" s="932">
        <v>5050</v>
      </c>
      <c r="T17" s="933">
        <f t="shared" si="2"/>
        <v>37.593984962406012</v>
      </c>
    </row>
    <row r="18" spans="1:20" s="331" customFormat="1" ht="18" customHeight="1" x14ac:dyDescent="0.2">
      <c r="A18" s="330"/>
      <c r="B18" s="931" t="s">
        <v>40</v>
      </c>
      <c r="C18" s="930"/>
      <c r="D18" s="932">
        <f t="shared" si="0"/>
        <v>15226</v>
      </c>
      <c r="E18" s="933">
        <f t="shared" si="1"/>
        <v>3.7421352732992528</v>
      </c>
      <c r="F18" s="930"/>
      <c r="G18" s="932">
        <v>2953</v>
      </c>
      <c r="H18" s="933">
        <v>19.394456850124786</v>
      </c>
      <c r="I18" s="932">
        <v>468</v>
      </c>
      <c r="J18" s="933">
        <v>15.848289874703692</v>
      </c>
      <c r="K18" s="930"/>
      <c r="L18" s="932">
        <v>4488</v>
      </c>
      <c r="M18" s="933">
        <v>29.475896492841191</v>
      </c>
      <c r="N18" s="932">
        <v>1076</v>
      </c>
      <c r="O18" s="933">
        <v>23.975044563279859</v>
      </c>
      <c r="P18" s="930"/>
      <c r="Q18" s="932">
        <v>7785</v>
      </c>
      <c r="R18" s="933">
        <v>51.129646657034023</v>
      </c>
      <c r="S18" s="932">
        <v>2496</v>
      </c>
      <c r="T18" s="933">
        <f t="shared" si="2"/>
        <v>32.061657032755299</v>
      </c>
    </row>
    <row r="19" spans="1:20" s="331" customFormat="1" ht="18" customHeight="1" x14ac:dyDescent="0.2">
      <c r="A19" s="330"/>
      <c r="B19" s="931" t="s">
        <v>41</v>
      </c>
      <c r="C19" s="930"/>
      <c r="D19" s="932">
        <f t="shared" si="0"/>
        <v>31942</v>
      </c>
      <c r="E19" s="933">
        <f t="shared" si="1"/>
        <v>7.8504718836020446</v>
      </c>
      <c r="F19" s="930"/>
      <c r="G19" s="932">
        <v>5802</v>
      </c>
      <c r="H19" s="933">
        <v>18.16417256277002</v>
      </c>
      <c r="I19" s="932">
        <v>772</v>
      </c>
      <c r="J19" s="933">
        <v>13.305756635642881</v>
      </c>
      <c r="K19" s="930"/>
      <c r="L19" s="932">
        <v>13323</v>
      </c>
      <c r="M19" s="933">
        <v>41.709974328470352</v>
      </c>
      <c r="N19" s="932">
        <v>3205</v>
      </c>
      <c r="O19" s="933">
        <v>24.056143511221194</v>
      </c>
      <c r="P19" s="930"/>
      <c r="Q19" s="932">
        <v>12817</v>
      </c>
      <c r="R19" s="933">
        <v>40.125853108759628</v>
      </c>
      <c r="S19" s="932">
        <v>6885</v>
      </c>
      <c r="T19" s="933">
        <f t="shared" si="2"/>
        <v>53.717718654911451</v>
      </c>
    </row>
    <row r="20" spans="1:20" s="331" customFormat="1" ht="18" customHeight="1" x14ac:dyDescent="0.2">
      <c r="A20" s="330"/>
      <c r="B20" s="931" t="s">
        <v>3</v>
      </c>
      <c r="C20" s="930"/>
      <c r="D20" s="932">
        <f t="shared" si="0"/>
        <v>7025</v>
      </c>
      <c r="E20" s="933">
        <f t="shared" si="1"/>
        <v>1.7265532835233977</v>
      </c>
      <c r="F20" s="930"/>
      <c r="G20" s="932">
        <v>1183</v>
      </c>
      <c r="H20" s="933">
        <v>16.839857651245552</v>
      </c>
      <c r="I20" s="932">
        <v>313</v>
      </c>
      <c r="J20" s="933">
        <v>26.458157227387996</v>
      </c>
      <c r="K20" s="930"/>
      <c r="L20" s="932">
        <v>2536</v>
      </c>
      <c r="M20" s="933">
        <v>36.09964412811388</v>
      </c>
      <c r="N20" s="932">
        <v>737</v>
      </c>
      <c r="O20" s="933">
        <v>29.061514195583598</v>
      </c>
      <c r="P20" s="930"/>
      <c r="Q20" s="932">
        <v>3306</v>
      </c>
      <c r="R20" s="933">
        <v>47.060498220640568</v>
      </c>
      <c r="S20" s="932">
        <v>1111</v>
      </c>
      <c r="T20" s="933">
        <f t="shared" si="2"/>
        <v>33.605565638233514</v>
      </c>
    </row>
    <row r="21" spans="1:20" s="331" customFormat="1" ht="18" customHeight="1" x14ac:dyDescent="0.2">
      <c r="A21" s="330"/>
      <c r="B21" s="931" t="s">
        <v>2</v>
      </c>
      <c r="C21" s="930"/>
      <c r="D21" s="932">
        <f t="shared" si="0"/>
        <v>906</v>
      </c>
      <c r="E21" s="933">
        <f t="shared" si="1"/>
        <v>0.22267007471490366</v>
      </c>
      <c r="F21" s="930"/>
      <c r="G21" s="932">
        <v>172</v>
      </c>
      <c r="H21" s="933">
        <v>18.984547461368653</v>
      </c>
      <c r="I21" s="932">
        <v>112</v>
      </c>
      <c r="J21" s="933">
        <v>65.116279069767444</v>
      </c>
      <c r="K21" s="930"/>
      <c r="L21" s="932">
        <v>281</v>
      </c>
      <c r="M21" s="933">
        <v>31.015452538631344</v>
      </c>
      <c r="N21" s="932">
        <v>140</v>
      </c>
      <c r="O21" s="933">
        <v>49.822064056939503</v>
      </c>
      <c r="P21" s="930"/>
      <c r="Q21" s="932">
        <v>453</v>
      </c>
      <c r="R21" s="933">
        <v>50</v>
      </c>
      <c r="S21" s="932">
        <v>217</v>
      </c>
      <c r="T21" s="933">
        <f t="shared" si="2"/>
        <v>47.902869757174393</v>
      </c>
    </row>
    <row r="22" spans="1:20" s="331" customFormat="1" ht="18" customHeight="1" x14ac:dyDescent="0.2">
      <c r="A22" s="330"/>
      <c r="B22" s="931" t="s">
        <v>35</v>
      </c>
      <c r="C22" s="930"/>
      <c r="D22" s="932">
        <f t="shared" si="0"/>
        <v>22468</v>
      </c>
      <c r="E22" s="933">
        <f t="shared" si="1"/>
        <v>5.5220212347620921</v>
      </c>
      <c r="F22" s="930"/>
      <c r="G22" s="932">
        <v>7721</v>
      </c>
      <c r="H22" s="933">
        <v>34.36442941071747</v>
      </c>
      <c r="I22" s="932">
        <v>2046</v>
      </c>
      <c r="J22" s="933">
        <v>26.499158140137286</v>
      </c>
      <c r="K22" s="930"/>
      <c r="L22" s="932">
        <v>7620</v>
      </c>
      <c r="M22" s="933">
        <v>33.914901192807548</v>
      </c>
      <c r="N22" s="932">
        <v>2659</v>
      </c>
      <c r="O22" s="933">
        <v>34.895013123359583</v>
      </c>
      <c r="P22" s="930"/>
      <c r="Q22" s="932">
        <v>7127</v>
      </c>
      <c r="R22" s="933">
        <v>31.720669396474989</v>
      </c>
      <c r="S22" s="932">
        <v>2500</v>
      </c>
      <c r="T22" s="933">
        <f t="shared" si="2"/>
        <v>35.077872877788693</v>
      </c>
    </row>
    <row r="23" spans="1:20" s="331" customFormat="1" ht="18" customHeight="1" x14ac:dyDescent="0.2">
      <c r="A23" s="330"/>
      <c r="B23" s="931" t="s">
        <v>42</v>
      </c>
      <c r="C23" s="930"/>
      <c r="D23" s="932">
        <f t="shared" si="0"/>
        <v>64896</v>
      </c>
      <c r="E23" s="933">
        <f t="shared" si="1"/>
        <v>15.949665749115219</v>
      </c>
      <c r="F23" s="930"/>
      <c r="G23" s="932">
        <v>18232</v>
      </c>
      <c r="H23" s="933">
        <v>28.094181459566077</v>
      </c>
      <c r="I23" s="932">
        <v>2341</v>
      </c>
      <c r="J23" s="933">
        <v>12.840061430451952</v>
      </c>
      <c r="K23" s="930"/>
      <c r="L23" s="932">
        <v>26219</v>
      </c>
      <c r="M23" s="933">
        <v>40.401565581854044</v>
      </c>
      <c r="N23" s="932">
        <v>3143</v>
      </c>
      <c r="O23" s="933">
        <v>11.987489988176513</v>
      </c>
      <c r="P23" s="930"/>
      <c r="Q23" s="932">
        <v>20445</v>
      </c>
      <c r="R23" s="933">
        <v>31.504252958579883</v>
      </c>
      <c r="S23" s="932">
        <v>3193</v>
      </c>
      <c r="T23" s="933">
        <f t="shared" si="2"/>
        <v>15.6175103937393</v>
      </c>
    </row>
    <row r="24" spans="1:20" s="331" customFormat="1" ht="18" customHeight="1" x14ac:dyDescent="0.2">
      <c r="A24" s="330">
        <v>47094</v>
      </c>
      <c r="B24" s="931" t="s">
        <v>43</v>
      </c>
      <c r="C24" s="930"/>
      <c r="D24" s="932">
        <f t="shared" si="0"/>
        <v>3908</v>
      </c>
      <c r="E24" s="933">
        <f t="shared" si="1"/>
        <v>0.9604797483287455</v>
      </c>
      <c r="F24" s="930"/>
      <c r="G24" s="932">
        <v>593</v>
      </c>
      <c r="H24" s="933">
        <v>15.174002047082908</v>
      </c>
      <c r="I24" s="932">
        <v>214</v>
      </c>
      <c r="J24" s="933">
        <v>36.087689713322092</v>
      </c>
      <c r="K24" s="930"/>
      <c r="L24" s="932">
        <v>1244</v>
      </c>
      <c r="M24" s="933">
        <v>31.832139201637666</v>
      </c>
      <c r="N24" s="932">
        <v>382</v>
      </c>
      <c r="O24" s="933">
        <v>30.70739549839228</v>
      </c>
      <c r="P24" s="930"/>
      <c r="Q24" s="932">
        <v>2071</v>
      </c>
      <c r="R24" s="933">
        <v>52.993858751279433</v>
      </c>
      <c r="S24" s="932">
        <v>618</v>
      </c>
      <c r="T24" s="933">
        <f t="shared" si="2"/>
        <v>29.840656687590535</v>
      </c>
    </row>
    <row r="25" spans="1:20" s="331" customFormat="1" ht="18" customHeight="1" x14ac:dyDescent="0.2">
      <c r="B25" s="931" t="s">
        <v>44</v>
      </c>
      <c r="C25" s="930"/>
      <c r="D25" s="932">
        <f t="shared" si="0"/>
        <v>1233</v>
      </c>
      <c r="E25" s="933">
        <f t="shared" si="1"/>
        <v>0.30303775068816358</v>
      </c>
      <c r="F25" s="930"/>
      <c r="G25" s="932">
        <v>179</v>
      </c>
      <c r="H25" s="933">
        <v>14.517437145174373</v>
      </c>
      <c r="I25" s="932">
        <v>1</v>
      </c>
      <c r="J25" s="933">
        <v>0.55865921787709494</v>
      </c>
      <c r="K25" s="930"/>
      <c r="L25" s="932">
        <v>329</v>
      </c>
      <c r="M25" s="933">
        <v>26.682887266828875</v>
      </c>
      <c r="N25" s="932">
        <v>8</v>
      </c>
      <c r="O25" s="933">
        <v>2.43161094224924</v>
      </c>
      <c r="P25" s="930"/>
      <c r="Q25" s="932">
        <v>725</v>
      </c>
      <c r="R25" s="933">
        <v>58.799675587996759</v>
      </c>
      <c r="S25" s="932">
        <v>6</v>
      </c>
      <c r="T25" s="933">
        <f t="shared" si="2"/>
        <v>0.82758620689655171</v>
      </c>
    </row>
    <row r="26" spans="1:20" s="331" customFormat="1" ht="18" customHeight="1" x14ac:dyDescent="0.2">
      <c r="B26" s="931" t="s">
        <v>45</v>
      </c>
      <c r="C26" s="930"/>
      <c r="D26" s="932">
        <f t="shared" si="0"/>
        <v>7312</v>
      </c>
      <c r="E26" s="933">
        <f t="shared" si="1"/>
        <v>1.7970900511207235</v>
      </c>
      <c r="F26" s="930"/>
      <c r="G26" s="932">
        <v>1433</v>
      </c>
      <c r="H26" s="933">
        <v>19.597921225382933</v>
      </c>
      <c r="I26" s="932">
        <v>107</v>
      </c>
      <c r="J26" s="933">
        <v>7.4668527564549887</v>
      </c>
      <c r="K26" s="930"/>
      <c r="L26" s="932">
        <v>2233</v>
      </c>
      <c r="M26" s="933">
        <v>30.538840262582056</v>
      </c>
      <c r="N26" s="932">
        <v>259</v>
      </c>
      <c r="O26" s="933">
        <v>11.598746081504702</v>
      </c>
      <c r="P26" s="930"/>
      <c r="Q26" s="932">
        <v>3646</v>
      </c>
      <c r="R26" s="933">
        <v>49.863238512035011</v>
      </c>
      <c r="S26" s="932">
        <v>769</v>
      </c>
      <c r="T26" s="933">
        <f t="shared" si="2"/>
        <v>21.09160724081185</v>
      </c>
    </row>
    <row r="27" spans="1:20" s="331" customFormat="1" ht="18" customHeight="1" x14ac:dyDescent="0.2">
      <c r="B27" s="931" t="s">
        <v>46</v>
      </c>
      <c r="C27" s="930"/>
      <c r="D27" s="932">
        <f t="shared" si="0"/>
        <v>3564</v>
      </c>
      <c r="E27" s="933">
        <f t="shared" si="1"/>
        <v>0.87593393629571381</v>
      </c>
      <c r="F27" s="930"/>
      <c r="G27" s="932">
        <v>589</v>
      </c>
      <c r="H27" s="933">
        <v>16.526374859708191</v>
      </c>
      <c r="I27" s="932">
        <v>97</v>
      </c>
      <c r="J27" s="933">
        <v>16.468590831918505</v>
      </c>
      <c r="K27" s="930"/>
      <c r="L27" s="932">
        <v>1285</v>
      </c>
      <c r="M27" s="933">
        <v>36.054994388327721</v>
      </c>
      <c r="N27" s="932">
        <v>227</v>
      </c>
      <c r="O27" s="933">
        <v>17.665369649805449</v>
      </c>
      <c r="P27" s="930"/>
      <c r="Q27" s="932">
        <v>1690</v>
      </c>
      <c r="R27" s="933">
        <v>47.418630751964088</v>
      </c>
      <c r="S27" s="932">
        <v>526</v>
      </c>
      <c r="T27" s="933">
        <f t="shared" si="2"/>
        <v>31.124260355029588</v>
      </c>
    </row>
    <row r="28" spans="1:20" s="331" customFormat="1" ht="18" customHeight="1" x14ac:dyDescent="0.2">
      <c r="B28" s="953" t="s">
        <v>1</v>
      </c>
      <c r="C28" s="930"/>
      <c r="D28" s="954">
        <f t="shared" si="0"/>
        <v>1449</v>
      </c>
      <c r="E28" s="955">
        <f t="shared" si="1"/>
        <v>0.35612465591820686</v>
      </c>
      <c r="F28" s="930"/>
      <c r="G28" s="954">
        <v>418</v>
      </c>
      <c r="H28" s="955">
        <v>28.847481021394067</v>
      </c>
      <c r="I28" s="954">
        <v>180</v>
      </c>
      <c r="J28" s="955">
        <v>43.062200956937801</v>
      </c>
      <c r="K28" s="930"/>
      <c r="L28" s="954">
        <v>501</v>
      </c>
      <c r="M28" s="955">
        <v>34.575569358178058</v>
      </c>
      <c r="N28" s="954">
        <v>192</v>
      </c>
      <c r="O28" s="955">
        <v>38.323353293413177</v>
      </c>
      <c r="P28" s="930"/>
      <c r="Q28" s="954">
        <v>530</v>
      </c>
      <c r="R28" s="955">
        <v>36.576949620427882</v>
      </c>
      <c r="S28" s="954">
        <v>242</v>
      </c>
      <c r="T28" s="955">
        <f t="shared" si="2"/>
        <v>45.660377358490564</v>
      </c>
    </row>
    <row r="29" spans="1:20" s="319" customFormat="1" ht="18" customHeight="1" x14ac:dyDescent="0.2">
      <c r="B29" s="1284" t="s">
        <v>0</v>
      </c>
      <c r="C29" s="1277"/>
      <c r="D29" s="1285">
        <f>SUM(D11:D28)</f>
        <v>406880</v>
      </c>
      <c r="E29" s="1286">
        <f t="shared" si="1"/>
        <v>100</v>
      </c>
      <c r="F29" s="1277"/>
      <c r="G29" s="1285">
        <f>SUM(G11:G28)</f>
        <v>82639</v>
      </c>
      <c r="H29" s="1286">
        <f t="shared" ref="H29" si="3">G29/$D29*100</f>
        <v>20.310410931970114</v>
      </c>
      <c r="I29" s="1285">
        <f>SUM(I11:I28)</f>
        <v>16104</v>
      </c>
      <c r="J29" s="1286">
        <f>I29/G29*100</f>
        <v>19.487167076077881</v>
      </c>
      <c r="K29" s="1277"/>
      <c r="L29" s="1285">
        <f>SUM(L11:L28)</f>
        <v>155252</v>
      </c>
      <c r="M29" s="1286">
        <f t="shared" ref="M29" si="4">L29/$D29*100</f>
        <v>38.156704679512387</v>
      </c>
      <c r="N29" s="1285">
        <f>SUM(N11:N28)</f>
        <v>31715</v>
      </c>
      <c r="O29" s="1286">
        <f>N29/L29*100</f>
        <v>20.428078221214541</v>
      </c>
      <c r="P29" s="1277"/>
      <c r="Q29" s="1285">
        <f>SUM(Q11:Q28)</f>
        <v>168989</v>
      </c>
      <c r="R29" s="1286">
        <f t="shared" ref="R29" si="5">Q29/$D29*100</f>
        <v>41.532884388517502</v>
      </c>
      <c r="S29" s="1285">
        <f>SUM(S11:S28)</f>
        <v>42875</v>
      </c>
      <c r="T29" s="1286">
        <f>S29/Q29*100</f>
        <v>25.371473882915456</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63</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434</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75</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129</v>
      </c>
      <c r="J8" s="1678"/>
      <c r="K8" s="957"/>
      <c r="L8" s="1679" t="s">
        <v>69</v>
      </c>
      <c r="M8" s="1680"/>
      <c r="N8" s="1677" t="s">
        <v>129</v>
      </c>
      <c r="O8" s="1678"/>
      <c r="P8" s="957"/>
      <c r="Q8" s="1679" t="s">
        <v>69</v>
      </c>
      <c r="R8" s="1680"/>
      <c r="S8" s="1677" t="s">
        <v>129</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17142</v>
      </c>
      <c r="E11" s="928">
        <f>D11/D$29*100</f>
        <v>15.355811953561702</v>
      </c>
      <c r="F11" s="930"/>
      <c r="G11" s="927">
        <v>6722</v>
      </c>
      <c r="H11" s="928">
        <v>39.213627348034066</v>
      </c>
      <c r="I11" s="927">
        <v>2029</v>
      </c>
      <c r="J11" s="928">
        <v>30.184468908063078</v>
      </c>
      <c r="K11" s="930"/>
      <c r="L11" s="927">
        <v>9088</v>
      </c>
      <c r="M11" s="928">
        <v>53.015984132539963</v>
      </c>
      <c r="N11" s="927">
        <v>3301</v>
      </c>
      <c r="O11" s="928">
        <v>36.322623239436616</v>
      </c>
      <c r="P11" s="930"/>
      <c r="Q11" s="927">
        <v>1332</v>
      </c>
      <c r="R11" s="928">
        <v>7.7703885194259721</v>
      </c>
      <c r="S11" s="927">
        <v>633</v>
      </c>
      <c r="T11" s="928">
        <f>IFERROR(S11/Q11*100,"-")</f>
        <v>47.522522522522522</v>
      </c>
    </row>
    <row r="12" spans="1:22" s="331" customFormat="1" ht="18" customHeight="1" x14ac:dyDescent="0.2">
      <c r="A12" s="330"/>
      <c r="B12" s="931" t="s">
        <v>7</v>
      </c>
      <c r="C12" s="930"/>
      <c r="D12" s="932">
        <f t="shared" ref="D12:D28" si="0">G12+L12+Q12</f>
        <v>1844</v>
      </c>
      <c r="E12" s="933">
        <f t="shared" ref="E12:E29" si="1">D12/D$29*100</f>
        <v>1.6518560986097177</v>
      </c>
      <c r="F12" s="930"/>
      <c r="G12" s="932">
        <v>523</v>
      </c>
      <c r="H12" s="933">
        <v>28.362255965292842</v>
      </c>
      <c r="I12" s="932">
        <v>184</v>
      </c>
      <c r="J12" s="933">
        <v>35.181644359464627</v>
      </c>
      <c r="K12" s="930"/>
      <c r="L12" s="932">
        <v>681</v>
      </c>
      <c r="M12" s="933">
        <v>36.930585683297181</v>
      </c>
      <c r="N12" s="932">
        <v>259</v>
      </c>
      <c r="O12" s="933">
        <v>38.032305433186494</v>
      </c>
      <c r="P12" s="930"/>
      <c r="Q12" s="932">
        <v>640</v>
      </c>
      <c r="R12" s="933">
        <v>34.70715835140998</v>
      </c>
      <c r="S12" s="932">
        <v>118</v>
      </c>
      <c r="T12" s="933">
        <f t="shared" ref="T12:T28" si="2">IFERROR(S12/Q12*100,"-")</f>
        <v>18.4375</v>
      </c>
    </row>
    <row r="13" spans="1:22" s="331" customFormat="1" ht="18" customHeight="1" x14ac:dyDescent="0.2">
      <c r="A13" s="330"/>
      <c r="B13" s="931" t="s">
        <v>37</v>
      </c>
      <c r="C13" s="930"/>
      <c r="D13" s="932">
        <f t="shared" si="0"/>
        <v>2225</v>
      </c>
      <c r="E13" s="933">
        <f t="shared" si="1"/>
        <v>1.9931560842769098</v>
      </c>
      <c r="F13" s="930"/>
      <c r="G13" s="932">
        <v>535</v>
      </c>
      <c r="H13" s="933">
        <v>24.044943820224717</v>
      </c>
      <c r="I13" s="932">
        <v>54</v>
      </c>
      <c r="J13" s="933">
        <v>10.093457943925234</v>
      </c>
      <c r="K13" s="930"/>
      <c r="L13" s="932">
        <v>861</v>
      </c>
      <c r="M13" s="933">
        <v>38.696629213483149</v>
      </c>
      <c r="N13" s="932">
        <v>78</v>
      </c>
      <c r="O13" s="933">
        <v>9.0592334494773521</v>
      </c>
      <c r="P13" s="930"/>
      <c r="Q13" s="932">
        <v>829</v>
      </c>
      <c r="R13" s="933">
        <v>37.258426966292134</v>
      </c>
      <c r="S13" s="932">
        <v>64</v>
      </c>
      <c r="T13" s="933">
        <f t="shared" si="2"/>
        <v>7.7201447527141127</v>
      </c>
    </row>
    <row r="14" spans="1:22" s="331" customFormat="1" ht="18" customHeight="1" x14ac:dyDescent="0.2">
      <c r="A14" s="330"/>
      <c r="B14" s="931" t="s">
        <v>38</v>
      </c>
      <c r="C14" s="930"/>
      <c r="D14" s="932">
        <f t="shared" si="0"/>
        <v>1819</v>
      </c>
      <c r="E14" s="933">
        <f t="shared" si="1"/>
        <v>1.6294610864268311</v>
      </c>
      <c r="F14" s="930"/>
      <c r="G14" s="932">
        <v>622</v>
      </c>
      <c r="H14" s="933">
        <v>34.194612424409016</v>
      </c>
      <c r="I14" s="932">
        <v>255</v>
      </c>
      <c r="J14" s="933">
        <v>40.9967845659164</v>
      </c>
      <c r="K14" s="930"/>
      <c r="L14" s="932">
        <v>981</v>
      </c>
      <c r="M14" s="933">
        <v>53.930731170973068</v>
      </c>
      <c r="N14" s="932">
        <v>180</v>
      </c>
      <c r="O14" s="933">
        <v>18.348623853211009</v>
      </c>
      <c r="P14" s="930"/>
      <c r="Q14" s="932">
        <v>216</v>
      </c>
      <c r="R14" s="933">
        <v>11.874656404617923</v>
      </c>
      <c r="S14" s="932">
        <v>56</v>
      </c>
      <c r="T14" s="933">
        <f t="shared" si="2"/>
        <v>25.925925925925924</v>
      </c>
    </row>
    <row r="15" spans="1:22" s="331" customFormat="1" ht="18" customHeight="1" x14ac:dyDescent="0.2">
      <c r="A15" s="330"/>
      <c r="B15" s="931" t="s">
        <v>6</v>
      </c>
      <c r="C15" s="930"/>
      <c r="D15" s="932">
        <f t="shared" si="0"/>
        <v>5576</v>
      </c>
      <c r="E15" s="933">
        <f t="shared" si="1"/>
        <v>4.9949835172710335</v>
      </c>
      <c r="F15" s="930"/>
      <c r="G15" s="932">
        <v>1744</v>
      </c>
      <c r="H15" s="933">
        <v>31.276901004304158</v>
      </c>
      <c r="I15" s="932">
        <v>464</v>
      </c>
      <c r="J15" s="933">
        <v>26.605504587155966</v>
      </c>
      <c r="K15" s="930"/>
      <c r="L15" s="932">
        <v>1904</v>
      </c>
      <c r="M15" s="933">
        <v>34.146341463414636</v>
      </c>
      <c r="N15" s="932">
        <v>762</v>
      </c>
      <c r="O15" s="933">
        <v>40.02100840336135</v>
      </c>
      <c r="P15" s="930"/>
      <c r="Q15" s="932">
        <v>1928</v>
      </c>
      <c r="R15" s="933">
        <v>34.576757532281206</v>
      </c>
      <c r="S15" s="932">
        <v>1152</v>
      </c>
      <c r="T15" s="933">
        <f t="shared" si="2"/>
        <v>59.751037344398341</v>
      </c>
    </row>
    <row r="16" spans="1:22" s="331" customFormat="1" ht="18" customHeight="1" x14ac:dyDescent="0.2">
      <c r="A16" s="330"/>
      <c r="B16" s="931" t="s">
        <v>5</v>
      </c>
      <c r="C16" s="930"/>
      <c r="D16" s="932">
        <f t="shared" si="0"/>
        <v>2181</v>
      </c>
      <c r="E16" s="933">
        <f t="shared" si="1"/>
        <v>1.9537408628350295</v>
      </c>
      <c r="F16" s="930"/>
      <c r="G16" s="932">
        <v>714</v>
      </c>
      <c r="H16" s="933">
        <v>32.737276478679505</v>
      </c>
      <c r="I16" s="932">
        <v>2</v>
      </c>
      <c r="J16" s="933">
        <v>0.28011204481792717</v>
      </c>
      <c r="K16" s="930"/>
      <c r="L16" s="932">
        <v>860</v>
      </c>
      <c r="M16" s="933">
        <v>39.43145346171481</v>
      </c>
      <c r="N16" s="932">
        <v>3</v>
      </c>
      <c r="O16" s="933">
        <v>0.34883720930232559</v>
      </c>
      <c r="P16" s="930"/>
      <c r="Q16" s="932">
        <v>607</v>
      </c>
      <c r="R16" s="933">
        <v>27.831270059605686</v>
      </c>
      <c r="S16" s="932">
        <v>7</v>
      </c>
      <c r="T16" s="933">
        <f t="shared" si="2"/>
        <v>1.1532125205930808</v>
      </c>
    </row>
    <row r="17" spans="1:20" s="331" customFormat="1" ht="18" customHeight="1" x14ac:dyDescent="0.2">
      <c r="A17" s="330"/>
      <c r="B17" s="931" t="s">
        <v>4</v>
      </c>
      <c r="C17" s="930"/>
      <c r="D17" s="932">
        <f t="shared" si="0"/>
        <v>8214</v>
      </c>
      <c r="E17" s="933">
        <f t="shared" si="1"/>
        <v>7.35810520280923</v>
      </c>
      <c r="F17" s="930"/>
      <c r="G17" s="932">
        <v>2086</v>
      </c>
      <c r="H17" s="933">
        <v>25.395665936206473</v>
      </c>
      <c r="I17" s="932">
        <v>9</v>
      </c>
      <c r="J17" s="933">
        <v>0.43144774688398851</v>
      </c>
      <c r="K17" s="930"/>
      <c r="L17" s="932">
        <v>2483</v>
      </c>
      <c r="M17" s="933">
        <v>30.228877526174823</v>
      </c>
      <c r="N17" s="932">
        <v>8</v>
      </c>
      <c r="O17" s="933">
        <v>0.32219089810712848</v>
      </c>
      <c r="P17" s="930"/>
      <c r="Q17" s="932">
        <v>3645</v>
      </c>
      <c r="R17" s="933">
        <v>44.375456537618703</v>
      </c>
      <c r="S17" s="932">
        <v>18</v>
      </c>
      <c r="T17" s="933">
        <f t="shared" si="2"/>
        <v>0.49382716049382713</v>
      </c>
    </row>
    <row r="18" spans="1:20" s="331" customFormat="1" ht="18" customHeight="1" x14ac:dyDescent="0.2">
      <c r="A18" s="330"/>
      <c r="B18" s="931" t="s">
        <v>40</v>
      </c>
      <c r="C18" s="930"/>
      <c r="D18" s="932">
        <f t="shared" si="0"/>
        <v>4327</v>
      </c>
      <c r="E18" s="933">
        <f t="shared" si="1"/>
        <v>3.8761287086140177</v>
      </c>
      <c r="F18" s="930"/>
      <c r="G18" s="932">
        <v>1484</v>
      </c>
      <c r="H18" s="933">
        <v>34.296279177259073</v>
      </c>
      <c r="I18" s="932">
        <v>278</v>
      </c>
      <c r="J18" s="933">
        <v>18.733153638814017</v>
      </c>
      <c r="K18" s="930"/>
      <c r="L18" s="932">
        <v>1717</v>
      </c>
      <c r="M18" s="933">
        <v>39.681072336491795</v>
      </c>
      <c r="N18" s="932">
        <v>640</v>
      </c>
      <c r="O18" s="933">
        <v>37.274315666860801</v>
      </c>
      <c r="P18" s="930"/>
      <c r="Q18" s="932">
        <v>1126</v>
      </c>
      <c r="R18" s="933">
        <v>26.022648486249132</v>
      </c>
      <c r="S18" s="932">
        <v>505</v>
      </c>
      <c r="T18" s="933">
        <f t="shared" si="2"/>
        <v>44.849023090586144</v>
      </c>
    </row>
    <row r="19" spans="1:20" s="331" customFormat="1" ht="18" customHeight="1" x14ac:dyDescent="0.2">
      <c r="A19" s="330"/>
      <c r="B19" s="931" t="s">
        <v>41</v>
      </c>
      <c r="C19" s="930"/>
      <c r="D19" s="932">
        <f t="shared" si="0"/>
        <v>14490</v>
      </c>
      <c r="E19" s="933">
        <f t="shared" si="1"/>
        <v>12.980149061201091</v>
      </c>
      <c r="F19" s="930"/>
      <c r="G19" s="932">
        <v>3707</v>
      </c>
      <c r="H19" s="933">
        <v>25.583160800552108</v>
      </c>
      <c r="I19" s="932">
        <v>277</v>
      </c>
      <c r="J19" s="933">
        <v>7.4723496088481252</v>
      </c>
      <c r="K19" s="930"/>
      <c r="L19" s="932">
        <v>7631</v>
      </c>
      <c r="M19" s="933">
        <v>52.663906142167015</v>
      </c>
      <c r="N19" s="932">
        <v>1080</v>
      </c>
      <c r="O19" s="933">
        <v>14.152797798453676</v>
      </c>
      <c r="P19" s="930"/>
      <c r="Q19" s="932">
        <v>3152</v>
      </c>
      <c r="R19" s="933">
        <v>21.752933057280881</v>
      </c>
      <c r="S19" s="932">
        <v>2715</v>
      </c>
      <c r="T19" s="933">
        <f t="shared" si="2"/>
        <v>86.135786802030452</v>
      </c>
    </row>
    <row r="20" spans="1:20" s="331" customFormat="1" ht="18" customHeight="1" x14ac:dyDescent="0.2">
      <c r="A20" s="330"/>
      <c r="B20" s="931" t="s">
        <v>3</v>
      </c>
      <c r="C20" s="930"/>
      <c r="D20" s="932">
        <f t="shared" si="0"/>
        <v>10084</v>
      </c>
      <c r="E20" s="933">
        <f t="shared" si="1"/>
        <v>9.0332521140891497</v>
      </c>
      <c r="F20" s="930"/>
      <c r="G20" s="932">
        <v>3293</v>
      </c>
      <c r="H20" s="933">
        <v>32.655692185640618</v>
      </c>
      <c r="I20" s="932">
        <v>265</v>
      </c>
      <c r="J20" s="933">
        <v>8.0473732159125415</v>
      </c>
      <c r="K20" s="930"/>
      <c r="L20" s="932">
        <v>4463</v>
      </c>
      <c r="M20" s="933">
        <v>44.258230860769537</v>
      </c>
      <c r="N20" s="932">
        <v>625</v>
      </c>
      <c r="O20" s="933">
        <v>14.004033161550527</v>
      </c>
      <c r="P20" s="930"/>
      <c r="Q20" s="932">
        <v>2328</v>
      </c>
      <c r="R20" s="933">
        <v>23.086076953589846</v>
      </c>
      <c r="S20" s="932">
        <v>397</v>
      </c>
      <c r="T20" s="933">
        <f t="shared" si="2"/>
        <v>17.053264604810998</v>
      </c>
    </row>
    <row r="21" spans="1:20" s="331" customFormat="1" ht="18" customHeight="1" x14ac:dyDescent="0.2">
      <c r="A21" s="330"/>
      <c r="B21" s="931" t="s">
        <v>2</v>
      </c>
      <c r="C21" s="930"/>
      <c r="D21" s="932">
        <f t="shared" si="0"/>
        <v>2492</v>
      </c>
      <c r="E21" s="933">
        <f t="shared" si="1"/>
        <v>2.2323348143901391</v>
      </c>
      <c r="F21" s="930"/>
      <c r="G21" s="932">
        <v>782</v>
      </c>
      <c r="H21" s="933">
        <v>31.380417335473513</v>
      </c>
      <c r="I21" s="932">
        <v>536</v>
      </c>
      <c r="J21" s="933">
        <v>68.54219948849105</v>
      </c>
      <c r="K21" s="930"/>
      <c r="L21" s="932">
        <v>948</v>
      </c>
      <c r="M21" s="933">
        <v>38.041733547351527</v>
      </c>
      <c r="N21" s="932">
        <v>685</v>
      </c>
      <c r="O21" s="933">
        <v>72.257383966244731</v>
      </c>
      <c r="P21" s="930"/>
      <c r="Q21" s="932">
        <v>762</v>
      </c>
      <c r="R21" s="933">
        <v>30.57784911717496</v>
      </c>
      <c r="S21" s="932">
        <v>585</v>
      </c>
      <c r="T21" s="933">
        <f t="shared" si="2"/>
        <v>76.771653543307082</v>
      </c>
    </row>
    <row r="22" spans="1:20" s="331" customFormat="1" ht="18" customHeight="1" x14ac:dyDescent="0.2">
      <c r="A22" s="330"/>
      <c r="B22" s="931" t="s">
        <v>35</v>
      </c>
      <c r="C22" s="930"/>
      <c r="D22" s="932">
        <f t="shared" si="0"/>
        <v>7944</v>
      </c>
      <c r="E22" s="933">
        <f t="shared" si="1"/>
        <v>7.1162390712340553</v>
      </c>
      <c r="F22" s="930"/>
      <c r="G22" s="932">
        <v>1687</v>
      </c>
      <c r="H22" s="933">
        <v>21.236153071500503</v>
      </c>
      <c r="I22" s="932">
        <v>264</v>
      </c>
      <c r="J22" s="933">
        <v>15.649081209247184</v>
      </c>
      <c r="K22" s="930"/>
      <c r="L22" s="932">
        <v>2829</v>
      </c>
      <c r="M22" s="933">
        <v>35.611782477341393</v>
      </c>
      <c r="N22" s="932">
        <v>723</v>
      </c>
      <c r="O22" s="933">
        <v>25.556733828207847</v>
      </c>
      <c r="P22" s="930"/>
      <c r="Q22" s="932">
        <v>3428</v>
      </c>
      <c r="R22" s="933">
        <v>43.152064451158104</v>
      </c>
      <c r="S22" s="932">
        <v>1324</v>
      </c>
      <c r="T22" s="933">
        <f t="shared" si="2"/>
        <v>38.623103850641769</v>
      </c>
    </row>
    <row r="23" spans="1:20" s="331" customFormat="1" ht="18" customHeight="1" x14ac:dyDescent="0.2">
      <c r="A23" s="330"/>
      <c r="B23" s="931" t="s">
        <v>42</v>
      </c>
      <c r="C23" s="930"/>
      <c r="D23" s="932">
        <f t="shared" si="0"/>
        <v>19079</v>
      </c>
      <c r="E23" s="933">
        <f t="shared" si="1"/>
        <v>17.090977497491757</v>
      </c>
      <c r="F23" s="930"/>
      <c r="G23" s="932">
        <v>7468</v>
      </c>
      <c r="H23" s="933">
        <v>39.142512710309759</v>
      </c>
      <c r="I23" s="932">
        <v>2415</v>
      </c>
      <c r="J23" s="933">
        <v>32.337975361542583</v>
      </c>
      <c r="K23" s="930"/>
      <c r="L23" s="932">
        <v>8248</v>
      </c>
      <c r="M23" s="933">
        <v>43.23077729440746</v>
      </c>
      <c r="N23" s="932">
        <v>3766</v>
      </c>
      <c r="O23" s="933">
        <v>45.659553831231811</v>
      </c>
      <c r="P23" s="930"/>
      <c r="Q23" s="932">
        <v>3363</v>
      </c>
      <c r="R23" s="933">
        <v>17.62670999528277</v>
      </c>
      <c r="S23" s="932">
        <v>1871</v>
      </c>
      <c r="T23" s="933">
        <f t="shared" si="2"/>
        <v>55.634849836455544</v>
      </c>
    </row>
    <row r="24" spans="1:20" s="331" customFormat="1" ht="18" customHeight="1" x14ac:dyDescent="0.2">
      <c r="A24" s="330">
        <v>47094</v>
      </c>
      <c r="B24" s="931" t="s">
        <v>43</v>
      </c>
      <c r="C24" s="930"/>
      <c r="D24" s="932">
        <f t="shared" si="0"/>
        <v>4257</v>
      </c>
      <c r="E24" s="933">
        <f t="shared" si="1"/>
        <v>3.8134226745019353</v>
      </c>
      <c r="F24" s="930"/>
      <c r="G24" s="932">
        <v>1556</v>
      </c>
      <c r="H24" s="933">
        <v>36.551562132957486</v>
      </c>
      <c r="I24" s="932">
        <v>533</v>
      </c>
      <c r="J24" s="933">
        <v>34.254498714652961</v>
      </c>
      <c r="K24" s="930"/>
      <c r="L24" s="932">
        <v>2009</v>
      </c>
      <c r="M24" s="933">
        <v>47.1928588207658</v>
      </c>
      <c r="N24" s="932">
        <v>533</v>
      </c>
      <c r="O24" s="933">
        <v>26.530612244897959</v>
      </c>
      <c r="P24" s="930"/>
      <c r="Q24" s="932">
        <v>692</v>
      </c>
      <c r="R24" s="933">
        <v>16.255579046276722</v>
      </c>
      <c r="S24" s="932">
        <v>253</v>
      </c>
      <c r="T24" s="933">
        <f t="shared" si="2"/>
        <v>36.560693641618499</v>
      </c>
    </row>
    <row r="25" spans="1:20" s="331" customFormat="1" ht="18" customHeight="1" x14ac:dyDescent="0.2">
      <c r="B25" s="931" t="s">
        <v>44</v>
      </c>
      <c r="C25" s="930"/>
      <c r="D25" s="932">
        <f t="shared" si="0"/>
        <v>813</v>
      </c>
      <c r="E25" s="933">
        <f t="shared" si="1"/>
        <v>0.72828579618747313</v>
      </c>
      <c r="F25" s="930"/>
      <c r="G25" s="932">
        <v>189</v>
      </c>
      <c r="H25" s="933">
        <v>23.247232472324722</v>
      </c>
      <c r="I25" s="932">
        <v>35</v>
      </c>
      <c r="J25" s="933">
        <v>18.518518518518519</v>
      </c>
      <c r="K25" s="930"/>
      <c r="L25" s="932">
        <v>353</v>
      </c>
      <c r="M25" s="933">
        <v>43.419434194341946</v>
      </c>
      <c r="N25" s="932">
        <v>105</v>
      </c>
      <c r="O25" s="933">
        <v>29.745042492917843</v>
      </c>
      <c r="P25" s="930"/>
      <c r="Q25" s="932">
        <v>271</v>
      </c>
      <c r="R25" s="933">
        <v>33.333333333333329</v>
      </c>
      <c r="S25" s="932">
        <v>99</v>
      </c>
      <c r="T25" s="933">
        <f t="shared" si="2"/>
        <v>36.531365313653133</v>
      </c>
    </row>
    <row r="26" spans="1:20" s="331" customFormat="1" ht="18" customHeight="1" x14ac:dyDescent="0.2">
      <c r="B26" s="931" t="s">
        <v>45</v>
      </c>
      <c r="C26" s="930"/>
      <c r="D26" s="932">
        <f t="shared" si="0"/>
        <v>7913</v>
      </c>
      <c r="E26" s="933">
        <f t="shared" si="1"/>
        <v>7.0884692561272749</v>
      </c>
      <c r="F26" s="930"/>
      <c r="G26" s="932">
        <v>1990</v>
      </c>
      <c r="H26" s="933">
        <v>25.148489826867181</v>
      </c>
      <c r="I26" s="932">
        <v>196</v>
      </c>
      <c r="J26" s="933">
        <v>9.849246231155778</v>
      </c>
      <c r="K26" s="930"/>
      <c r="L26" s="932">
        <v>3306</v>
      </c>
      <c r="M26" s="933">
        <v>41.779350435991411</v>
      </c>
      <c r="N26" s="932">
        <v>390</v>
      </c>
      <c r="O26" s="933">
        <v>11.796733212341199</v>
      </c>
      <c r="P26" s="930"/>
      <c r="Q26" s="932">
        <v>2617</v>
      </c>
      <c r="R26" s="933">
        <v>33.072159737141419</v>
      </c>
      <c r="S26" s="932">
        <v>575</v>
      </c>
      <c r="T26" s="933">
        <f t="shared" si="2"/>
        <v>21.971723347344287</v>
      </c>
    </row>
    <row r="27" spans="1:20" s="331" customFormat="1" ht="18" customHeight="1" x14ac:dyDescent="0.2">
      <c r="B27" s="931" t="s">
        <v>46</v>
      </c>
      <c r="C27" s="930"/>
      <c r="D27" s="932">
        <f t="shared" si="0"/>
        <v>1158</v>
      </c>
      <c r="E27" s="933">
        <f t="shared" si="1"/>
        <v>1.0373369643113086</v>
      </c>
      <c r="F27" s="930"/>
      <c r="G27" s="932">
        <v>299</v>
      </c>
      <c r="H27" s="933">
        <v>25.820379965457686</v>
      </c>
      <c r="I27" s="932">
        <v>37</v>
      </c>
      <c r="J27" s="933">
        <v>12.374581939799331</v>
      </c>
      <c r="K27" s="930"/>
      <c r="L27" s="932">
        <v>557</v>
      </c>
      <c r="M27" s="933">
        <v>48.100172711571673</v>
      </c>
      <c r="N27" s="932">
        <v>62</v>
      </c>
      <c r="O27" s="933">
        <v>11.131059245960502</v>
      </c>
      <c r="P27" s="930"/>
      <c r="Q27" s="932">
        <v>302</v>
      </c>
      <c r="R27" s="933">
        <v>26.07944732297064</v>
      </c>
      <c r="S27" s="932">
        <v>54</v>
      </c>
      <c r="T27" s="933">
        <f t="shared" si="2"/>
        <v>17.880794701986755</v>
      </c>
    </row>
    <row r="28" spans="1:20" s="331" customFormat="1" ht="18" customHeight="1" x14ac:dyDescent="0.2">
      <c r="B28" s="953" t="s">
        <v>1</v>
      </c>
      <c r="C28" s="930"/>
      <c r="D28" s="954">
        <f t="shared" si="0"/>
        <v>74</v>
      </c>
      <c r="E28" s="955">
        <f t="shared" si="1"/>
        <v>6.6289236061344417E-2</v>
      </c>
      <c r="F28" s="930"/>
      <c r="G28" s="954">
        <v>20</v>
      </c>
      <c r="H28" s="955">
        <v>27.027027027027028</v>
      </c>
      <c r="I28" s="954">
        <v>8</v>
      </c>
      <c r="J28" s="955">
        <v>40</v>
      </c>
      <c r="K28" s="930"/>
      <c r="L28" s="954">
        <v>28</v>
      </c>
      <c r="M28" s="955">
        <v>37.837837837837839</v>
      </c>
      <c r="N28" s="954">
        <v>14</v>
      </c>
      <c r="O28" s="955">
        <v>50</v>
      </c>
      <c r="P28" s="930"/>
      <c r="Q28" s="954">
        <v>26</v>
      </c>
      <c r="R28" s="955">
        <v>35.135135135135137</v>
      </c>
      <c r="S28" s="954">
        <v>14</v>
      </c>
      <c r="T28" s="955">
        <f t="shared" si="2"/>
        <v>53.846153846153847</v>
      </c>
    </row>
    <row r="29" spans="1:20" s="319" customFormat="1" ht="18" customHeight="1" x14ac:dyDescent="0.2">
      <c r="B29" s="1284" t="s">
        <v>0</v>
      </c>
      <c r="C29" s="1277"/>
      <c r="D29" s="1285">
        <f>SUM(D11:D28)</f>
        <v>111632</v>
      </c>
      <c r="E29" s="1286">
        <f t="shared" si="1"/>
        <v>100</v>
      </c>
      <c r="F29" s="1277"/>
      <c r="G29" s="1285">
        <f>SUM(G11:G28)</f>
        <v>35421</v>
      </c>
      <c r="H29" s="1286">
        <f t="shared" ref="H29" si="3">G29/$D29*100</f>
        <v>31.730149061201089</v>
      </c>
      <c r="I29" s="1285">
        <f>SUM(I11:I28)</f>
        <v>7841</v>
      </c>
      <c r="J29" s="1286">
        <f>I29/G29*100</f>
        <v>22.136585641286246</v>
      </c>
      <c r="K29" s="1277"/>
      <c r="L29" s="1285">
        <f>SUM(L11:L28)</f>
        <v>48947</v>
      </c>
      <c r="M29" s="1286">
        <f t="shared" ref="M29" si="4">L29/$D29*100</f>
        <v>43.846746452630072</v>
      </c>
      <c r="N29" s="1285">
        <f>SUM(N11:N28)</f>
        <v>13214</v>
      </c>
      <c r="O29" s="1286">
        <f>N29/L29*100</f>
        <v>26.996547285839785</v>
      </c>
      <c r="P29" s="1277"/>
      <c r="Q29" s="1285">
        <f>SUM(Q11:Q28)</f>
        <v>27264</v>
      </c>
      <c r="R29" s="1286">
        <f t="shared" ref="R29" si="5">Q29/$D29*100</f>
        <v>24.423104486168839</v>
      </c>
      <c r="S29" s="1285">
        <f>SUM(S11:S28)</f>
        <v>10440</v>
      </c>
      <c r="T29" s="1286">
        <f>S29/Q29*100</f>
        <v>38.29225352112676</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12" x14ac:dyDescent="0.2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27" t="s">
        <v>366</v>
      </c>
      <c r="C3" s="1427"/>
      <c r="D3" s="1427"/>
      <c r="E3" s="1427"/>
      <c r="F3" s="1427"/>
      <c r="G3" s="1427"/>
      <c r="H3" s="1427"/>
      <c r="I3" s="1427"/>
      <c r="J3" s="1427"/>
      <c r="K3" s="1427"/>
      <c r="L3" s="1427"/>
      <c r="M3" s="1427"/>
      <c r="N3" s="1427"/>
      <c r="O3" s="1427"/>
      <c r="P3" s="1427"/>
      <c r="Q3" s="1427"/>
      <c r="R3" s="1427"/>
      <c r="S3" s="1427"/>
      <c r="T3" s="1427"/>
      <c r="U3" s="1427"/>
      <c r="V3" s="1427"/>
      <c r="W3" s="1427"/>
      <c r="X3" s="1427"/>
    </row>
    <row r="5" spans="1:29" x14ac:dyDescent="0.25">
      <c r="B5" s="219"/>
      <c r="C5" s="219"/>
      <c r="D5" s="1428" t="s">
        <v>365</v>
      </c>
      <c r="E5" s="1428"/>
      <c r="F5" s="1428"/>
      <c r="G5" s="1428"/>
      <c r="H5" s="1428"/>
      <c r="I5" s="1428"/>
      <c r="J5" s="1428"/>
      <c r="K5" s="1428"/>
      <c r="L5" s="1428"/>
      <c r="M5" s="219"/>
      <c r="N5" s="1425" t="s">
        <v>339</v>
      </c>
      <c r="O5" s="1426"/>
      <c r="P5" s="1426"/>
      <c r="Q5" s="1426"/>
      <c r="R5" s="1426"/>
      <c r="S5" s="1426"/>
      <c r="T5" s="1426"/>
      <c r="U5" s="1426"/>
      <c r="V5" s="1426"/>
      <c r="W5" s="1426"/>
      <c r="X5" s="1426"/>
      <c r="Y5" s="1426"/>
      <c r="Z5" s="1426"/>
      <c r="AA5" s="1426"/>
    </row>
    <row r="6" spans="1:29" ht="21" customHeight="1" x14ac:dyDescent="0.25">
      <c r="B6" s="219"/>
      <c r="C6" s="219"/>
      <c r="D6" s="1429"/>
      <c r="E6" s="1429"/>
      <c r="F6" s="1429"/>
      <c r="G6" s="1429"/>
      <c r="H6" s="1429"/>
      <c r="I6" s="1429"/>
      <c r="J6" s="1429"/>
      <c r="K6" s="1429"/>
      <c r="L6" s="1429"/>
      <c r="M6" s="219"/>
      <c r="N6" s="1430">
        <v>44196</v>
      </c>
      <c r="O6" s="1431"/>
      <c r="P6" s="1432">
        <v>44561</v>
      </c>
      <c r="Q6" s="1433"/>
      <c r="R6" s="1432">
        <v>44926</v>
      </c>
      <c r="S6" s="1433"/>
      <c r="T6" s="1436">
        <v>45291</v>
      </c>
      <c r="U6" s="1437"/>
      <c r="V6" s="1434">
        <v>45657</v>
      </c>
      <c r="W6" s="1435"/>
      <c r="X6" s="1434">
        <v>46022</v>
      </c>
      <c r="Y6" s="1435"/>
      <c r="Z6" s="1434">
        <v>46142</v>
      </c>
      <c r="AA6" s="1438"/>
    </row>
    <row r="7" spans="1:29" x14ac:dyDescent="0.25">
      <c r="B7" s="225"/>
      <c r="C7" s="219"/>
      <c r="D7" s="226">
        <v>43830</v>
      </c>
      <c r="E7" s="227">
        <v>44196</v>
      </c>
      <c r="F7" s="228">
        <v>44561</v>
      </c>
      <c r="G7" s="228">
        <v>44926</v>
      </c>
      <c r="H7" s="228">
        <v>45291</v>
      </c>
      <c r="I7" s="228">
        <v>45657</v>
      </c>
      <c r="J7" s="228">
        <v>46022</v>
      </c>
      <c r="K7" s="228">
        <v>46142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361314</v>
      </c>
      <c r="E9" s="300">
        <v>351802</v>
      </c>
      <c r="F9" s="300">
        <v>362202</v>
      </c>
      <c r="G9" s="254">
        <v>375118</v>
      </c>
      <c r="H9" s="254">
        <v>392545</v>
      </c>
      <c r="I9" s="254">
        <v>391278</v>
      </c>
      <c r="J9" s="1353">
        <v>441462</v>
      </c>
      <c r="K9" s="301">
        <v>446003</v>
      </c>
      <c r="L9" s="302"/>
      <c r="M9" s="222"/>
      <c r="N9" s="278">
        <v>-2.632613184100252E-2</v>
      </c>
      <c r="O9" s="279">
        <v>-9512</v>
      </c>
      <c r="P9" s="280">
        <v>2.9562083217264279E-2</v>
      </c>
      <c r="Q9" s="279">
        <v>10400</v>
      </c>
      <c r="R9" s="280">
        <v>3.5659659527004228E-2</v>
      </c>
      <c r="S9" s="279">
        <v>12916</v>
      </c>
      <c r="T9" s="280">
        <v>4.6457381410649479E-2</v>
      </c>
      <c r="U9" s="279">
        <v>17427</v>
      </c>
      <c r="V9" s="280">
        <v>-3.2276554280400438E-3</v>
      </c>
      <c r="W9" s="279">
        <v>-1267</v>
      </c>
      <c r="X9" s="280">
        <v>0.12825663594682046</v>
      </c>
      <c r="Y9" s="279">
        <v>50184</v>
      </c>
      <c r="Z9" s="280">
        <v>0.12812762427026314</v>
      </c>
      <c r="AA9" s="279">
        <v>50655</v>
      </c>
    </row>
    <row r="10" spans="1:29" x14ac:dyDescent="0.25">
      <c r="B10" s="303" t="s">
        <v>7</v>
      </c>
      <c r="C10" s="219"/>
      <c r="D10" s="253">
        <v>47743</v>
      </c>
      <c r="E10" s="254">
        <v>44726</v>
      </c>
      <c r="F10" s="254">
        <v>45995</v>
      </c>
      <c r="G10" s="254">
        <v>46968</v>
      </c>
      <c r="H10" s="254">
        <v>48583</v>
      </c>
      <c r="I10" s="254">
        <v>53246</v>
      </c>
      <c r="J10" s="1354">
        <v>57328</v>
      </c>
      <c r="K10" s="257">
        <v>58315</v>
      </c>
      <c r="M10" s="222"/>
      <c r="N10" s="256">
        <v>-6.3192509896738747E-2</v>
      </c>
      <c r="O10" s="257">
        <v>-3017</v>
      </c>
      <c r="P10" s="258">
        <v>2.837275857443089E-2</v>
      </c>
      <c r="Q10" s="257">
        <v>1269</v>
      </c>
      <c r="R10" s="258">
        <v>2.1154473312316568E-2</v>
      </c>
      <c r="S10" s="257">
        <v>973</v>
      </c>
      <c r="T10" s="258">
        <v>3.438511326860838E-2</v>
      </c>
      <c r="U10" s="257">
        <v>1615</v>
      </c>
      <c r="V10" s="258">
        <v>9.5980075334993753E-2</v>
      </c>
      <c r="W10" s="257">
        <v>4663</v>
      </c>
      <c r="X10" s="258">
        <v>7.66630357209932E-2</v>
      </c>
      <c r="Y10" s="257">
        <v>4082</v>
      </c>
      <c r="Z10" s="258">
        <v>7.7532844287588443E-2</v>
      </c>
      <c r="AA10" s="257">
        <v>4196</v>
      </c>
    </row>
    <row r="11" spans="1:29" x14ac:dyDescent="0.25">
      <c r="B11" s="303" t="s">
        <v>37</v>
      </c>
      <c r="C11" s="219"/>
      <c r="D11" s="253">
        <v>35198</v>
      </c>
      <c r="E11" s="254">
        <v>35711</v>
      </c>
      <c r="F11" s="254">
        <v>38230</v>
      </c>
      <c r="G11" s="254">
        <v>40199</v>
      </c>
      <c r="H11" s="254">
        <v>41209</v>
      </c>
      <c r="I11" s="254">
        <v>42684</v>
      </c>
      <c r="J11" s="1354">
        <v>43625</v>
      </c>
      <c r="K11" s="257">
        <v>43721</v>
      </c>
      <c r="M11" s="222"/>
      <c r="N11" s="256">
        <v>1.4574691743849177E-2</v>
      </c>
      <c r="O11" s="257">
        <v>513</v>
      </c>
      <c r="P11" s="258">
        <v>7.0538489541037697E-2</v>
      </c>
      <c r="Q11" s="257">
        <v>2519</v>
      </c>
      <c r="R11" s="258">
        <v>5.1504054407533362E-2</v>
      </c>
      <c r="S11" s="257">
        <v>1969</v>
      </c>
      <c r="T11" s="258">
        <v>2.5125003109530031E-2</v>
      </c>
      <c r="U11" s="257">
        <v>1010</v>
      </c>
      <c r="V11" s="258">
        <v>3.5793151981363236E-2</v>
      </c>
      <c r="W11" s="257">
        <v>1475</v>
      </c>
      <c r="X11" s="258">
        <v>2.2045731421610038E-2</v>
      </c>
      <c r="Y11" s="257">
        <v>941</v>
      </c>
      <c r="Z11" s="258">
        <v>-1.2178038861274332E-2</v>
      </c>
      <c r="AA11" s="257">
        <v>-539</v>
      </c>
    </row>
    <row r="12" spans="1:29" x14ac:dyDescent="0.25">
      <c r="B12" s="303" t="s">
        <v>38</v>
      </c>
      <c r="C12" s="219"/>
      <c r="D12" s="253">
        <v>30928</v>
      </c>
      <c r="E12" s="254">
        <v>31586</v>
      </c>
      <c r="F12" s="254">
        <v>33061</v>
      </c>
      <c r="G12" s="254">
        <v>36020</v>
      </c>
      <c r="H12" s="254">
        <v>40725</v>
      </c>
      <c r="I12" s="254">
        <v>44039</v>
      </c>
      <c r="J12" s="1354">
        <v>47585</v>
      </c>
      <c r="K12" s="257">
        <v>48087</v>
      </c>
      <c r="M12" s="222"/>
      <c r="N12" s="256">
        <v>2.1275219865493966E-2</v>
      </c>
      <c r="O12" s="257">
        <v>658</v>
      </c>
      <c r="P12" s="258">
        <v>4.6697904134743284E-2</v>
      </c>
      <c r="Q12" s="257">
        <v>1475</v>
      </c>
      <c r="R12" s="258">
        <v>8.9501225008318031E-2</v>
      </c>
      <c r="S12" s="257">
        <v>2959</v>
      </c>
      <c r="T12" s="258">
        <v>0.13062187673514725</v>
      </c>
      <c r="U12" s="257">
        <v>4705</v>
      </c>
      <c r="V12" s="258">
        <v>8.1375076734192753E-2</v>
      </c>
      <c r="W12" s="257">
        <v>3314</v>
      </c>
      <c r="X12" s="258">
        <v>8.0519539499080306E-2</v>
      </c>
      <c r="Y12" s="257">
        <v>3546</v>
      </c>
      <c r="Z12" s="258">
        <v>0.10076685361107929</v>
      </c>
      <c r="AA12" s="257">
        <v>4402</v>
      </c>
    </row>
    <row r="13" spans="1:29" x14ac:dyDescent="0.25">
      <c r="B13" s="303" t="s">
        <v>6</v>
      </c>
      <c r="C13" s="219"/>
      <c r="D13" s="253">
        <v>37916</v>
      </c>
      <c r="E13" s="254">
        <v>38655</v>
      </c>
      <c r="F13" s="254">
        <v>42298</v>
      </c>
      <c r="G13" s="254">
        <v>47498</v>
      </c>
      <c r="H13" s="254">
        <v>52927</v>
      </c>
      <c r="I13" s="254">
        <v>59260</v>
      </c>
      <c r="J13" s="1354">
        <v>76771</v>
      </c>
      <c r="K13" s="257">
        <v>82257</v>
      </c>
      <c r="L13" s="304"/>
      <c r="M13" s="219"/>
      <c r="N13" s="256">
        <v>1.9490452579385975E-2</v>
      </c>
      <c r="O13" s="257">
        <v>739</v>
      </c>
      <c r="P13" s="258">
        <v>9.4243952916828411E-2</v>
      </c>
      <c r="Q13" s="257">
        <v>3643</v>
      </c>
      <c r="R13" s="258">
        <v>0.12293725471653505</v>
      </c>
      <c r="S13" s="257">
        <v>5200</v>
      </c>
      <c r="T13" s="258">
        <v>0.11429954945471388</v>
      </c>
      <c r="U13" s="257">
        <v>5429</v>
      </c>
      <c r="V13" s="258">
        <v>0.11965537438358487</v>
      </c>
      <c r="W13" s="257">
        <v>6333</v>
      </c>
      <c r="X13" s="258">
        <v>0.2954944313196084</v>
      </c>
      <c r="Y13" s="257">
        <v>17511</v>
      </c>
      <c r="Z13" s="258">
        <v>0.23074736290865561</v>
      </c>
      <c r="AA13" s="257">
        <v>15422</v>
      </c>
      <c r="AC13" s="224"/>
    </row>
    <row r="14" spans="1:29" x14ac:dyDescent="0.25">
      <c r="B14" s="303" t="s">
        <v>5</v>
      </c>
      <c r="C14" s="219"/>
      <c r="D14" s="253">
        <v>24993</v>
      </c>
      <c r="E14" s="254">
        <v>24832</v>
      </c>
      <c r="F14" s="254">
        <v>22687</v>
      </c>
      <c r="G14" s="254">
        <v>22423</v>
      </c>
      <c r="H14" s="254">
        <v>23077</v>
      </c>
      <c r="I14" s="254">
        <v>23374</v>
      </c>
      <c r="J14" s="1354">
        <v>23336</v>
      </c>
      <c r="K14" s="257">
        <v>24836</v>
      </c>
      <c r="M14" s="222"/>
      <c r="N14" s="256">
        <v>-6.441803705037441E-3</v>
      </c>
      <c r="O14" s="257">
        <v>-161</v>
      </c>
      <c r="P14" s="258">
        <v>-8.6380476804123751E-2</v>
      </c>
      <c r="Q14" s="257">
        <v>-2145</v>
      </c>
      <c r="R14" s="258">
        <v>-1.1636620090800909E-2</v>
      </c>
      <c r="S14" s="257">
        <v>-264</v>
      </c>
      <c r="T14" s="258">
        <v>2.9166480845560283E-2</v>
      </c>
      <c r="U14" s="257">
        <v>654</v>
      </c>
      <c r="V14" s="258">
        <v>1.2869957100142937E-2</v>
      </c>
      <c r="W14" s="257">
        <v>297</v>
      </c>
      <c r="X14" s="258">
        <v>-1.6257379994866206E-3</v>
      </c>
      <c r="Y14" s="257">
        <v>-38</v>
      </c>
      <c r="Z14" s="258">
        <v>8.1613099904189523E-2</v>
      </c>
      <c r="AA14" s="257">
        <v>1874</v>
      </c>
      <c r="AC14" s="224"/>
    </row>
    <row r="15" spans="1:29" x14ac:dyDescent="0.25">
      <c r="B15" s="303" t="s">
        <v>4</v>
      </c>
      <c r="C15" s="219"/>
      <c r="D15" s="253">
        <v>134693</v>
      </c>
      <c r="E15" s="254">
        <v>132386</v>
      </c>
      <c r="F15" s="254">
        <v>133847</v>
      </c>
      <c r="G15" s="254">
        <v>139217</v>
      </c>
      <c r="H15" s="254">
        <v>150140</v>
      </c>
      <c r="I15" s="254">
        <v>156506</v>
      </c>
      <c r="J15" s="1354">
        <v>160029</v>
      </c>
      <c r="K15" s="257">
        <v>157940</v>
      </c>
      <c r="M15" s="222"/>
      <c r="N15" s="256">
        <v>-1.7127838863192579E-2</v>
      </c>
      <c r="O15" s="257">
        <v>-2307</v>
      </c>
      <c r="P15" s="258">
        <v>1.1035910141555805E-2</v>
      </c>
      <c r="Q15" s="257">
        <v>1461</v>
      </c>
      <c r="R15" s="258">
        <v>4.0120436020232075E-2</v>
      </c>
      <c r="S15" s="257">
        <v>5370</v>
      </c>
      <c r="T15" s="258">
        <v>7.8460245515993066E-2</v>
      </c>
      <c r="U15" s="257">
        <v>10923</v>
      </c>
      <c r="V15" s="258">
        <v>4.2400426268815794E-2</v>
      </c>
      <c r="W15" s="257">
        <v>6366</v>
      </c>
      <c r="X15" s="258">
        <v>2.2510319093197673E-2</v>
      </c>
      <c r="Y15" s="257">
        <v>3523</v>
      </c>
      <c r="Z15" s="258">
        <v>-1.5172588190668357E-3</v>
      </c>
      <c r="AA15" s="257">
        <v>-240</v>
      </c>
      <c r="AC15" s="224"/>
    </row>
    <row r="16" spans="1:29" x14ac:dyDescent="0.25">
      <c r="B16" s="303" t="s">
        <v>40</v>
      </c>
      <c r="C16" s="219"/>
      <c r="D16" s="253">
        <v>85461</v>
      </c>
      <c r="E16" s="254">
        <v>81399</v>
      </c>
      <c r="F16" s="254">
        <v>83372</v>
      </c>
      <c r="G16" s="254">
        <v>86743</v>
      </c>
      <c r="H16" s="254">
        <v>91940</v>
      </c>
      <c r="I16" s="254">
        <v>97222</v>
      </c>
      <c r="J16" s="1354">
        <v>101470</v>
      </c>
      <c r="K16" s="257">
        <v>101638</v>
      </c>
      <c r="M16" s="222"/>
      <c r="N16" s="256">
        <v>-4.7530452487099417E-2</v>
      </c>
      <c r="O16" s="257">
        <v>-4062</v>
      </c>
      <c r="P16" s="258">
        <v>2.4238627010159774E-2</v>
      </c>
      <c r="Q16" s="257">
        <v>1973</v>
      </c>
      <c r="R16" s="258">
        <v>4.0433238977114705E-2</v>
      </c>
      <c r="S16" s="257">
        <v>3371</v>
      </c>
      <c r="T16" s="258">
        <v>5.9912615427181404E-2</v>
      </c>
      <c r="U16" s="257">
        <v>5197</v>
      </c>
      <c r="V16" s="258">
        <v>5.745051120295841E-2</v>
      </c>
      <c r="W16" s="257">
        <v>5282</v>
      </c>
      <c r="X16" s="258">
        <v>4.3693814157289568E-2</v>
      </c>
      <c r="Y16" s="257">
        <v>4248</v>
      </c>
      <c r="Z16" s="258">
        <v>2.8433237544015943E-2</v>
      </c>
      <c r="AA16" s="257">
        <v>2810</v>
      </c>
      <c r="AC16" s="224"/>
    </row>
    <row r="17" spans="2:31" x14ac:dyDescent="0.25">
      <c r="B17" s="303" t="s">
        <v>41</v>
      </c>
      <c r="C17" s="219"/>
      <c r="D17" s="253">
        <v>307817</v>
      </c>
      <c r="E17" s="254">
        <v>300021</v>
      </c>
      <c r="F17" s="254">
        <v>315907</v>
      </c>
      <c r="G17" s="254">
        <v>330438</v>
      </c>
      <c r="H17" s="254">
        <v>327571</v>
      </c>
      <c r="I17" s="254">
        <v>352224</v>
      </c>
      <c r="J17" s="1354">
        <v>376007</v>
      </c>
      <c r="K17" s="257">
        <v>385419</v>
      </c>
      <c r="L17" s="304"/>
      <c r="M17" s="219"/>
      <c r="N17" s="256">
        <v>-2.5326736340098188E-2</v>
      </c>
      <c r="O17" s="257">
        <v>-7796</v>
      </c>
      <c r="P17" s="258">
        <v>5.2949626859453147E-2</v>
      </c>
      <c r="Q17" s="257">
        <v>15886</v>
      </c>
      <c r="R17" s="258">
        <v>4.5997714517247212E-2</v>
      </c>
      <c r="S17" s="257">
        <v>14531</v>
      </c>
      <c r="T17" s="258">
        <v>-8.676362888045519E-3</v>
      </c>
      <c r="U17" s="257">
        <v>-2867</v>
      </c>
      <c r="V17" s="258">
        <v>7.5260019965137426E-2</v>
      </c>
      <c r="W17" s="257">
        <v>24653</v>
      </c>
      <c r="X17" s="258">
        <v>6.7522372126828323E-2</v>
      </c>
      <c r="Y17" s="257">
        <v>23783</v>
      </c>
      <c r="Z17" s="258">
        <v>7.3049520993593742E-2</v>
      </c>
      <c r="AA17" s="257">
        <v>26238</v>
      </c>
      <c r="AC17" s="224"/>
    </row>
    <row r="18" spans="2:31" x14ac:dyDescent="0.25">
      <c r="B18" s="303" t="s">
        <v>3</v>
      </c>
      <c r="C18" s="219"/>
      <c r="D18" s="253">
        <v>121696</v>
      </c>
      <c r="E18" s="254">
        <v>136159</v>
      </c>
      <c r="F18" s="254">
        <v>151649</v>
      </c>
      <c r="G18" s="254">
        <v>169110</v>
      </c>
      <c r="H18" s="254">
        <v>189030</v>
      </c>
      <c r="I18" s="254">
        <v>201299</v>
      </c>
      <c r="J18" s="1354">
        <v>219095</v>
      </c>
      <c r="K18" s="257">
        <v>223112</v>
      </c>
      <c r="M18" s="222"/>
      <c r="N18" s="256">
        <v>0.11884531948461752</v>
      </c>
      <c r="O18" s="257">
        <v>14463</v>
      </c>
      <c r="P18" s="258">
        <v>0.11376405525892519</v>
      </c>
      <c r="Q18" s="257">
        <v>15490</v>
      </c>
      <c r="R18" s="258">
        <v>0.11514088454259497</v>
      </c>
      <c r="S18" s="257">
        <v>17461</v>
      </c>
      <c r="T18" s="258">
        <v>0.11779315238602095</v>
      </c>
      <c r="U18" s="257">
        <v>19920</v>
      </c>
      <c r="V18" s="258">
        <v>6.4905041527799856E-2</v>
      </c>
      <c r="W18" s="257">
        <v>12269</v>
      </c>
      <c r="X18" s="258">
        <v>8.8405804301064483E-2</v>
      </c>
      <c r="Y18" s="257">
        <v>17796</v>
      </c>
      <c r="Z18" s="258">
        <v>8.5977960359798988E-2</v>
      </c>
      <c r="AA18" s="257">
        <v>17664</v>
      </c>
      <c r="AC18" s="224"/>
    </row>
    <row r="19" spans="2:31" x14ac:dyDescent="0.25">
      <c r="B19" s="303" t="s">
        <v>2</v>
      </c>
      <c r="C19" s="219"/>
      <c r="D19" s="253">
        <v>49654</v>
      </c>
      <c r="E19" s="254">
        <v>49281</v>
      </c>
      <c r="F19" s="254">
        <v>50941</v>
      </c>
      <c r="G19" s="254">
        <v>53876</v>
      </c>
      <c r="H19" s="254">
        <v>56464</v>
      </c>
      <c r="I19" s="254">
        <v>56727</v>
      </c>
      <c r="J19" s="1354">
        <v>58757</v>
      </c>
      <c r="K19" s="257">
        <v>58352</v>
      </c>
      <c r="M19" s="222"/>
      <c r="N19" s="256">
        <v>-7.5119829218189826E-3</v>
      </c>
      <c r="O19" s="257">
        <v>-373</v>
      </c>
      <c r="P19" s="258">
        <v>3.3684381404598174E-2</v>
      </c>
      <c r="Q19" s="257">
        <v>1660</v>
      </c>
      <c r="R19" s="258">
        <v>5.761567303350934E-2</v>
      </c>
      <c r="S19" s="257">
        <v>2935</v>
      </c>
      <c r="T19" s="258">
        <v>4.8036231346053837E-2</v>
      </c>
      <c r="U19" s="257">
        <v>2588</v>
      </c>
      <c r="V19" s="258">
        <v>4.6578350807593427E-3</v>
      </c>
      <c r="W19" s="257">
        <v>263</v>
      </c>
      <c r="X19" s="258">
        <v>3.5785428455585633E-2</v>
      </c>
      <c r="Y19" s="257">
        <v>2030</v>
      </c>
      <c r="Z19" s="258">
        <v>1.6921977658109766E-2</v>
      </c>
      <c r="AA19" s="257">
        <v>971</v>
      </c>
      <c r="AC19" s="224"/>
    </row>
    <row r="20" spans="2:31" x14ac:dyDescent="0.25">
      <c r="B20" s="303" t="s">
        <v>35</v>
      </c>
      <c r="C20" s="219"/>
      <c r="D20" s="253">
        <v>80292</v>
      </c>
      <c r="E20" s="254">
        <v>77049</v>
      </c>
      <c r="F20" s="254">
        <v>77553</v>
      </c>
      <c r="G20" s="254">
        <v>79015</v>
      </c>
      <c r="H20" s="254">
        <v>83386</v>
      </c>
      <c r="I20" s="254">
        <v>85199</v>
      </c>
      <c r="J20" s="1354">
        <v>100376</v>
      </c>
      <c r="K20" s="257">
        <v>101800</v>
      </c>
      <c r="M20" s="222"/>
      <c r="N20" s="256">
        <v>-4.0390076221790472E-2</v>
      </c>
      <c r="O20" s="257">
        <v>-3243</v>
      </c>
      <c r="P20" s="258">
        <v>6.5412919051512919E-3</v>
      </c>
      <c r="Q20" s="257">
        <v>504</v>
      </c>
      <c r="R20" s="258">
        <v>1.8851624050649329E-2</v>
      </c>
      <c r="S20" s="257">
        <v>1462</v>
      </c>
      <c r="T20" s="258">
        <v>5.5318610390432177E-2</v>
      </c>
      <c r="U20" s="257">
        <v>4371</v>
      </c>
      <c r="V20" s="258">
        <v>2.1742258892379906E-2</v>
      </c>
      <c r="W20" s="257">
        <v>1813</v>
      </c>
      <c r="X20" s="258">
        <v>0.17813589361377491</v>
      </c>
      <c r="Y20" s="257">
        <v>15177</v>
      </c>
      <c r="Z20" s="258">
        <v>0.16450657179789285</v>
      </c>
      <c r="AA20" s="257">
        <v>14381</v>
      </c>
      <c r="AC20" s="224"/>
    </row>
    <row r="21" spans="2:31" x14ac:dyDescent="0.25">
      <c r="B21" s="303" t="s">
        <v>42</v>
      </c>
      <c r="C21" s="219"/>
      <c r="D21" s="253">
        <v>227239</v>
      </c>
      <c r="E21" s="254">
        <v>216497</v>
      </c>
      <c r="F21" s="254">
        <v>215854</v>
      </c>
      <c r="G21" s="254">
        <v>224758</v>
      </c>
      <c r="H21" s="254">
        <v>237020</v>
      </c>
      <c r="I21" s="254">
        <v>256322</v>
      </c>
      <c r="J21" s="1354">
        <v>277650</v>
      </c>
      <c r="K21" s="257">
        <v>286336</v>
      </c>
      <c r="M21" s="222"/>
      <c r="N21" s="256">
        <v>-4.7271815137366335E-2</v>
      </c>
      <c r="O21" s="257">
        <v>-10742</v>
      </c>
      <c r="P21" s="258">
        <v>-2.9700180602963977E-3</v>
      </c>
      <c r="Q21" s="257">
        <v>-643</v>
      </c>
      <c r="R21" s="258">
        <v>4.1250104237123164E-2</v>
      </c>
      <c r="S21" s="257">
        <v>8904</v>
      </c>
      <c r="T21" s="258">
        <v>5.4556456277418341E-2</v>
      </c>
      <c r="U21" s="257">
        <v>12262</v>
      </c>
      <c r="V21" s="258">
        <v>8.1436165724411369E-2</v>
      </c>
      <c r="W21" s="257">
        <v>19302</v>
      </c>
      <c r="X21" s="258">
        <v>8.3207840138575628E-2</v>
      </c>
      <c r="Y21" s="257">
        <v>21328</v>
      </c>
      <c r="Z21" s="258">
        <v>7.5682782974566987E-2</v>
      </c>
      <c r="AA21" s="257">
        <v>20146</v>
      </c>
      <c r="AC21" s="224"/>
    </row>
    <row r="22" spans="2:31" x14ac:dyDescent="0.25">
      <c r="B22" s="303" t="s">
        <v>43</v>
      </c>
      <c r="C22" s="219"/>
      <c r="D22" s="253">
        <v>46430</v>
      </c>
      <c r="E22" s="254">
        <v>45294</v>
      </c>
      <c r="F22" s="254">
        <v>47556</v>
      </c>
      <c r="G22" s="254">
        <v>50117</v>
      </c>
      <c r="H22" s="254">
        <v>54056</v>
      </c>
      <c r="I22" s="254">
        <v>59427</v>
      </c>
      <c r="J22" s="1354">
        <v>67138</v>
      </c>
      <c r="K22" s="257">
        <v>68681</v>
      </c>
      <c r="M22" s="222"/>
      <c r="N22" s="256">
        <v>-2.446693947878531E-2</v>
      </c>
      <c r="O22" s="257">
        <v>-1136</v>
      </c>
      <c r="P22" s="258">
        <v>4.994038945555701E-2</v>
      </c>
      <c r="Q22" s="257">
        <v>2262</v>
      </c>
      <c r="R22" s="258">
        <v>5.3852300445790258E-2</v>
      </c>
      <c r="S22" s="257">
        <v>2561</v>
      </c>
      <c r="T22" s="258">
        <v>7.8596085160723916E-2</v>
      </c>
      <c r="U22" s="257">
        <v>3939</v>
      </c>
      <c r="V22" s="258">
        <v>9.9359923042770415E-2</v>
      </c>
      <c r="W22" s="257">
        <v>5371</v>
      </c>
      <c r="X22" s="258">
        <v>0.12975583488986486</v>
      </c>
      <c r="Y22" s="257">
        <v>7711</v>
      </c>
      <c r="Z22" s="258">
        <v>0.12926881402193402</v>
      </c>
      <c r="AA22" s="257">
        <v>7862</v>
      </c>
      <c r="AC22" s="224"/>
    </row>
    <row r="23" spans="2:31" x14ac:dyDescent="0.25">
      <c r="B23" s="303" t="s">
        <v>44</v>
      </c>
      <c r="C23" s="219"/>
      <c r="D23" s="253">
        <v>18635</v>
      </c>
      <c r="E23" s="254">
        <v>19594</v>
      </c>
      <c r="F23" s="254">
        <v>20339</v>
      </c>
      <c r="G23" s="254">
        <v>21233</v>
      </c>
      <c r="H23" s="254">
        <v>22030</v>
      </c>
      <c r="I23" s="254">
        <v>21443</v>
      </c>
      <c r="J23" s="1354">
        <v>24116</v>
      </c>
      <c r="K23" s="257">
        <v>24003</v>
      </c>
      <c r="L23" s="304"/>
      <c r="M23" s="219"/>
      <c r="N23" s="256">
        <v>5.1462302119667402E-2</v>
      </c>
      <c r="O23" s="257">
        <v>959</v>
      </c>
      <c r="P23" s="258">
        <v>3.8021843421455648E-2</v>
      </c>
      <c r="Q23" s="257">
        <v>745</v>
      </c>
      <c r="R23" s="258">
        <v>4.3954963370863798E-2</v>
      </c>
      <c r="S23" s="257">
        <v>894</v>
      </c>
      <c r="T23" s="258">
        <v>3.7535911081806539E-2</v>
      </c>
      <c r="U23" s="257">
        <v>797</v>
      </c>
      <c r="V23" s="258">
        <v>-2.6645483431684047E-2</v>
      </c>
      <c r="W23" s="257">
        <v>-587</v>
      </c>
      <c r="X23" s="258">
        <v>0.12465606491628978</v>
      </c>
      <c r="Y23" s="257">
        <v>2673</v>
      </c>
      <c r="Z23" s="258">
        <v>0.16141675134272027</v>
      </c>
      <c r="AA23" s="257">
        <v>3336</v>
      </c>
      <c r="AC23" s="224"/>
    </row>
    <row r="24" spans="2:31" x14ac:dyDescent="0.25">
      <c r="B24" s="303" t="s">
        <v>45</v>
      </c>
      <c r="C24" s="219"/>
      <c r="D24" s="253">
        <v>105837</v>
      </c>
      <c r="E24" s="254">
        <v>105419</v>
      </c>
      <c r="F24" s="254">
        <v>106624</v>
      </c>
      <c r="G24" s="254">
        <v>108415</v>
      </c>
      <c r="H24" s="254">
        <v>113823</v>
      </c>
      <c r="I24" s="254">
        <v>117423</v>
      </c>
      <c r="J24" s="1354">
        <v>121567</v>
      </c>
      <c r="K24" s="257">
        <v>120879</v>
      </c>
      <c r="M24" s="222"/>
      <c r="N24" s="256">
        <v>-3.9494694671995401E-3</v>
      </c>
      <c r="O24" s="257">
        <v>-418</v>
      </c>
      <c r="P24" s="258">
        <v>1.1430577030705935E-2</v>
      </c>
      <c r="Q24" s="257">
        <v>1205</v>
      </c>
      <c r="R24" s="258">
        <v>1.6797343937575038E-2</v>
      </c>
      <c r="S24" s="257">
        <v>1791</v>
      </c>
      <c r="T24" s="258">
        <v>4.9882396347368907E-2</v>
      </c>
      <c r="U24" s="257">
        <v>5408</v>
      </c>
      <c r="V24" s="258">
        <v>3.1628054083972401E-2</v>
      </c>
      <c r="W24" s="257">
        <v>3600</v>
      </c>
      <c r="X24" s="258">
        <v>3.5291212113470083E-2</v>
      </c>
      <c r="Y24" s="257">
        <v>4144</v>
      </c>
      <c r="Z24" s="258">
        <v>1.8417261338073754E-2</v>
      </c>
      <c r="AA24" s="257">
        <v>2186</v>
      </c>
      <c r="AC24" s="224"/>
    </row>
    <row r="25" spans="2:31" x14ac:dyDescent="0.25">
      <c r="B25" s="303" t="s">
        <v>46</v>
      </c>
      <c r="C25" s="219"/>
      <c r="D25" s="253">
        <v>15370</v>
      </c>
      <c r="E25" s="254">
        <v>14678</v>
      </c>
      <c r="F25" s="254">
        <v>15446</v>
      </c>
      <c r="G25" s="254">
        <v>14352</v>
      </c>
      <c r="H25" s="254">
        <v>14615</v>
      </c>
      <c r="I25" s="254">
        <v>14692</v>
      </c>
      <c r="J25" s="1354">
        <v>14968</v>
      </c>
      <c r="K25" s="257">
        <v>15210</v>
      </c>
      <c r="M25" s="222"/>
      <c r="N25" s="256">
        <v>-4.5022771633051351E-2</v>
      </c>
      <c r="O25" s="257">
        <v>-692</v>
      </c>
      <c r="P25" s="258">
        <v>5.2323204796293821E-2</v>
      </c>
      <c r="Q25" s="257">
        <v>768</v>
      </c>
      <c r="R25" s="258">
        <v>-7.0827398679269682E-2</v>
      </c>
      <c r="S25" s="257">
        <v>-1094</v>
      </c>
      <c r="T25" s="258">
        <v>1.8324972129319939E-2</v>
      </c>
      <c r="U25" s="257">
        <v>263</v>
      </c>
      <c r="V25" s="258">
        <v>5.2685596989394679E-3</v>
      </c>
      <c r="W25" s="257">
        <v>77</v>
      </c>
      <c r="X25" s="258">
        <v>1.8785733732643584E-2</v>
      </c>
      <c r="Y25" s="257">
        <v>276</v>
      </c>
      <c r="Z25" s="258">
        <v>2.7008777852802091E-2</v>
      </c>
      <c r="AA25" s="257">
        <v>400</v>
      </c>
      <c r="AC25" s="224"/>
    </row>
    <row r="26" spans="2:31" x14ac:dyDescent="0.25">
      <c r="B26" s="305" t="s">
        <v>1</v>
      </c>
      <c r="C26" s="219"/>
      <c r="D26" s="260">
        <v>4335</v>
      </c>
      <c r="E26" s="261">
        <v>4305</v>
      </c>
      <c r="F26" s="261">
        <v>4447</v>
      </c>
      <c r="G26" s="261">
        <v>4708</v>
      </c>
      <c r="H26" s="261">
        <v>5044</v>
      </c>
      <c r="I26" s="261">
        <v>5404</v>
      </c>
      <c r="J26" s="1355">
        <v>5775</v>
      </c>
      <c r="K26" s="265">
        <v>5792</v>
      </c>
      <c r="M26" s="222"/>
      <c r="N26" s="264">
        <v>-6.9204152249134898E-3</v>
      </c>
      <c r="O26" s="265">
        <v>-30</v>
      </c>
      <c r="P26" s="266">
        <v>3.2984901277584244E-2</v>
      </c>
      <c r="Q26" s="265">
        <v>142</v>
      </c>
      <c r="R26" s="266">
        <v>5.8691252529795346E-2</v>
      </c>
      <c r="S26" s="265">
        <v>261</v>
      </c>
      <c r="T26" s="266">
        <v>7.136788445199671E-2</v>
      </c>
      <c r="U26" s="265">
        <v>336</v>
      </c>
      <c r="V26" s="266">
        <v>7.1371927042030103E-2</v>
      </c>
      <c r="W26" s="265">
        <v>360</v>
      </c>
      <c r="X26" s="266">
        <v>6.8652849740932664E-2</v>
      </c>
      <c r="Y26" s="265">
        <v>371</v>
      </c>
      <c r="Z26" s="266">
        <v>4.1352031643293818E-2</v>
      </c>
      <c r="AA26" s="265">
        <v>230</v>
      </c>
      <c r="AC26" s="224"/>
      <c r="AD26" s="224"/>
      <c r="AE26" s="286"/>
    </row>
    <row r="27" spans="2:31" x14ac:dyDescent="0.25">
      <c r="B27" s="235" t="s">
        <v>0</v>
      </c>
      <c r="C27" s="219"/>
      <c r="D27" s="1222">
        <v>1735551</v>
      </c>
      <c r="E27" s="306">
        <v>1709394</v>
      </c>
      <c r="F27" s="307">
        <v>1768008</v>
      </c>
      <c r="G27" s="306">
        <v>1850208</v>
      </c>
      <c r="H27" s="307">
        <v>1944185</v>
      </c>
      <c r="I27" s="306">
        <v>2037769</v>
      </c>
      <c r="J27" s="306">
        <v>2217055</v>
      </c>
      <c r="K27" s="306">
        <f>SUM(K9:K26)</f>
        <v>2252381</v>
      </c>
      <c r="L27" s="308"/>
      <c r="M27" s="222"/>
      <c r="N27" s="240">
        <f>E27/D27-1</f>
        <v>-1.507129436127197E-2</v>
      </c>
      <c r="O27" s="241">
        <f>E27-D27</f>
        <v>-26157</v>
      </c>
      <c r="P27" s="242">
        <f>F27/E27-1</f>
        <v>3.4289344644944375E-2</v>
      </c>
      <c r="Q27" s="243">
        <f>F27-E27</f>
        <v>58614</v>
      </c>
      <c r="R27" s="242">
        <f t="shared" ref="R27" si="0">G27/F27-1</f>
        <v>4.6493002294107244E-2</v>
      </c>
      <c r="S27" s="237">
        <f t="shared" ref="S27" si="1">G27-F27</f>
        <v>82200</v>
      </c>
      <c r="T27" s="242">
        <f>H27/G27-1</f>
        <v>5.0792667635206401E-2</v>
      </c>
      <c r="U27" s="243">
        <f>H27-G27</f>
        <v>93977</v>
      </c>
      <c r="V27" s="309">
        <f>I27/H27-1</f>
        <v>4.8135336914953974E-2</v>
      </c>
      <c r="W27" s="237">
        <f>I27-H27</f>
        <v>93584</v>
      </c>
      <c r="X27" s="242">
        <v>8.798151311556901E-2</v>
      </c>
      <c r="Y27" s="243">
        <v>179286</v>
      </c>
      <c r="Z27" s="242">
        <v>8.2674040935652782E-2</v>
      </c>
      <c r="AA27" s="243">
        <f>SUM(AA9:AA26)</f>
        <v>171994</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58</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433</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76</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31486</v>
      </c>
      <c r="E11" s="928">
        <f>D11/D$29*100</f>
        <v>16.74769417346624</v>
      </c>
      <c r="F11" s="930"/>
      <c r="G11" s="927">
        <v>15103</v>
      </c>
      <c r="H11" s="928">
        <v>47.967350568506639</v>
      </c>
      <c r="I11" s="927">
        <v>15048</v>
      </c>
      <c r="J11" s="928">
        <v>99.635833940276768</v>
      </c>
      <c r="K11" s="930"/>
      <c r="L11" s="927">
        <v>16299</v>
      </c>
      <c r="M11" s="928">
        <v>51.765864193609858</v>
      </c>
      <c r="N11" s="927">
        <v>16156</v>
      </c>
      <c r="O11" s="928">
        <v>99.122645561077377</v>
      </c>
      <c r="P11" s="930"/>
      <c r="Q11" s="927">
        <v>84</v>
      </c>
      <c r="R11" s="928">
        <v>0.26678523788350378</v>
      </c>
      <c r="S11" s="927">
        <v>82</v>
      </c>
      <c r="T11" s="928">
        <f>IFERROR(S11/Q11*100,"-")</f>
        <v>97.61904761904762</v>
      </c>
    </row>
    <row r="12" spans="1:22" s="331" customFormat="1" ht="18" customHeight="1" x14ac:dyDescent="0.2">
      <c r="A12" s="330"/>
      <c r="B12" s="931" t="s">
        <v>7</v>
      </c>
      <c r="C12" s="930"/>
      <c r="D12" s="932">
        <f t="shared" ref="D12:D28" si="0">G12+L12+Q12</f>
        <v>4040</v>
      </c>
      <c r="E12" s="933">
        <f t="shared" ref="E12:E29" si="1">D12/D$29*100</f>
        <v>2.1489133094328783</v>
      </c>
      <c r="F12" s="930"/>
      <c r="G12" s="932">
        <v>2798</v>
      </c>
      <c r="H12" s="933">
        <v>69.257425742574256</v>
      </c>
      <c r="I12" s="932">
        <v>843</v>
      </c>
      <c r="J12" s="933">
        <v>30.12866333095068</v>
      </c>
      <c r="K12" s="930"/>
      <c r="L12" s="932">
        <v>1147</v>
      </c>
      <c r="M12" s="933">
        <v>28.39108910891089</v>
      </c>
      <c r="N12" s="932">
        <v>442</v>
      </c>
      <c r="O12" s="933">
        <v>38.535309503051437</v>
      </c>
      <c r="P12" s="930"/>
      <c r="Q12" s="932">
        <v>95</v>
      </c>
      <c r="R12" s="933">
        <v>2.3514851485148514</v>
      </c>
      <c r="S12" s="932">
        <v>51</v>
      </c>
      <c r="T12" s="933">
        <f t="shared" ref="T12:T28" si="2">IFERROR(S12/Q12*100,"-")</f>
        <v>53.684210526315788</v>
      </c>
    </row>
    <row r="13" spans="1:22" s="331" customFormat="1" ht="18" customHeight="1" x14ac:dyDescent="0.2">
      <c r="A13" s="330"/>
      <c r="B13" s="931" t="s">
        <v>37</v>
      </c>
      <c r="C13" s="930"/>
      <c r="D13" s="932">
        <f t="shared" si="0"/>
        <v>3988</v>
      </c>
      <c r="E13" s="933">
        <f t="shared" si="1"/>
        <v>2.1212540292124551</v>
      </c>
      <c r="F13" s="930"/>
      <c r="G13" s="932">
        <v>1811</v>
      </c>
      <c r="H13" s="933">
        <v>45.411233701103306</v>
      </c>
      <c r="I13" s="932">
        <v>213</v>
      </c>
      <c r="J13" s="933">
        <v>11.761457758144671</v>
      </c>
      <c r="K13" s="930"/>
      <c r="L13" s="932">
        <v>1908</v>
      </c>
      <c r="M13" s="933">
        <v>47.843530591775327</v>
      </c>
      <c r="N13" s="932">
        <v>180</v>
      </c>
      <c r="O13" s="933">
        <v>9.433962264150944</v>
      </c>
      <c r="P13" s="930"/>
      <c r="Q13" s="932">
        <v>269</v>
      </c>
      <c r="R13" s="933">
        <v>6.7452357071213633</v>
      </c>
      <c r="S13" s="932">
        <v>22</v>
      </c>
      <c r="T13" s="933">
        <f t="shared" si="2"/>
        <v>8.1784386617100377</v>
      </c>
    </row>
    <row r="14" spans="1:22" s="331" customFormat="1" ht="18" customHeight="1" x14ac:dyDescent="0.2">
      <c r="A14" s="330"/>
      <c r="B14" s="931" t="s">
        <v>38</v>
      </c>
      <c r="C14" s="930"/>
      <c r="D14" s="932">
        <f t="shared" si="0"/>
        <v>3061</v>
      </c>
      <c r="E14" s="933">
        <f t="shared" si="1"/>
        <v>1.6281741683599109</v>
      </c>
      <c r="F14" s="930"/>
      <c r="G14" s="932">
        <v>2187</v>
      </c>
      <c r="H14" s="933">
        <v>71.44723946422738</v>
      </c>
      <c r="I14" s="932">
        <v>2111</v>
      </c>
      <c r="J14" s="933">
        <v>96.524919981710099</v>
      </c>
      <c r="K14" s="930"/>
      <c r="L14" s="932">
        <v>871</v>
      </c>
      <c r="M14" s="933">
        <v>28.454753348578897</v>
      </c>
      <c r="N14" s="932">
        <v>751</v>
      </c>
      <c r="O14" s="933">
        <v>86.222732491389209</v>
      </c>
      <c r="P14" s="930"/>
      <c r="Q14" s="932">
        <v>3</v>
      </c>
      <c r="R14" s="933">
        <v>9.800718719372753E-2</v>
      </c>
      <c r="S14" s="932">
        <v>3</v>
      </c>
      <c r="T14" s="933">
        <f t="shared" si="2"/>
        <v>100</v>
      </c>
    </row>
    <row r="15" spans="1:22" s="331" customFormat="1" ht="18" customHeight="1" x14ac:dyDescent="0.2">
      <c r="A15" s="330"/>
      <c r="B15" s="931" t="s">
        <v>6</v>
      </c>
      <c r="C15" s="930"/>
      <c r="D15" s="932">
        <f t="shared" si="0"/>
        <v>5903</v>
      </c>
      <c r="E15" s="933">
        <f t="shared" si="1"/>
        <v>3.1398602142530403</v>
      </c>
      <c r="F15" s="930"/>
      <c r="G15" s="932">
        <v>3660</v>
      </c>
      <c r="H15" s="933">
        <v>62.002371675419276</v>
      </c>
      <c r="I15" s="932">
        <v>3437</v>
      </c>
      <c r="J15" s="933">
        <v>93.907103825136616</v>
      </c>
      <c r="K15" s="930"/>
      <c r="L15" s="932">
        <v>2073</v>
      </c>
      <c r="M15" s="933">
        <v>35.117736744028463</v>
      </c>
      <c r="N15" s="932">
        <v>1911</v>
      </c>
      <c r="O15" s="933">
        <v>92.185238784370483</v>
      </c>
      <c r="P15" s="930"/>
      <c r="Q15" s="932">
        <v>170</v>
      </c>
      <c r="R15" s="933">
        <v>2.8798915805522616</v>
      </c>
      <c r="S15" s="932">
        <v>136</v>
      </c>
      <c r="T15" s="933">
        <f t="shared" si="2"/>
        <v>80</v>
      </c>
    </row>
    <row r="16" spans="1:22" s="331" customFormat="1" ht="18" customHeight="1" x14ac:dyDescent="0.2">
      <c r="A16" s="330"/>
      <c r="B16" s="931" t="s">
        <v>5</v>
      </c>
      <c r="C16" s="930"/>
      <c r="D16" s="932">
        <f t="shared" si="0"/>
        <v>4562</v>
      </c>
      <c r="E16" s="933">
        <f t="shared" si="1"/>
        <v>2.4265699301071266</v>
      </c>
      <c r="F16" s="930"/>
      <c r="G16" s="932">
        <v>1757</v>
      </c>
      <c r="H16" s="933">
        <v>38.513809732573435</v>
      </c>
      <c r="I16" s="932">
        <v>16</v>
      </c>
      <c r="J16" s="933">
        <v>0.91064314171883898</v>
      </c>
      <c r="K16" s="930"/>
      <c r="L16" s="932">
        <v>2762</v>
      </c>
      <c r="M16" s="933">
        <v>60.543621218763697</v>
      </c>
      <c r="N16" s="932">
        <v>24</v>
      </c>
      <c r="O16" s="933">
        <v>0.86893555394641564</v>
      </c>
      <c r="P16" s="930"/>
      <c r="Q16" s="932">
        <v>43</v>
      </c>
      <c r="R16" s="933">
        <v>0.94256904866286717</v>
      </c>
      <c r="S16" s="932">
        <v>0</v>
      </c>
      <c r="T16" s="933">
        <f t="shared" si="2"/>
        <v>0</v>
      </c>
    </row>
    <row r="17" spans="1:20" s="331" customFormat="1" ht="18" customHeight="1" x14ac:dyDescent="0.2">
      <c r="A17" s="330"/>
      <c r="B17" s="931" t="s">
        <v>4</v>
      </c>
      <c r="C17" s="930"/>
      <c r="D17" s="932">
        <f t="shared" si="0"/>
        <v>9029</v>
      </c>
      <c r="E17" s="933">
        <f t="shared" si="1"/>
        <v>4.8026084828884796</v>
      </c>
      <c r="F17" s="930"/>
      <c r="G17" s="932">
        <v>5499</v>
      </c>
      <c r="H17" s="933">
        <v>60.903754568612243</v>
      </c>
      <c r="I17" s="932">
        <v>335</v>
      </c>
      <c r="J17" s="933">
        <v>6.0920167303146027</v>
      </c>
      <c r="K17" s="930"/>
      <c r="L17" s="932">
        <v>3527</v>
      </c>
      <c r="M17" s="933">
        <v>39.063019160482888</v>
      </c>
      <c r="N17" s="932">
        <v>76</v>
      </c>
      <c r="O17" s="933">
        <v>2.1548057839523675</v>
      </c>
      <c r="P17" s="930"/>
      <c r="Q17" s="932">
        <v>3</v>
      </c>
      <c r="R17" s="933">
        <v>3.3226270904862111E-2</v>
      </c>
      <c r="S17" s="932">
        <v>1</v>
      </c>
      <c r="T17" s="933">
        <f t="shared" si="2"/>
        <v>33.333333333333329</v>
      </c>
    </row>
    <row r="18" spans="1:20" s="331" customFormat="1" ht="18" customHeight="1" x14ac:dyDescent="0.2">
      <c r="A18" s="330"/>
      <c r="B18" s="931" t="s">
        <v>40</v>
      </c>
      <c r="C18" s="930"/>
      <c r="D18" s="932">
        <f t="shared" si="0"/>
        <v>12924</v>
      </c>
      <c r="E18" s="933">
        <f t="shared" si="1"/>
        <v>6.8743949532451776</v>
      </c>
      <c r="F18" s="930"/>
      <c r="G18" s="932">
        <v>7741</v>
      </c>
      <c r="H18" s="933">
        <v>59.896316929743108</v>
      </c>
      <c r="I18" s="932">
        <v>7525</v>
      </c>
      <c r="J18" s="933">
        <v>97.209662834259134</v>
      </c>
      <c r="K18" s="930"/>
      <c r="L18" s="932">
        <v>3581</v>
      </c>
      <c r="M18" s="933">
        <v>27.708139894769424</v>
      </c>
      <c r="N18" s="932">
        <v>3252</v>
      </c>
      <c r="O18" s="933">
        <v>90.812622172577491</v>
      </c>
      <c r="P18" s="930"/>
      <c r="Q18" s="932">
        <v>1602</v>
      </c>
      <c r="R18" s="933">
        <v>12.395543175487465</v>
      </c>
      <c r="S18" s="932">
        <v>1305</v>
      </c>
      <c r="T18" s="933">
        <f t="shared" si="2"/>
        <v>81.460674157303373</v>
      </c>
    </row>
    <row r="19" spans="1:20" s="331" customFormat="1" ht="18" customHeight="1" x14ac:dyDescent="0.2">
      <c r="A19" s="330"/>
      <c r="B19" s="931" t="s">
        <v>41</v>
      </c>
      <c r="C19" s="930"/>
      <c r="D19" s="932">
        <f t="shared" si="0"/>
        <v>38472</v>
      </c>
      <c r="E19" s="933">
        <f t="shared" si="1"/>
        <v>20.463612089233095</v>
      </c>
      <c r="F19" s="930"/>
      <c r="G19" s="932">
        <v>14300</v>
      </c>
      <c r="H19" s="933">
        <v>37.169889789977127</v>
      </c>
      <c r="I19" s="932">
        <v>13730</v>
      </c>
      <c r="J19" s="933">
        <v>96.013986013986013</v>
      </c>
      <c r="K19" s="930"/>
      <c r="L19" s="932">
        <v>20975</v>
      </c>
      <c r="M19" s="933">
        <v>54.520170513620293</v>
      </c>
      <c r="N19" s="932">
        <v>19515</v>
      </c>
      <c r="O19" s="933">
        <v>93.039332538736602</v>
      </c>
      <c r="P19" s="930"/>
      <c r="Q19" s="932">
        <v>3197</v>
      </c>
      <c r="R19" s="933">
        <v>8.3099396964025782</v>
      </c>
      <c r="S19" s="932">
        <v>3171</v>
      </c>
      <c r="T19" s="933">
        <f t="shared" si="2"/>
        <v>99.186737566468565</v>
      </c>
    </row>
    <row r="20" spans="1:20" s="331" customFormat="1" ht="18" customHeight="1" x14ac:dyDescent="0.2">
      <c r="A20" s="330"/>
      <c r="B20" s="931" t="s">
        <v>3</v>
      </c>
      <c r="C20" s="930"/>
      <c r="D20" s="932">
        <f t="shared" si="0"/>
        <v>13112</v>
      </c>
      <c r="E20" s="933">
        <f t="shared" si="1"/>
        <v>6.9743938894267083</v>
      </c>
      <c r="F20" s="930"/>
      <c r="G20" s="932">
        <v>6002</v>
      </c>
      <c r="H20" s="933">
        <v>45.774862721171445</v>
      </c>
      <c r="I20" s="932">
        <v>5751</v>
      </c>
      <c r="J20" s="933">
        <v>95.818060646451187</v>
      </c>
      <c r="K20" s="930"/>
      <c r="L20" s="932">
        <v>6252</v>
      </c>
      <c r="M20" s="933">
        <v>47.681513117754726</v>
      </c>
      <c r="N20" s="932">
        <v>5825</v>
      </c>
      <c r="O20" s="933">
        <v>93.170185540627003</v>
      </c>
      <c r="P20" s="930"/>
      <c r="Q20" s="932">
        <v>858</v>
      </c>
      <c r="R20" s="933">
        <v>6.5436241610738257</v>
      </c>
      <c r="S20" s="932">
        <v>517</v>
      </c>
      <c r="T20" s="933">
        <f t="shared" si="2"/>
        <v>60.256410256410255</v>
      </c>
    </row>
    <row r="21" spans="1:20" s="331" customFormat="1" ht="18" customHeight="1" x14ac:dyDescent="0.2">
      <c r="A21" s="330"/>
      <c r="B21" s="931" t="s">
        <v>2</v>
      </c>
      <c r="C21" s="930"/>
      <c r="D21" s="932">
        <f t="shared" si="0"/>
        <v>5145</v>
      </c>
      <c r="E21" s="933">
        <f t="shared" si="1"/>
        <v>2.7366730141168709</v>
      </c>
      <c r="F21" s="930"/>
      <c r="G21" s="932">
        <v>3351</v>
      </c>
      <c r="H21" s="933">
        <v>65.131195335276971</v>
      </c>
      <c r="I21" s="932">
        <v>3288</v>
      </c>
      <c r="J21" s="933">
        <v>98.119964189794089</v>
      </c>
      <c r="K21" s="930"/>
      <c r="L21" s="932">
        <v>1748</v>
      </c>
      <c r="M21" s="933">
        <v>33.97473275024295</v>
      </c>
      <c r="N21" s="932">
        <v>1726</v>
      </c>
      <c r="O21" s="933">
        <v>98.741418764302054</v>
      </c>
      <c r="P21" s="930"/>
      <c r="Q21" s="932">
        <v>46</v>
      </c>
      <c r="R21" s="933">
        <v>0.89407191448007772</v>
      </c>
      <c r="S21" s="932">
        <v>46</v>
      </c>
      <c r="T21" s="933">
        <f t="shared" si="2"/>
        <v>100</v>
      </c>
    </row>
    <row r="22" spans="1:20" s="331" customFormat="1" ht="18" customHeight="1" x14ac:dyDescent="0.2">
      <c r="A22" s="330"/>
      <c r="B22" s="931" t="s">
        <v>35</v>
      </c>
      <c r="C22" s="930"/>
      <c r="D22" s="932">
        <f t="shared" si="0"/>
        <v>7346</v>
      </c>
      <c r="E22" s="933">
        <f t="shared" si="1"/>
        <v>3.907405240369783</v>
      </c>
      <c r="F22" s="930"/>
      <c r="G22" s="932">
        <v>3840</v>
      </c>
      <c r="H22" s="933">
        <v>52.273346038660492</v>
      </c>
      <c r="I22" s="932">
        <v>3648</v>
      </c>
      <c r="J22" s="933">
        <v>95</v>
      </c>
      <c r="K22" s="930"/>
      <c r="L22" s="932">
        <v>2760</v>
      </c>
      <c r="M22" s="933">
        <v>37.571467465287235</v>
      </c>
      <c r="N22" s="932">
        <v>2678</v>
      </c>
      <c r="O22" s="933">
        <v>97.028985507246375</v>
      </c>
      <c r="P22" s="930"/>
      <c r="Q22" s="932">
        <v>746</v>
      </c>
      <c r="R22" s="933">
        <v>10.155186496052274</v>
      </c>
      <c r="S22" s="932">
        <v>692</v>
      </c>
      <c r="T22" s="933">
        <f t="shared" si="2"/>
        <v>92.761394101876675</v>
      </c>
    </row>
    <row r="23" spans="1:20" s="331" customFormat="1" ht="18" customHeight="1" x14ac:dyDescent="0.2">
      <c r="A23" s="330"/>
      <c r="B23" s="931" t="s">
        <v>42</v>
      </c>
      <c r="C23" s="930"/>
      <c r="D23" s="932">
        <f t="shared" si="0"/>
        <v>25060</v>
      </c>
      <c r="E23" s="933">
        <f t="shared" si="1"/>
        <v>13.329645429303943</v>
      </c>
      <c r="F23" s="930"/>
      <c r="G23" s="932">
        <v>15952</v>
      </c>
      <c r="H23" s="933">
        <v>63.655227454110133</v>
      </c>
      <c r="I23" s="932">
        <v>12859</v>
      </c>
      <c r="J23" s="933">
        <v>80.610581745235706</v>
      </c>
      <c r="K23" s="930"/>
      <c r="L23" s="932">
        <v>7974</v>
      </c>
      <c r="M23" s="933">
        <v>31.819632881085397</v>
      </c>
      <c r="N23" s="932">
        <v>7011</v>
      </c>
      <c r="O23" s="933">
        <v>87.923250564334083</v>
      </c>
      <c r="P23" s="930"/>
      <c r="Q23" s="932">
        <v>1134</v>
      </c>
      <c r="R23" s="933">
        <v>4.5251396648044695</v>
      </c>
      <c r="S23" s="932">
        <v>1118</v>
      </c>
      <c r="T23" s="933">
        <f t="shared" si="2"/>
        <v>98.589065255731924</v>
      </c>
    </row>
    <row r="24" spans="1:20" s="331" customFormat="1" ht="18" customHeight="1" x14ac:dyDescent="0.2">
      <c r="A24" s="330">
        <v>47094</v>
      </c>
      <c r="B24" s="931" t="s">
        <v>43</v>
      </c>
      <c r="C24" s="930"/>
      <c r="D24" s="932">
        <f t="shared" si="0"/>
        <v>5341</v>
      </c>
      <c r="E24" s="933">
        <f t="shared" si="1"/>
        <v>2.8409272241784662</v>
      </c>
      <c r="F24" s="930"/>
      <c r="G24" s="932">
        <v>2807</v>
      </c>
      <c r="H24" s="933">
        <v>52.55570117955439</v>
      </c>
      <c r="I24" s="932">
        <v>2797</v>
      </c>
      <c r="J24" s="933">
        <v>99.643747773423584</v>
      </c>
      <c r="K24" s="930"/>
      <c r="L24" s="932">
        <v>2514</v>
      </c>
      <c r="M24" s="933">
        <v>47.069837109155586</v>
      </c>
      <c r="N24" s="932">
        <v>2507</v>
      </c>
      <c r="O24" s="933">
        <v>99.721559268098645</v>
      </c>
      <c r="P24" s="930"/>
      <c r="Q24" s="932">
        <v>20</v>
      </c>
      <c r="R24" s="933">
        <v>0.37446171129002059</v>
      </c>
      <c r="S24" s="932">
        <v>19</v>
      </c>
      <c r="T24" s="933">
        <f t="shared" si="2"/>
        <v>95</v>
      </c>
    </row>
    <row r="25" spans="1:20" s="331" customFormat="1" ht="18" customHeight="1" x14ac:dyDescent="0.2">
      <c r="B25" s="931" t="s">
        <v>44</v>
      </c>
      <c r="C25" s="930"/>
      <c r="D25" s="932">
        <f t="shared" si="0"/>
        <v>2770</v>
      </c>
      <c r="E25" s="933">
        <f t="shared" si="1"/>
        <v>1.4733885809725429</v>
      </c>
      <c r="F25" s="930"/>
      <c r="G25" s="932">
        <v>1001</v>
      </c>
      <c r="H25" s="933">
        <v>36.137184115523461</v>
      </c>
      <c r="I25" s="932">
        <v>997</v>
      </c>
      <c r="J25" s="933">
        <v>99.600399600399598</v>
      </c>
      <c r="K25" s="930"/>
      <c r="L25" s="932">
        <v>1695</v>
      </c>
      <c r="M25" s="933">
        <v>61.191335740072205</v>
      </c>
      <c r="N25" s="932">
        <v>1684</v>
      </c>
      <c r="O25" s="933">
        <v>99.35103244837758</v>
      </c>
      <c r="P25" s="930"/>
      <c r="Q25" s="932">
        <v>74</v>
      </c>
      <c r="R25" s="933">
        <v>2.6714801444043323</v>
      </c>
      <c r="S25" s="932">
        <v>74</v>
      </c>
      <c r="T25" s="933">
        <f t="shared" si="2"/>
        <v>100</v>
      </c>
    </row>
    <row r="26" spans="1:20" s="331" customFormat="1" ht="18" customHeight="1" x14ac:dyDescent="0.2">
      <c r="B26" s="931" t="s">
        <v>45</v>
      </c>
      <c r="C26" s="930"/>
      <c r="D26" s="932">
        <f t="shared" si="0"/>
        <v>13379</v>
      </c>
      <c r="E26" s="933">
        <f t="shared" si="1"/>
        <v>7.116413655173881</v>
      </c>
      <c r="F26" s="930"/>
      <c r="G26" s="932">
        <v>5806</v>
      </c>
      <c r="H26" s="933">
        <v>43.396367441512815</v>
      </c>
      <c r="I26" s="932">
        <v>4506</v>
      </c>
      <c r="J26" s="933">
        <v>77.609369617636929</v>
      </c>
      <c r="K26" s="930"/>
      <c r="L26" s="932">
        <v>5097</v>
      </c>
      <c r="M26" s="933">
        <v>38.097017714328423</v>
      </c>
      <c r="N26" s="932">
        <v>3767</v>
      </c>
      <c r="O26" s="933">
        <v>73.906219344712582</v>
      </c>
      <c r="P26" s="930"/>
      <c r="Q26" s="932">
        <v>2476</v>
      </c>
      <c r="R26" s="933">
        <v>18.506614844158754</v>
      </c>
      <c r="S26" s="932">
        <v>1739</v>
      </c>
      <c r="T26" s="933">
        <f t="shared" si="2"/>
        <v>70.234248788368333</v>
      </c>
    </row>
    <row r="27" spans="1:20" s="331" customFormat="1" ht="18" customHeight="1" x14ac:dyDescent="0.2">
      <c r="B27" s="931" t="s">
        <v>46</v>
      </c>
      <c r="C27" s="930"/>
      <c r="D27" s="932">
        <f t="shared" si="0"/>
        <v>2175</v>
      </c>
      <c r="E27" s="933">
        <f t="shared" si="1"/>
        <v>1.1569025861427007</v>
      </c>
      <c r="F27" s="930"/>
      <c r="G27" s="932">
        <v>707</v>
      </c>
      <c r="H27" s="933">
        <v>32.505747126436781</v>
      </c>
      <c r="I27" s="932">
        <v>575</v>
      </c>
      <c r="J27" s="933">
        <v>81.329561527581333</v>
      </c>
      <c r="K27" s="930"/>
      <c r="L27" s="932">
        <v>1348</v>
      </c>
      <c r="M27" s="933">
        <v>61.977011494252878</v>
      </c>
      <c r="N27" s="932">
        <v>1184</v>
      </c>
      <c r="O27" s="933">
        <v>87.833827893175069</v>
      </c>
      <c r="P27" s="930"/>
      <c r="Q27" s="932">
        <v>120</v>
      </c>
      <c r="R27" s="933">
        <v>5.5172413793103452</v>
      </c>
      <c r="S27" s="932">
        <v>99</v>
      </c>
      <c r="T27" s="933">
        <f t="shared" si="2"/>
        <v>82.5</v>
      </c>
    </row>
    <row r="28" spans="1:20" s="331" customFormat="1" ht="18" customHeight="1" x14ac:dyDescent="0.2">
      <c r="B28" s="953" t="s">
        <v>1</v>
      </c>
      <c r="C28" s="930"/>
      <c r="D28" s="954">
        <f t="shared" si="0"/>
        <v>209</v>
      </c>
      <c r="E28" s="955">
        <f t="shared" si="1"/>
        <v>0.11116903011670089</v>
      </c>
      <c r="F28" s="930"/>
      <c r="G28" s="954">
        <v>95</v>
      </c>
      <c r="H28" s="955">
        <v>45.454545454545453</v>
      </c>
      <c r="I28" s="954">
        <v>94</v>
      </c>
      <c r="J28" s="955">
        <v>98.94736842105263</v>
      </c>
      <c r="K28" s="930"/>
      <c r="L28" s="954">
        <v>114</v>
      </c>
      <c r="M28" s="955">
        <v>54.54545454545454</v>
      </c>
      <c r="N28" s="954">
        <v>112</v>
      </c>
      <c r="O28" s="955">
        <v>98.245614035087712</v>
      </c>
      <c r="P28" s="930"/>
      <c r="Q28" s="954">
        <v>0</v>
      </c>
      <c r="R28" s="955">
        <v>0</v>
      </c>
      <c r="S28" s="954">
        <v>0</v>
      </c>
      <c r="T28" s="955" t="str">
        <f t="shared" si="2"/>
        <v>-</v>
      </c>
    </row>
    <row r="29" spans="1:20" s="319" customFormat="1" ht="18" customHeight="1" x14ac:dyDescent="0.2">
      <c r="B29" s="1284" t="s">
        <v>0</v>
      </c>
      <c r="C29" s="1277"/>
      <c r="D29" s="1285">
        <f>SUM(D11:D28)</f>
        <v>188002</v>
      </c>
      <c r="E29" s="1286">
        <f t="shared" si="1"/>
        <v>100</v>
      </c>
      <c r="F29" s="1277"/>
      <c r="G29" s="1285">
        <f>SUM(G11:G28)</f>
        <v>94417</v>
      </c>
      <c r="H29" s="1286">
        <f t="shared" ref="H29" si="3">G29/$D29*100</f>
        <v>50.221274241763382</v>
      </c>
      <c r="I29" s="1285">
        <f>SUM(I11:I28)</f>
        <v>77773</v>
      </c>
      <c r="J29" s="1286">
        <f>I29/G29*100</f>
        <v>82.371818634356103</v>
      </c>
      <c r="K29" s="1277"/>
      <c r="L29" s="1285">
        <f>SUM(L11:L28)</f>
        <v>82645</v>
      </c>
      <c r="M29" s="1286">
        <f t="shared" ref="M29" si="4">L29/$D29*100</f>
        <v>43.959638727247579</v>
      </c>
      <c r="N29" s="1285">
        <f>SUM(N11:N28)</f>
        <v>68801</v>
      </c>
      <c r="O29" s="1286">
        <f>N29/L29*100</f>
        <v>83.248835380240791</v>
      </c>
      <c r="P29" s="1277"/>
      <c r="Q29" s="1285">
        <f>SUM(Q11:Q28)</f>
        <v>10940</v>
      </c>
      <c r="R29" s="1286">
        <f t="shared" ref="R29" si="5">Q29/$D29*100</f>
        <v>5.8190870309890323</v>
      </c>
      <c r="S29" s="1285">
        <f>SUM(S11:S28)</f>
        <v>9075</v>
      </c>
      <c r="T29" s="1286">
        <f>S29/Q29*100</f>
        <v>82.952468007312618</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22" x14ac:dyDescent="0.25">
      <c r="B33" s="1400"/>
      <c r="C33" s="567"/>
      <c r="D33" s="567"/>
      <c r="E33" s="567"/>
      <c r="F33" s="567"/>
      <c r="G33" s="567"/>
      <c r="H33" s="567"/>
      <c r="I33" s="567"/>
      <c r="J33" s="567"/>
      <c r="K33" s="567"/>
      <c r="L33" s="1400"/>
      <c r="M33" s="567"/>
      <c r="N33" s="567"/>
      <c r="O33" s="567"/>
      <c r="P33" s="567"/>
      <c r="Q33" s="567"/>
      <c r="R33" s="567"/>
      <c r="S33" s="567"/>
      <c r="T33" s="1399"/>
      <c r="U33" s="1399"/>
      <c r="V33" s="1399"/>
    </row>
    <row r="34" spans="2:22"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399"/>
      <c r="U34" s="1399"/>
      <c r="V34" s="1399"/>
    </row>
    <row r="35" spans="2:22"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399"/>
      <c r="U35" s="1399"/>
      <c r="V35" s="1399"/>
    </row>
    <row r="36" spans="2:22" s="567" customFormat="1" x14ac:dyDescent="0.25">
      <c r="B36" s="1399"/>
      <c r="C36" s="1399"/>
      <c r="D36" s="1399"/>
      <c r="E36" s="1399"/>
      <c r="F36" s="1399"/>
      <c r="G36" s="1399"/>
      <c r="H36" s="1399"/>
      <c r="I36" s="1399"/>
      <c r="J36" s="1399"/>
      <c r="K36" s="1399"/>
      <c r="L36" s="1399"/>
      <c r="M36" s="1399"/>
      <c r="N36" s="1399"/>
      <c r="O36" s="1399"/>
      <c r="P36" s="1399"/>
      <c r="Q36" s="1399"/>
      <c r="R36" s="1399"/>
      <c r="S36" s="1399"/>
      <c r="T36" s="1399"/>
      <c r="U36" s="1399"/>
      <c r="V36" s="1399"/>
    </row>
    <row r="37" spans="2:22" s="567" customFormat="1" x14ac:dyDescent="0.25">
      <c r="B37" s="1399"/>
      <c r="C37" s="1399"/>
      <c r="D37" s="1399"/>
      <c r="E37" s="1399"/>
      <c r="F37" s="1399"/>
      <c r="G37" s="1399"/>
      <c r="H37" s="1399"/>
      <c r="I37" s="1399"/>
      <c r="J37" s="1399"/>
      <c r="K37" s="1399"/>
      <c r="L37" s="1399"/>
      <c r="M37" s="1399"/>
      <c r="N37" s="1399"/>
      <c r="O37" s="1399"/>
      <c r="P37" s="1399"/>
      <c r="Q37" s="1399"/>
      <c r="R37" s="1399"/>
      <c r="S37" s="1399"/>
      <c r="T37" s="1399"/>
      <c r="U37" s="1399"/>
      <c r="V37" s="1399"/>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67</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432</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77</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3938</v>
      </c>
      <c r="E11" s="928">
        <f>D11/D$29*100</f>
        <v>1.6261438340325725</v>
      </c>
      <c r="F11" s="930"/>
      <c r="G11" s="927">
        <v>1903</v>
      </c>
      <c r="H11" s="928">
        <v>48.324022346368714</v>
      </c>
      <c r="I11" s="927">
        <v>1843</v>
      </c>
      <c r="J11" s="928">
        <v>96.847083552285866</v>
      </c>
      <c r="K11" s="930"/>
      <c r="L11" s="927">
        <v>1932</v>
      </c>
      <c r="M11" s="928">
        <v>49.060436769933979</v>
      </c>
      <c r="N11" s="927">
        <v>1826</v>
      </c>
      <c r="O11" s="928">
        <v>94.513457556935819</v>
      </c>
      <c r="P11" s="930"/>
      <c r="Q11" s="927">
        <v>103</v>
      </c>
      <c r="R11" s="928">
        <v>2.6155408836973084</v>
      </c>
      <c r="S11" s="927">
        <v>42</v>
      </c>
      <c r="T11" s="928">
        <f>IFERROR(S11/Q11*100,"-")</f>
        <v>40.776699029126213</v>
      </c>
    </row>
    <row r="12" spans="1:22" s="331" customFormat="1" ht="18" customHeight="1" x14ac:dyDescent="0.2">
      <c r="A12" s="330"/>
      <c r="B12" s="931" t="s">
        <v>7</v>
      </c>
      <c r="C12" s="930"/>
      <c r="D12" s="932">
        <f t="shared" ref="D12:D28" si="0">G12+L12+Q12</f>
        <v>10972</v>
      </c>
      <c r="E12" s="933">
        <f t="shared" ref="E12:E29" si="1">D12/D$29*100</f>
        <v>4.5307389911136076</v>
      </c>
      <c r="F12" s="930"/>
      <c r="G12" s="932">
        <v>4809</v>
      </c>
      <c r="H12" s="933">
        <v>43.829748450601528</v>
      </c>
      <c r="I12" s="932">
        <v>4710</v>
      </c>
      <c r="J12" s="933">
        <v>97.94135995009357</v>
      </c>
      <c r="K12" s="930"/>
      <c r="L12" s="932">
        <v>4191</v>
      </c>
      <c r="M12" s="933">
        <v>38.197229310973384</v>
      </c>
      <c r="N12" s="932">
        <v>4068</v>
      </c>
      <c r="O12" s="933">
        <v>97.065139584824621</v>
      </c>
      <c r="P12" s="930"/>
      <c r="Q12" s="932">
        <v>1972</v>
      </c>
      <c r="R12" s="933">
        <v>17.973022238425081</v>
      </c>
      <c r="S12" s="932">
        <v>1894</v>
      </c>
      <c r="T12" s="933">
        <f t="shared" ref="T12:T28" si="2">IFERROR(S12/Q12*100,"-")</f>
        <v>96.044624746450296</v>
      </c>
    </row>
    <row r="13" spans="1:22" s="331" customFormat="1" ht="18" customHeight="1" x14ac:dyDescent="0.2">
      <c r="A13" s="330"/>
      <c r="B13" s="931" t="s">
        <v>37</v>
      </c>
      <c r="C13" s="930"/>
      <c r="D13" s="932">
        <f t="shared" si="0"/>
        <v>5074</v>
      </c>
      <c r="E13" s="933">
        <f t="shared" si="1"/>
        <v>2.0952396683294241</v>
      </c>
      <c r="F13" s="930"/>
      <c r="G13" s="932">
        <v>1498</v>
      </c>
      <c r="H13" s="933">
        <v>29.523058730784392</v>
      </c>
      <c r="I13" s="932">
        <v>1418</v>
      </c>
      <c r="J13" s="933">
        <v>94.659546061415227</v>
      </c>
      <c r="K13" s="930"/>
      <c r="L13" s="932">
        <v>1878</v>
      </c>
      <c r="M13" s="933">
        <v>37.012219156484036</v>
      </c>
      <c r="N13" s="932">
        <v>1684</v>
      </c>
      <c r="O13" s="933">
        <v>89.669861554845582</v>
      </c>
      <c r="P13" s="930"/>
      <c r="Q13" s="932">
        <v>1698</v>
      </c>
      <c r="R13" s="933">
        <v>33.464722112731572</v>
      </c>
      <c r="S13" s="932">
        <v>1333</v>
      </c>
      <c r="T13" s="933">
        <f t="shared" si="2"/>
        <v>78.504122497055363</v>
      </c>
    </row>
    <row r="14" spans="1:22" s="331" customFormat="1" ht="18" customHeight="1" x14ac:dyDescent="0.2">
      <c r="A14" s="330"/>
      <c r="B14" s="931" t="s">
        <v>38</v>
      </c>
      <c r="C14" s="930"/>
      <c r="D14" s="932">
        <f t="shared" si="0"/>
        <v>810</v>
      </c>
      <c r="E14" s="933">
        <f t="shared" si="1"/>
        <v>0.3344785438208186</v>
      </c>
      <c r="F14" s="930"/>
      <c r="G14" s="932">
        <v>406</v>
      </c>
      <c r="H14" s="933">
        <v>50.123456790123456</v>
      </c>
      <c r="I14" s="932">
        <v>345</v>
      </c>
      <c r="J14" s="933">
        <v>84.975369458128085</v>
      </c>
      <c r="K14" s="930"/>
      <c r="L14" s="932">
        <v>356</v>
      </c>
      <c r="M14" s="933">
        <v>43.950617283950614</v>
      </c>
      <c r="N14" s="932">
        <v>296</v>
      </c>
      <c r="O14" s="933">
        <v>83.146067415730343</v>
      </c>
      <c r="P14" s="930"/>
      <c r="Q14" s="932">
        <v>48</v>
      </c>
      <c r="R14" s="933">
        <v>5.9259259259259265</v>
      </c>
      <c r="S14" s="932">
        <v>6</v>
      </c>
      <c r="T14" s="933">
        <f t="shared" si="2"/>
        <v>12.5</v>
      </c>
    </row>
    <row r="15" spans="1:22" s="331" customFormat="1" ht="18" customHeight="1" x14ac:dyDescent="0.2">
      <c r="A15" s="330"/>
      <c r="B15" s="931" t="s">
        <v>6</v>
      </c>
      <c r="C15" s="930"/>
      <c r="D15" s="932">
        <f t="shared" si="0"/>
        <v>33605</v>
      </c>
      <c r="E15" s="933">
        <f t="shared" si="1"/>
        <v>13.876730203825444</v>
      </c>
      <c r="F15" s="930"/>
      <c r="G15" s="932">
        <v>10081</v>
      </c>
      <c r="H15" s="933">
        <v>29.9985121261717</v>
      </c>
      <c r="I15" s="932">
        <v>6680</v>
      </c>
      <c r="J15" s="933">
        <v>66.263267532982837</v>
      </c>
      <c r="K15" s="930"/>
      <c r="L15" s="932">
        <v>12052</v>
      </c>
      <c r="M15" s="933">
        <v>35.86371075732778</v>
      </c>
      <c r="N15" s="932">
        <v>7541</v>
      </c>
      <c r="O15" s="933">
        <v>62.570527713242619</v>
      </c>
      <c r="P15" s="930"/>
      <c r="Q15" s="932">
        <v>11472</v>
      </c>
      <c r="R15" s="933">
        <v>34.137777116500523</v>
      </c>
      <c r="S15" s="932">
        <v>7584</v>
      </c>
      <c r="T15" s="933">
        <f t="shared" si="2"/>
        <v>66.108786610878653</v>
      </c>
    </row>
    <row r="16" spans="1:22" s="331" customFormat="1" ht="18" customHeight="1" x14ac:dyDescent="0.2">
      <c r="A16" s="330"/>
      <c r="B16" s="931" t="s">
        <v>5</v>
      </c>
      <c r="C16" s="930"/>
      <c r="D16" s="932">
        <f t="shared" si="0"/>
        <v>626</v>
      </c>
      <c r="E16" s="933">
        <f t="shared" si="1"/>
        <v>0.25849823263189187</v>
      </c>
      <c r="F16" s="930"/>
      <c r="G16" s="932">
        <v>273</v>
      </c>
      <c r="H16" s="933">
        <v>43.610223642172521</v>
      </c>
      <c r="I16" s="932">
        <v>206</v>
      </c>
      <c r="J16" s="933">
        <v>75.45787545787546</v>
      </c>
      <c r="K16" s="930"/>
      <c r="L16" s="932">
        <v>319</v>
      </c>
      <c r="M16" s="933">
        <v>50.95846645367412</v>
      </c>
      <c r="N16" s="932">
        <v>241</v>
      </c>
      <c r="O16" s="933">
        <v>75.548589341692789</v>
      </c>
      <c r="P16" s="930"/>
      <c r="Q16" s="932">
        <v>34</v>
      </c>
      <c r="R16" s="933">
        <v>5.4313099041533546</v>
      </c>
      <c r="S16" s="932">
        <v>4</v>
      </c>
      <c r="T16" s="933">
        <f t="shared" si="2"/>
        <v>11.76470588235294</v>
      </c>
    </row>
    <row r="17" spans="1:20" s="331" customFormat="1" ht="18" customHeight="1" x14ac:dyDescent="0.2">
      <c r="A17" s="330"/>
      <c r="B17" s="931" t="s">
        <v>4</v>
      </c>
      <c r="C17" s="930"/>
      <c r="D17" s="932">
        <f t="shared" si="0"/>
        <v>46144</v>
      </c>
      <c r="E17" s="933">
        <f t="shared" si="1"/>
        <v>19.054540649466485</v>
      </c>
      <c r="F17" s="930"/>
      <c r="G17" s="932">
        <v>15647</v>
      </c>
      <c r="H17" s="933">
        <v>33.909067267683774</v>
      </c>
      <c r="I17" s="932">
        <v>13311</v>
      </c>
      <c r="J17" s="933">
        <v>85.070620566242724</v>
      </c>
      <c r="K17" s="930"/>
      <c r="L17" s="932">
        <v>15574</v>
      </c>
      <c r="M17" s="933">
        <v>33.750866851595006</v>
      </c>
      <c r="N17" s="932">
        <v>12561</v>
      </c>
      <c r="O17" s="933">
        <v>80.653653525105952</v>
      </c>
      <c r="P17" s="930"/>
      <c r="Q17" s="932">
        <v>14923</v>
      </c>
      <c r="R17" s="933">
        <v>32.34006588072122</v>
      </c>
      <c r="S17" s="932">
        <v>10260</v>
      </c>
      <c r="T17" s="933">
        <f t="shared" si="2"/>
        <v>68.752931716142868</v>
      </c>
    </row>
    <row r="18" spans="1:20" s="331" customFormat="1" ht="18" customHeight="1" x14ac:dyDescent="0.2">
      <c r="A18" s="330"/>
      <c r="B18" s="931" t="s">
        <v>40</v>
      </c>
      <c r="C18" s="930"/>
      <c r="D18" s="932">
        <f t="shared" si="0"/>
        <v>12495</v>
      </c>
      <c r="E18" s="933">
        <f t="shared" si="1"/>
        <v>5.1596412407915171</v>
      </c>
      <c r="F18" s="930"/>
      <c r="G18" s="932">
        <v>4261</v>
      </c>
      <c r="H18" s="933">
        <v>34.101640656262504</v>
      </c>
      <c r="I18" s="932">
        <v>3621</v>
      </c>
      <c r="J18" s="933">
        <v>84.980051631072513</v>
      </c>
      <c r="K18" s="930"/>
      <c r="L18" s="932">
        <v>4641</v>
      </c>
      <c r="M18" s="933">
        <v>37.142857142857146</v>
      </c>
      <c r="N18" s="932">
        <v>3794</v>
      </c>
      <c r="O18" s="933">
        <v>81.749622926093508</v>
      </c>
      <c r="P18" s="930"/>
      <c r="Q18" s="932">
        <v>3593</v>
      </c>
      <c r="R18" s="933">
        <v>28.75550220088035</v>
      </c>
      <c r="S18" s="932">
        <v>2638</v>
      </c>
      <c r="T18" s="933">
        <f t="shared" si="2"/>
        <v>73.420539938769835</v>
      </c>
    </row>
    <row r="19" spans="1:20" s="331" customFormat="1" ht="18" customHeight="1" x14ac:dyDescent="0.2">
      <c r="A19" s="330"/>
      <c r="B19" s="931" t="s">
        <v>41</v>
      </c>
      <c r="C19" s="930"/>
      <c r="D19" s="932">
        <f t="shared" si="0"/>
        <v>22332</v>
      </c>
      <c r="E19" s="933">
        <f t="shared" si="1"/>
        <v>9.2216973340821262</v>
      </c>
      <c r="F19" s="930"/>
      <c r="G19" s="932">
        <v>6539</v>
      </c>
      <c r="H19" s="933">
        <v>29.280852588214223</v>
      </c>
      <c r="I19" s="932">
        <v>6267</v>
      </c>
      <c r="J19" s="933">
        <v>95.840342560024467</v>
      </c>
      <c r="K19" s="930"/>
      <c r="L19" s="932">
        <v>11680</v>
      </c>
      <c r="M19" s="933">
        <v>52.301629948056608</v>
      </c>
      <c r="N19" s="932">
        <v>10814</v>
      </c>
      <c r="O19" s="933">
        <v>92.585616438356169</v>
      </c>
      <c r="P19" s="930"/>
      <c r="Q19" s="932">
        <v>4113</v>
      </c>
      <c r="R19" s="933">
        <v>18.417517463729176</v>
      </c>
      <c r="S19" s="932">
        <v>3238</v>
      </c>
      <c r="T19" s="933">
        <f t="shared" si="2"/>
        <v>78.725990761001711</v>
      </c>
    </row>
    <row r="20" spans="1:20" s="331" customFormat="1" ht="18" customHeight="1" x14ac:dyDescent="0.2">
      <c r="A20" s="330"/>
      <c r="B20" s="931" t="s">
        <v>3</v>
      </c>
      <c r="C20" s="930"/>
      <c r="D20" s="932">
        <f t="shared" si="0"/>
        <v>27804</v>
      </c>
      <c r="E20" s="933">
        <f t="shared" si="1"/>
        <v>11.481285719004989</v>
      </c>
      <c r="F20" s="930"/>
      <c r="G20" s="932">
        <v>8167</v>
      </c>
      <c r="H20" s="933">
        <v>29.37347144295785</v>
      </c>
      <c r="I20" s="932">
        <v>4401</v>
      </c>
      <c r="J20" s="933">
        <v>53.887596424635731</v>
      </c>
      <c r="K20" s="930"/>
      <c r="L20" s="932">
        <v>10814</v>
      </c>
      <c r="M20" s="933">
        <v>38.893684361962308</v>
      </c>
      <c r="N20" s="932">
        <v>5742</v>
      </c>
      <c r="O20" s="933">
        <v>53.097836138339197</v>
      </c>
      <c r="P20" s="930"/>
      <c r="Q20" s="932">
        <v>8823</v>
      </c>
      <c r="R20" s="933">
        <v>31.732844195079846</v>
      </c>
      <c r="S20" s="932">
        <v>3818</v>
      </c>
      <c r="T20" s="933">
        <f t="shared" si="2"/>
        <v>43.273263062450411</v>
      </c>
    </row>
    <row r="21" spans="1:20" s="331" customFormat="1" ht="18" customHeight="1" x14ac:dyDescent="0.2">
      <c r="A21" s="330"/>
      <c r="B21" s="931" t="s">
        <v>2</v>
      </c>
      <c r="C21" s="930"/>
      <c r="D21" s="932">
        <f t="shared" si="0"/>
        <v>20169</v>
      </c>
      <c r="E21" s="933">
        <f t="shared" si="1"/>
        <v>8.3285157411383821</v>
      </c>
      <c r="F21" s="930"/>
      <c r="G21" s="932">
        <v>5978</v>
      </c>
      <c r="H21" s="933">
        <v>29.639545837671676</v>
      </c>
      <c r="I21" s="932">
        <v>5047</v>
      </c>
      <c r="J21" s="933">
        <v>84.426229508196727</v>
      </c>
      <c r="K21" s="930"/>
      <c r="L21" s="932">
        <v>6849</v>
      </c>
      <c r="M21" s="933">
        <v>33.958054439982149</v>
      </c>
      <c r="N21" s="932">
        <v>5203</v>
      </c>
      <c r="O21" s="933">
        <v>75.967294495546795</v>
      </c>
      <c r="P21" s="930"/>
      <c r="Q21" s="932">
        <v>7342</v>
      </c>
      <c r="R21" s="933">
        <v>36.402399722346175</v>
      </c>
      <c r="S21" s="932">
        <v>4872</v>
      </c>
      <c r="T21" s="933">
        <f t="shared" si="2"/>
        <v>66.357940615636068</v>
      </c>
    </row>
    <row r="22" spans="1:20" s="331" customFormat="1" ht="18" customHeight="1" x14ac:dyDescent="0.2">
      <c r="A22" s="330"/>
      <c r="B22" s="931" t="s">
        <v>35</v>
      </c>
      <c r="C22" s="930"/>
      <c r="D22" s="932">
        <f t="shared" si="0"/>
        <v>20931</v>
      </c>
      <c r="E22" s="933">
        <f t="shared" si="1"/>
        <v>8.6431733342142643</v>
      </c>
      <c r="F22" s="930"/>
      <c r="G22" s="932">
        <v>6849</v>
      </c>
      <c r="H22" s="933">
        <v>32.72180020065931</v>
      </c>
      <c r="I22" s="932">
        <v>5204</v>
      </c>
      <c r="J22" s="933">
        <v>75.981895167177697</v>
      </c>
      <c r="K22" s="930"/>
      <c r="L22" s="932">
        <v>6802</v>
      </c>
      <c r="M22" s="933">
        <v>32.49725287850557</v>
      </c>
      <c r="N22" s="932">
        <v>3867</v>
      </c>
      <c r="O22" s="933">
        <v>56.850926198177007</v>
      </c>
      <c r="P22" s="930"/>
      <c r="Q22" s="932">
        <v>7280</v>
      </c>
      <c r="R22" s="933">
        <v>34.780946920835127</v>
      </c>
      <c r="S22" s="932">
        <v>3406</v>
      </c>
      <c r="T22" s="933">
        <f t="shared" si="2"/>
        <v>46.785714285714285</v>
      </c>
    </row>
    <row r="23" spans="1:20" s="331" customFormat="1" ht="18" customHeight="1" x14ac:dyDescent="0.2">
      <c r="A23" s="330"/>
      <c r="B23" s="931" t="s">
        <v>42</v>
      </c>
      <c r="C23" s="930"/>
      <c r="D23" s="932">
        <f t="shared" si="0"/>
        <v>30053</v>
      </c>
      <c r="E23" s="933">
        <f t="shared" si="1"/>
        <v>12.409979848700075</v>
      </c>
      <c r="F23" s="930"/>
      <c r="G23" s="932">
        <v>13469</v>
      </c>
      <c r="H23" s="933">
        <v>44.817489102585434</v>
      </c>
      <c r="I23" s="932">
        <v>10742</v>
      </c>
      <c r="J23" s="933">
        <v>79.753508055534923</v>
      </c>
      <c r="K23" s="930"/>
      <c r="L23" s="932">
        <v>11213</v>
      </c>
      <c r="M23" s="933">
        <v>37.310751006555087</v>
      </c>
      <c r="N23" s="932">
        <v>8627</v>
      </c>
      <c r="O23" s="933">
        <v>76.937483278337652</v>
      </c>
      <c r="P23" s="930"/>
      <c r="Q23" s="932">
        <v>5371</v>
      </c>
      <c r="R23" s="933">
        <v>17.871759890859483</v>
      </c>
      <c r="S23" s="932">
        <v>3709</v>
      </c>
      <c r="T23" s="933">
        <f t="shared" si="2"/>
        <v>69.056041705455215</v>
      </c>
    </row>
    <row r="24" spans="1:20" s="331" customFormat="1" ht="18" customHeight="1" x14ac:dyDescent="0.2">
      <c r="A24" s="330">
        <v>47094</v>
      </c>
      <c r="B24" s="931" t="s">
        <v>43</v>
      </c>
      <c r="C24" s="930"/>
      <c r="D24" s="932">
        <f t="shared" si="0"/>
        <v>1852</v>
      </c>
      <c r="E24" s="933">
        <f t="shared" si="1"/>
        <v>0.76475834957550126</v>
      </c>
      <c r="F24" s="930"/>
      <c r="G24" s="932">
        <v>1055</v>
      </c>
      <c r="H24" s="933">
        <v>56.965442764578832</v>
      </c>
      <c r="I24" s="932">
        <v>991</v>
      </c>
      <c r="J24" s="933">
        <v>93.933649289099534</v>
      </c>
      <c r="K24" s="930"/>
      <c r="L24" s="932">
        <v>570</v>
      </c>
      <c r="M24" s="933">
        <v>30.77753779697624</v>
      </c>
      <c r="N24" s="932">
        <v>482</v>
      </c>
      <c r="O24" s="933">
        <v>84.561403508771932</v>
      </c>
      <c r="P24" s="930"/>
      <c r="Q24" s="932">
        <v>227</v>
      </c>
      <c r="R24" s="933">
        <v>12.257019438444924</v>
      </c>
      <c r="S24" s="932">
        <v>157</v>
      </c>
      <c r="T24" s="933">
        <f t="shared" si="2"/>
        <v>69.162995594713664</v>
      </c>
    </row>
    <row r="25" spans="1:20" s="331" customFormat="1" ht="18" customHeight="1" x14ac:dyDescent="0.2">
      <c r="B25" s="931" t="s">
        <v>44</v>
      </c>
      <c r="C25" s="930"/>
      <c r="D25" s="932">
        <f t="shared" si="0"/>
        <v>3056</v>
      </c>
      <c r="E25" s="933">
        <f t="shared" si="1"/>
        <v>1.2619338640943478</v>
      </c>
      <c r="F25" s="930"/>
      <c r="G25" s="932">
        <v>718</v>
      </c>
      <c r="H25" s="933">
        <v>23.494764397905758</v>
      </c>
      <c r="I25" s="932">
        <v>553</v>
      </c>
      <c r="J25" s="933">
        <v>77.01949860724234</v>
      </c>
      <c r="K25" s="930"/>
      <c r="L25" s="932">
        <v>1393</v>
      </c>
      <c r="M25" s="933">
        <v>45.582460732984295</v>
      </c>
      <c r="N25" s="932">
        <v>1020</v>
      </c>
      <c r="O25" s="933">
        <v>73.223259152907389</v>
      </c>
      <c r="P25" s="930"/>
      <c r="Q25" s="932">
        <v>945</v>
      </c>
      <c r="R25" s="933">
        <v>30.922774869109947</v>
      </c>
      <c r="S25" s="932">
        <v>494</v>
      </c>
      <c r="T25" s="933">
        <f t="shared" si="2"/>
        <v>52.275132275132272</v>
      </c>
    </row>
    <row r="26" spans="1:20" s="331" customFormat="1" ht="18" customHeight="1" x14ac:dyDescent="0.2">
      <c r="B26" s="931" t="s">
        <v>45</v>
      </c>
      <c r="C26" s="930"/>
      <c r="D26" s="932">
        <f t="shared" si="0"/>
        <v>1359</v>
      </c>
      <c r="E26" s="933">
        <f t="shared" si="1"/>
        <v>0.56118066796604016</v>
      </c>
      <c r="F26" s="930"/>
      <c r="G26" s="932">
        <v>642</v>
      </c>
      <c r="H26" s="933">
        <v>47.240618101545259</v>
      </c>
      <c r="I26" s="932">
        <v>467</v>
      </c>
      <c r="J26" s="933">
        <v>72.741433021806856</v>
      </c>
      <c r="K26" s="930"/>
      <c r="L26" s="932">
        <v>685</v>
      </c>
      <c r="M26" s="933">
        <v>50.404709345106689</v>
      </c>
      <c r="N26" s="932">
        <v>492</v>
      </c>
      <c r="O26" s="933">
        <v>71.824817518248167</v>
      </c>
      <c r="P26" s="930"/>
      <c r="Q26" s="932">
        <v>32</v>
      </c>
      <c r="R26" s="933">
        <v>2.3546725533480499</v>
      </c>
      <c r="S26" s="932">
        <v>17</v>
      </c>
      <c r="T26" s="933">
        <f t="shared" si="2"/>
        <v>53.125</v>
      </c>
    </row>
    <row r="27" spans="1:20" s="331" customFormat="1" ht="18" customHeight="1" x14ac:dyDescent="0.2">
      <c r="B27" s="931" t="s">
        <v>46</v>
      </c>
      <c r="C27" s="930"/>
      <c r="D27" s="932">
        <f t="shared" si="0"/>
        <v>942</v>
      </c>
      <c r="E27" s="933">
        <f t="shared" si="1"/>
        <v>0.38898615836939643</v>
      </c>
      <c r="F27" s="930"/>
      <c r="G27" s="932">
        <v>388</v>
      </c>
      <c r="H27" s="933">
        <v>41.188959660297243</v>
      </c>
      <c r="I27" s="932">
        <v>358</v>
      </c>
      <c r="J27" s="933">
        <v>92.268041237113408</v>
      </c>
      <c r="K27" s="930"/>
      <c r="L27" s="932">
        <v>517</v>
      </c>
      <c r="M27" s="933">
        <v>54.883227176220807</v>
      </c>
      <c r="N27" s="932">
        <v>449</v>
      </c>
      <c r="O27" s="933">
        <v>86.847195357833655</v>
      </c>
      <c r="P27" s="930"/>
      <c r="Q27" s="932">
        <v>37</v>
      </c>
      <c r="R27" s="933">
        <v>3.9278131634819533</v>
      </c>
      <c r="S27" s="932">
        <v>21</v>
      </c>
      <c r="T27" s="933">
        <f t="shared" si="2"/>
        <v>56.756756756756758</v>
      </c>
    </row>
    <row r="28" spans="1:20" s="331" customFormat="1" ht="18" customHeight="1" x14ac:dyDescent="0.2">
      <c r="B28" s="953" t="s">
        <v>1</v>
      </c>
      <c r="C28" s="930"/>
      <c r="D28" s="954">
        <f t="shared" si="0"/>
        <v>6</v>
      </c>
      <c r="E28" s="955">
        <f t="shared" si="1"/>
        <v>2.477618843117175E-3</v>
      </c>
      <c r="F28" s="930"/>
      <c r="G28" s="954">
        <v>1</v>
      </c>
      <c r="H28" s="955">
        <v>16.666666666666664</v>
      </c>
      <c r="I28" s="954">
        <v>1</v>
      </c>
      <c r="J28" s="955">
        <v>100</v>
      </c>
      <c r="K28" s="930"/>
      <c r="L28" s="954">
        <v>4</v>
      </c>
      <c r="M28" s="955">
        <v>66.666666666666657</v>
      </c>
      <c r="N28" s="954">
        <v>3</v>
      </c>
      <c r="O28" s="955">
        <v>75</v>
      </c>
      <c r="P28" s="930"/>
      <c r="Q28" s="954">
        <v>1</v>
      </c>
      <c r="R28" s="955">
        <v>16.666666666666664</v>
      </c>
      <c r="S28" s="954">
        <v>0</v>
      </c>
      <c r="T28" s="955">
        <f t="shared" si="2"/>
        <v>0</v>
      </c>
    </row>
    <row r="29" spans="1:20" s="319" customFormat="1" ht="18" customHeight="1" x14ac:dyDescent="0.2">
      <c r="B29" s="1284" t="s">
        <v>0</v>
      </c>
      <c r="C29" s="1277"/>
      <c r="D29" s="1285">
        <f>SUM(D11:D28)</f>
        <v>242168</v>
      </c>
      <c r="E29" s="1286">
        <f t="shared" si="1"/>
        <v>100</v>
      </c>
      <c r="F29" s="1277"/>
      <c r="G29" s="1285">
        <f>SUM(G11:G28)</f>
        <v>82684</v>
      </c>
      <c r="H29" s="1286">
        <f>G29/$D29*100</f>
        <v>34.143239404050078</v>
      </c>
      <c r="I29" s="1285">
        <f>SUM(I11:I28)</f>
        <v>66165</v>
      </c>
      <c r="J29" s="1286">
        <f>I29/G29*100</f>
        <v>80.021527744182677</v>
      </c>
      <c r="K29" s="1277"/>
      <c r="L29" s="1285">
        <f>SUM(L11:L28)</f>
        <v>91470</v>
      </c>
      <c r="M29" s="1286">
        <f>L29/$D29*100</f>
        <v>37.771299263321332</v>
      </c>
      <c r="N29" s="1285">
        <f>SUM(N11:N28)</f>
        <v>68710</v>
      </c>
      <c r="O29" s="1286">
        <f>N29/L29*100</f>
        <v>75.117524871542585</v>
      </c>
      <c r="P29" s="1277"/>
      <c r="Q29" s="1285">
        <f>SUM(Q11:Q28)</f>
        <v>68014</v>
      </c>
      <c r="R29" s="1286">
        <f>Q29/$D29*100</f>
        <v>28.085461332628586</v>
      </c>
      <c r="S29" s="1285">
        <f>SUM(S11:S28)</f>
        <v>43493</v>
      </c>
      <c r="T29" s="1286">
        <f>S29/Q29*100</f>
        <v>63.947128532360985</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12" x14ac:dyDescent="0.2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66</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431</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66</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99120</v>
      </c>
      <c r="E11" s="928">
        <f>D11/D$29*100</f>
        <v>13.034696067498475</v>
      </c>
      <c r="F11" s="930"/>
      <c r="G11" s="927">
        <v>28168</v>
      </c>
      <c r="H11" s="928">
        <v>28.418079096045197</v>
      </c>
      <c r="I11" s="927">
        <v>22356</v>
      </c>
      <c r="J11" s="928">
        <v>79.366657199659187</v>
      </c>
      <c r="K11" s="930"/>
      <c r="L11" s="927">
        <v>43630</v>
      </c>
      <c r="M11" s="928">
        <v>44.017352703793385</v>
      </c>
      <c r="N11" s="927">
        <v>33746</v>
      </c>
      <c r="O11" s="928">
        <v>77.345862938345178</v>
      </c>
      <c r="P11" s="930"/>
      <c r="Q11" s="927">
        <v>27322</v>
      </c>
      <c r="R11" s="928">
        <v>27.564568200161421</v>
      </c>
      <c r="S11" s="927">
        <v>19731</v>
      </c>
      <c r="T11" s="928">
        <f>IFERROR(S11/Q11*100,"-")</f>
        <v>72.216528804626307</v>
      </c>
    </row>
    <row r="12" spans="1:22" s="331" customFormat="1" ht="18" customHeight="1" x14ac:dyDescent="0.2">
      <c r="A12" s="330"/>
      <c r="B12" s="931" t="s">
        <v>7</v>
      </c>
      <c r="C12" s="930"/>
      <c r="D12" s="932">
        <f t="shared" ref="D12:D28" si="0">G12+L12+Q12</f>
        <v>26914</v>
      </c>
      <c r="E12" s="933">
        <f t="shared" ref="E12:E29" si="1">D12/D$29*100</f>
        <v>3.5393039745828685</v>
      </c>
      <c r="F12" s="930"/>
      <c r="G12" s="932">
        <v>5810</v>
      </c>
      <c r="H12" s="933">
        <v>21.587277996581705</v>
      </c>
      <c r="I12" s="932">
        <v>4119</v>
      </c>
      <c r="J12" s="933">
        <v>70.895008605851984</v>
      </c>
      <c r="K12" s="930"/>
      <c r="L12" s="932">
        <v>9924</v>
      </c>
      <c r="M12" s="933">
        <v>36.873002898119935</v>
      </c>
      <c r="N12" s="932">
        <v>7031</v>
      </c>
      <c r="O12" s="933">
        <v>70.848448206368403</v>
      </c>
      <c r="P12" s="930"/>
      <c r="Q12" s="932">
        <v>11180</v>
      </c>
      <c r="R12" s="933">
        <v>41.539719105298353</v>
      </c>
      <c r="S12" s="932">
        <v>8046</v>
      </c>
      <c r="T12" s="933">
        <f t="shared" ref="T12:T28" si="2">IFERROR(S12/Q12*100,"-")</f>
        <v>71.967799642218239</v>
      </c>
    </row>
    <row r="13" spans="1:22" s="331" customFormat="1" ht="18" customHeight="1" x14ac:dyDescent="0.2">
      <c r="A13" s="330"/>
      <c r="B13" s="931" t="s">
        <v>37</v>
      </c>
      <c r="C13" s="930"/>
      <c r="D13" s="932">
        <f t="shared" si="0"/>
        <v>13510</v>
      </c>
      <c r="E13" s="933">
        <f t="shared" si="1"/>
        <v>1.7766217097649757</v>
      </c>
      <c r="F13" s="930"/>
      <c r="G13" s="932">
        <v>2664</v>
      </c>
      <c r="H13" s="933">
        <v>19.718726868985936</v>
      </c>
      <c r="I13" s="932">
        <v>2194</v>
      </c>
      <c r="J13" s="933">
        <v>82.357357357357358</v>
      </c>
      <c r="K13" s="930"/>
      <c r="L13" s="932">
        <v>4520</v>
      </c>
      <c r="M13" s="933">
        <v>33.456698741672838</v>
      </c>
      <c r="N13" s="932">
        <v>3432</v>
      </c>
      <c r="O13" s="933">
        <v>75.929203539823007</v>
      </c>
      <c r="P13" s="930"/>
      <c r="Q13" s="932">
        <v>6326</v>
      </c>
      <c r="R13" s="933">
        <v>46.82457438934123</v>
      </c>
      <c r="S13" s="932">
        <v>3973</v>
      </c>
      <c r="T13" s="933">
        <f t="shared" si="2"/>
        <v>62.804299715460012</v>
      </c>
    </row>
    <row r="14" spans="1:22" s="331" customFormat="1" ht="18" customHeight="1" x14ac:dyDescent="0.2">
      <c r="A14" s="330"/>
      <c r="B14" s="931" t="s">
        <v>38</v>
      </c>
      <c r="C14" s="930"/>
      <c r="D14" s="932">
        <f t="shared" si="0"/>
        <v>26298</v>
      </c>
      <c r="E14" s="933">
        <f t="shared" si="1"/>
        <v>3.4582973888526518</v>
      </c>
      <c r="F14" s="930"/>
      <c r="G14" s="932">
        <v>4747</v>
      </c>
      <c r="H14" s="933">
        <v>18.050802342383452</v>
      </c>
      <c r="I14" s="932">
        <v>1904</v>
      </c>
      <c r="J14" s="933">
        <v>40.109542869180537</v>
      </c>
      <c r="K14" s="930"/>
      <c r="L14" s="932">
        <v>8442</v>
      </c>
      <c r="M14" s="933">
        <v>32.101300479123893</v>
      </c>
      <c r="N14" s="932">
        <v>2651</v>
      </c>
      <c r="O14" s="933">
        <v>31.402511253257519</v>
      </c>
      <c r="P14" s="930"/>
      <c r="Q14" s="932">
        <v>13109</v>
      </c>
      <c r="R14" s="933">
        <v>49.847897178492659</v>
      </c>
      <c r="S14" s="932">
        <v>3705</v>
      </c>
      <c r="T14" s="933">
        <f t="shared" si="2"/>
        <v>28.263025402395304</v>
      </c>
    </row>
    <row r="15" spans="1:22" s="331" customFormat="1" ht="18" customHeight="1" x14ac:dyDescent="0.2">
      <c r="A15" s="330"/>
      <c r="B15" s="931" t="s">
        <v>6</v>
      </c>
      <c r="C15" s="930"/>
      <c r="D15" s="932">
        <f t="shared" si="0"/>
        <v>31452</v>
      </c>
      <c r="E15" s="933">
        <f t="shared" si="1"/>
        <v>4.1360700233551455</v>
      </c>
      <c r="F15" s="930"/>
      <c r="G15" s="932">
        <v>11067</v>
      </c>
      <c r="H15" s="933">
        <v>35.186951545211755</v>
      </c>
      <c r="I15" s="932">
        <v>8661</v>
      </c>
      <c r="J15" s="933">
        <v>78.259690973163458</v>
      </c>
      <c r="K15" s="930"/>
      <c r="L15" s="932">
        <v>11628</v>
      </c>
      <c r="M15" s="933">
        <v>36.970621900038154</v>
      </c>
      <c r="N15" s="932">
        <v>9322</v>
      </c>
      <c r="O15" s="933">
        <v>80.168558651530788</v>
      </c>
      <c r="P15" s="930"/>
      <c r="Q15" s="932">
        <v>8757</v>
      </c>
      <c r="R15" s="933">
        <v>27.842426554750094</v>
      </c>
      <c r="S15" s="932">
        <v>6965</v>
      </c>
      <c r="T15" s="933">
        <f t="shared" si="2"/>
        <v>79.536370903277373</v>
      </c>
    </row>
    <row r="16" spans="1:22" s="331" customFormat="1" ht="18" customHeight="1" x14ac:dyDescent="0.2">
      <c r="A16" s="330"/>
      <c r="B16" s="931" t="s">
        <v>5</v>
      </c>
      <c r="C16" s="930"/>
      <c r="D16" s="932">
        <f t="shared" si="0"/>
        <v>9619</v>
      </c>
      <c r="E16" s="933">
        <f t="shared" si="1"/>
        <v>1.2649388768489489</v>
      </c>
      <c r="F16" s="930"/>
      <c r="G16" s="932">
        <v>2192</v>
      </c>
      <c r="H16" s="933">
        <v>22.788231624909034</v>
      </c>
      <c r="I16" s="932">
        <v>1687</v>
      </c>
      <c r="J16" s="933">
        <v>76.961678832116789</v>
      </c>
      <c r="K16" s="930"/>
      <c r="L16" s="932">
        <v>3606</v>
      </c>
      <c r="M16" s="933">
        <v>37.488304397546521</v>
      </c>
      <c r="N16" s="932">
        <v>2497</v>
      </c>
      <c r="O16" s="933">
        <v>69.245701608430394</v>
      </c>
      <c r="P16" s="930"/>
      <c r="Q16" s="932">
        <v>3821</v>
      </c>
      <c r="R16" s="933">
        <v>39.723463977544441</v>
      </c>
      <c r="S16" s="932">
        <v>2465</v>
      </c>
      <c r="T16" s="933">
        <f t="shared" si="2"/>
        <v>64.511907877518965</v>
      </c>
    </row>
    <row r="17" spans="1:20" s="331" customFormat="1" ht="18" customHeight="1" x14ac:dyDescent="0.2">
      <c r="A17" s="330"/>
      <c r="B17" s="931" t="s">
        <v>4</v>
      </c>
      <c r="C17" s="930"/>
      <c r="D17" s="932">
        <f t="shared" si="0"/>
        <v>40044</v>
      </c>
      <c r="E17" s="933">
        <f t="shared" si="1"/>
        <v>5.2659540892545289</v>
      </c>
      <c r="F17" s="930"/>
      <c r="G17" s="932">
        <v>9559</v>
      </c>
      <c r="H17" s="933">
        <v>23.871241634202377</v>
      </c>
      <c r="I17" s="932">
        <v>6461</v>
      </c>
      <c r="J17" s="933">
        <v>67.590752170729147</v>
      </c>
      <c r="K17" s="930"/>
      <c r="L17" s="932">
        <v>14539</v>
      </c>
      <c r="M17" s="933">
        <v>36.30756168214964</v>
      </c>
      <c r="N17" s="932">
        <v>9371</v>
      </c>
      <c r="O17" s="933">
        <v>64.454226563037338</v>
      </c>
      <c r="P17" s="930"/>
      <c r="Q17" s="932">
        <v>15946</v>
      </c>
      <c r="R17" s="933">
        <v>39.821196683647983</v>
      </c>
      <c r="S17" s="932">
        <v>10371</v>
      </c>
      <c r="T17" s="933">
        <f t="shared" si="2"/>
        <v>65.038254107613199</v>
      </c>
    </row>
    <row r="18" spans="1:20" s="331" customFormat="1" ht="18" customHeight="1" x14ac:dyDescent="0.2">
      <c r="A18" s="330"/>
      <c r="B18" s="931" t="s">
        <v>40</v>
      </c>
      <c r="C18" s="930"/>
      <c r="D18" s="932">
        <f t="shared" si="0"/>
        <v>23751</v>
      </c>
      <c r="E18" s="933">
        <f t="shared" si="1"/>
        <v>3.1233561975298252</v>
      </c>
      <c r="F18" s="930"/>
      <c r="G18" s="932">
        <v>9111</v>
      </c>
      <c r="H18" s="933">
        <v>38.360490084628019</v>
      </c>
      <c r="I18" s="932">
        <v>4131</v>
      </c>
      <c r="J18" s="933">
        <v>45.340796838985838</v>
      </c>
      <c r="K18" s="930"/>
      <c r="L18" s="932">
        <v>9319</v>
      </c>
      <c r="M18" s="933">
        <v>39.236242684518544</v>
      </c>
      <c r="N18" s="932">
        <v>5138</v>
      </c>
      <c r="O18" s="933">
        <v>55.13467110204958</v>
      </c>
      <c r="P18" s="930"/>
      <c r="Q18" s="932">
        <v>5321</v>
      </c>
      <c r="R18" s="933">
        <v>22.403267230853437</v>
      </c>
      <c r="S18" s="932">
        <v>3188</v>
      </c>
      <c r="T18" s="933">
        <f t="shared" si="2"/>
        <v>59.913550084570566</v>
      </c>
    </row>
    <row r="19" spans="1:20" s="331" customFormat="1" ht="18" customHeight="1" x14ac:dyDescent="0.2">
      <c r="A19" s="330"/>
      <c r="B19" s="931" t="s">
        <v>41</v>
      </c>
      <c r="C19" s="930"/>
      <c r="D19" s="932">
        <f t="shared" si="0"/>
        <v>163852</v>
      </c>
      <c r="E19" s="933">
        <f t="shared" si="1"/>
        <v>21.547225787447136</v>
      </c>
      <c r="F19" s="930"/>
      <c r="G19" s="932">
        <v>22846</v>
      </c>
      <c r="H19" s="933">
        <v>13.943070575885555</v>
      </c>
      <c r="I19" s="932">
        <v>14910</v>
      </c>
      <c r="J19" s="933">
        <v>65.26306574455046</v>
      </c>
      <c r="K19" s="930"/>
      <c r="L19" s="932">
        <v>54676</v>
      </c>
      <c r="M19" s="933">
        <v>33.369138002587704</v>
      </c>
      <c r="N19" s="932">
        <v>39005</v>
      </c>
      <c r="O19" s="933">
        <v>71.338430024142212</v>
      </c>
      <c r="P19" s="930"/>
      <c r="Q19" s="932">
        <v>86330</v>
      </c>
      <c r="R19" s="933">
        <v>52.68779142152674</v>
      </c>
      <c r="S19" s="932">
        <v>69415</v>
      </c>
      <c r="T19" s="933">
        <f t="shared" si="2"/>
        <v>80.406579404610213</v>
      </c>
    </row>
    <row r="20" spans="1:20" s="331" customFormat="1" ht="18" customHeight="1" x14ac:dyDescent="0.2">
      <c r="A20" s="330"/>
      <c r="B20" s="931" t="s">
        <v>3</v>
      </c>
      <c r="C20" s="930"/>
      <c r="D20" s="932">
        <f t="shared" si="0"/>
        <v>131130</v>
      </c>
      <c r="E20" s="933">
        <f t="shared" si="1"/>
        <v>17.244145433122227</v>
      </c>
      <c r="F20" s="930"/>
      <c r="G20" s="932">
        <v>33622</v>
      </c>
      <c r="H20" s="933">
        <v>25.640204377335468</v>
      </c>
      <c r="I20" s="932">
        <v>14562</v>
      </c>
      <c r="J20" s="933">
        <v>43.310927368984593</v>
      </c>
      <c r="K20" s="930"/>
      <c r="L20" s="932">
        <v>47993</v>
      </c>
      <c r="M20" s="933">
        <v>36.599557690841152</v>
      </c>
      <c r="N20" s="932">
        <v>20746</v>
      </c>
      <c r="O20" s="933">
        <v>43.22713729085492</v>
      </c>
      <c r="P20" s="930"/>
      <c r="Q20" s="932">
        <v>49515</v>
      </c>
      <c r="R20" s="933">
        <v>37.760237931823383</v>
      </c>
      <c r="S20" s="932">
        <v>24354</v>
      </c>
      <c r="T20" s="933">
        <f t="shared" si="2"/>
        <v>49.185095425628603</v>
      </c>
    </row>
    <row r="21" spans="1:20" s="331" customFormat="1" ht="18" customHeight="1" x14ac:dyDescent="0.2">
      <c r="A21" s="330"/>
      <c r="B21" s="931" t="s">
        <v>2</v>
      </c>
      <c r="C21" s="930"/>
      <c r="D21" s="932">
        <f t="shared" si="0"/>
        <v>7640</v>
      </c>
      <c r="E21" s="933">
        <f t="shared" si="1"/>
        <v>1.0046920697708672</v>
      </c>
      <c r="F21" s="930"/>
      <c r="G21" s="932">
        <v>2076</v>
      </c>
      <c r="H21" s="933">
        <v>27.172774869109951</v>
      </c>
      <c r="I21" s="932">
        <v>1627</v>
      </c>
      <c r="J21" s="933">
        <v>78.371868978805395</v>
      </c>
      <c r="K21" s="930"/>
      <c r="L21" s="932">
        <v>2838</v>
      </c>
      <c r="M21" s="933">
        <v>37.146596858638745</v>
      </c>
      <c r="N21" s="932">
        <v>2367</v>
      </c>
      <c r="O21" s="933">
        <v>83.403805496828753</v>
      </c>
      <c r="P21" s="930"/>
      <c r="Q21" s="932">
        <v>2726</v>
      </c>
      <c r="R21" s="933">
        <v>35.680628272251305</v>
      </c>
      <c r="S21" s="932">
        <v>2376</v>
      </c>
      <c r="T21" s="933">
        <f t="shared" si="2"/>
        <v>87.160674981658104</v>
      </c>
    </row>
    <row r="22" spans="1:20" s="331" customFormat="1" ht="18" customHeight="1" x14ac:dyDescent="0.2">
      <c r="A22" s="330"/>
      <c r="B22" s="931" t="s">
        <v>35</v>
      </c>
      <c r="C22" s="930"/>
      <c r="D22" s="932">
        <f t="shared" si="0"/>
        <v>39635</v>
      </c>
      <c r="E22" s="933">
        <f t="shared" si="1"/>
        <v>5.2121688724304081</v>
      </c>
      <c r="F22" s="930"/>
      <c r="G22" s="932">
        <v>8760</v>
      </c>
      <c r="H22" s="933">
        <v>22.101677810016398</v>
      </c>
      <c r="I22" s="932">
        <v>3144</v>
      </c>
      <c r="J22" s="933">
        <v>35.890410958904113</v>
      </c>
      <c r="K22" s="930"/>
      <c r="L22" s="932">
        <v>12925</v>
      </c>
      <c r="M22" s="933">
        <v>32.610066860098399</v>
      </c>
      <c r="N22" s="932">
        <v>4229</v>
      </c>
      <c r="O22" s="933">
        <v>32.719535783365572</v>
      </c>
      <c r="P22" s="930"/>
      <c r="Q22" s="932">
        <v>17950</v>
      </c>
      <c r="R22" s="933">
        <v>45.288255329885203</v>
      </c>
      <c r="S22" s="932">
        <v>4561</v>
      </c>
      <c r="T22" s="933">
        <f t="shared" si="2"/>
        <v>25.409470752089135</v>
      </c>
    </row>
    <row r="23" spans="1:20" s="331" customFormat="1" ht="18" customHeight="1" x14ac:dyDescent="0.2">
      <c r="A23" s="330"/>
      <c r="B23" s="931" t="s">
        <v>42</v>
      </c>
      <c r="C23" s="930"/>
      <c r="D23" s="932">
        <f t="shared" si="0"/>
        <v>61993</v>
      </c>
      <c r="E23" s="933">
        <f t="shared" si="1"/>
        <v>8.1523397226839478</v>
      </c>
      <c r="F23" s="930"/>
      <c r="G23" s="932">
        <v>18611</v>
      </c>
      <c r="H23" s="933">
        <v>30.02113141806333</v>
      </c>
      <c r="I23" s="932">
        <v>11276</v>
      </c>
      <c r="J23" s="933">
        <v>60.587824404921818</v>
      </c>
      <c r="K23" s="930"/>
      <c r="L23" s="932">
        <v>24455</v>
      </c>
      <c r="M23" s="933">
        <v>39.448002193796071</v>
      </c>
      <c r="N23" s="932">
        <v>15283</v>
      </c>
      <c r="O23" s="933">
        <v>62.494377427928846</v>
      </c>
      <c r="P23" s="930"/>
      <c r="Q23" s="932">
        <v>18927</v>
      </c>
      <c r="R23" s="933">
        <v>30.530866388140598</v>
      </c>
      <c r="S23" s="932">
        <v>12474</v>
      </c>
      <c r="T23" s="933">
        <f t="shared" si="2"/>
        <v>65.905848787446502</v>
      </c>
    </row>
    <row r="24" spans="1:20" s="331" customFormat="1" ht="18" customHeight="1" x14ac:dyDescent="0.2">
      <c r="A24" s="330">
        <v>47094</v>
      </c>
      <c r="B24" s="931" t="s">
        <v>43</v>
      </c>
      <c r="C24" s="930"/>
      <c r="D24" s="932">
        <f t="shared" si="0"/>
        <v>31959</v>
      </c>
      <c r="E24" s="933">
        <f t="shared" si="1"/>
        <v>4.2027426515454369</v>
      </c>
      <c r="F24" s="930"/>
      <c r="G24" s="932">
        <v>8175</v>
      </c>
      <c r="H24" s="933">
        <v>25.579648925185396</v>
      </c>
      <c r="I24" s="932">
        <v>6006</v>
      </c>
      <c r="J24" s="933">
        <v>73.467889908256879</v>
      </c>
      <c r="K24" s="930"/>
      <c r="L24" s="932">
        <v>11097</v>
      </c>
      <c r="M24" s="933">
        <v>34.722613348352574</v>
      </c>
      <c r="N24" s="932">
        <v>7834</v>
      </c>
      <c r="O24" s="933">
        <v>70.595656483734345</v>
      </c>
      <c r="P24" s="930"/>
      <c r="Q24" s="932">
        <v>12687</v>
      </c>
      <c r="R24" s="933">
        <v>39.69773772646203</v>
      </c>
      <c r="S24" s="932">
        <v>7259</v>
      </c>
      <c r="T24" s="933">
        <f t="shared" si="2"/>
        <v>57.216047923070853</v>
      </c>
    </row>
    <row r="25" spans="1:20" s="331" customFormat="1" ht="18" customHeight="1" x14ac:dyDescent="0.2">
      <c r="B25" s="931" t="s">
        <v>44</v>
      </c>
      <c r="C25" s="930"/>
      <c r="D25" s="932">
        <f t="shared" si="0"/>
        <v>10301</v>
      </c>
      <c r="E25" s="933">
        <f t="shared" si="1"/>
        <v>1.3546247396216886</v>
      </c>
      <c r="F25" s="930"/>
      <c r="G25" s="932">
        <v>1263</v>
      </c>
      <c r="H25" s="933">
        <v>12.260945539268032</v>
      </c>
      <c r="I25" s="932">
        <v>831</v>
      </c>
      <c r="J25" s="933">
        <v>65.795724465558195</v>
      </c>
      <c r="K25" s="930"/>
      <c r="L25" s="932">
        <v>3123</v>
      </c>
      <c r="M25" s="933">
        <v>30.317444908261333</v>
      </c>
      <c r="N25" s="932">
        <v>1933</v>
      </c>
      <c r="O25" s="933">
        <v>61.895613192443165</v>
      </c>
      <c r="P25" s="930"/>
      <c r="Q25" s="932">
        <v>5915</v>
      </c>
      <c r="R25" s="933">
        <v>57.421609552470635</v>
      </c>
      <c r="S25" s="932">
        <v>3093</v>
      </c>
      <c r="T25" s="933">
        <f t="shared" si="2"/>
        <v>52.290786136939985</v>
      </c>
    </row>
    <row r="26" spans="1:20" s="331" customFormat="1" ht="18" customHeight="1" x14ac:dyDescent="0.2">
      <c r="B26" s="931" t="s">
        <v>45</v>
      </c>
      <c r="C26" s="930"/>
      <c r="D26" s="932">
        <f t="shared" si="0"/>
        <v>39960</v>
      </c>
      <c r="E26" s="933">
        <f t="shared" si="1"/>
        <v>5.2549077366549541</v>
      </c>
      <c r="F26" s="930"/>
      <c r="G26" s="932">
        <v>7156</v>
      </c>
      <c r="H26" s="933">
        <v>17.907907907907909</v>
      </c>
      <c r="I26" s="932">
        <v>3488</v>
      </c>
      <c r="J26" s="933">
        <v>48.74231414197876</v>
      </c>
      <c r="K26" s="930"/>
      <c r="L26" s="932">
        <v>12450</v>
      </c>
      <c r="M26" s="933">
        <v>31.156156156156158</v>
      </c>
      <c r="N26" s="932">
        <v>6355</v>
      </c>
      <c r="O26" s="933">
        <v>51.044176706827301</v>
      </c>
      <c r="P26" s="930"/>
      <c r="Q26" s="932">
        <v>20354</v>
      </c>
      <c r="R26" s="933">
        <v>50.935935935935937</v>
      </c>
      <c r="S26" s="932">
        <v>11939</v>
      </c>
      <c r="T26" s="933">
        <f t="shared" si="2"/>
        <v>58.656775081065149</v>
      </c>
    </row>
    <row r="27" spans="1:20" s="331" customFormat="1" ht="18" customHeight="1" x14ac:dyDescent="0.2">
      <c r="B27" s="931" t="s">
        <v>46</v>
      </c>
      <c r="C27" s="930"/>
      <c r="D27" s="932">
        <f t="shared" si="0"/>
        <v>1229</v>
      </c>
      <c r="E27" s="933">
        <f t="shared" si="1"/>
        <v>0.16161865886759105</v>
      </c>
      <c r="F27" s="930"/>
      <c r="G27" s="932">
        <v>476</v>
      </c>
      <c r="H27" s="933">
        <v>38.730675345809601</v>
      </c>
      <c r="I27" s="932">
        <v>176</v>
      </c>
      <c r="J27" s="933">
        <v>36.97478991596639</v>
      </c>
      <c r="K27" s="930"/>
      <c r="L27" s="932">
        <v>746</v>
      </c>
      <c r="M27" s="933">
        <v>60.699755899104971</v>
      </c>
      <c r="N27" s="932">
        <v>296</v>
      </c>
      <c r="O27" s="933">
        <v>39.678284182305632</v>
      </c>
      <c r="P27" s="930"/>
      <c r="Q27" s="932">
        <v>7</v>
      </c>
      <c r="R27" s="933">
        <v>0.56956875508543536</v>
      </c>
      <c r="S27" s="932">
        <v>3</v>
      </c>
      <c r="T27" s="933">
        <f t="shared" si="2"/>
        <v>42.857142857142854</v>
      </c>
    </row>
    <row r="28" spans="1:20" s="331" customFormat="1" ht="18" customHeight="1" x14ac:dyDescent="0.2">
      <c r="B28" s="953" t="s">
        <v>1</v>
      </c>
      <c r="C28" s="930"/>
      <c r="D28" s="954">
        <f t="shared" si="0"/>
        <v>2025</v>
      </c>
      <c r="E28" s="955">
        <f t="shared" si="1"/>
        <v>0.26629600016832539</v>
      </c>
      <c r="F28" s="930"/>
      <c r="G28" s="954">
        <v>681</v>
      </c>
      <c r="H28" s="955">
        <v>33.629629629629633</v>
      </c>
      <c r="I28" s="954">
        <v>659</v>
      </c>
      <c r="J28" s="955">
        <v>96.769456681350945</v>
      </c>
      <c r="K28" s="930"/>
      <c r="L28" s="954">
        <v>776</v>
      </c>
      <c r="M28" s="955">
        <v>38.320987654320987</v>
      </c>
      <c r="N28" s="954">
        <v>757</v>
      </c>
      <c r="O28" s="955">
        <v>97.551546391752581</v>
      </c>
      <c r="P28" s="930"/>
      <c r="Q28" s="954">
        <v>568</v>
      </c>
      <c r="R28" s="955">
        <v>28.049382716049383</v>
      </c>
      <c r="S28" s="954">
        <v>552</v>
      </c>
      <c r="T28" s="955">
        <f t="shared" si="2"/>
        <v>97.183098591549296</v>
      </c>
    </row>
    <row r="29" spans="1:20" s="319" customFormat="1" ht="18" customHeight="1" x14ac:dyDescent="0.2">
      <c r="B29" s="1284" t="s">
        <v>0</v>
      </c>
      <c r="C29" s="1277"/>
      <c r="D29" s="1285">
        <f>SUM(D11:D28)</f>
        <v>760432</v>
      </c>
      <c r="E29" s="1286">
        <f t="shared" si="1"/>
        <v>100</v>
      </c>
      <c r="F29" s="1277"/>
      <c r="G29" s="1285">
        <f>SUM(G11:G28)</f>
        <v>176984</v>
      </c>
      <c r="H29" s="1286">
        <f>G29/$D29*100</f>
        <v>23.274138910514022</v>
      </c>
      <c r="I29" s="1285">
        <f>SUM(I11:I28)</f>
        <v>108192</v>
      </c>
      <c r="J29" s="1286">
        <f>I29/G29*100</f>
        <v>61.130949690367487</v>
      </c>
      <c r="K29" s="1277"/>
      <c r="L29" s="1285">
        <f>SUM(L11:L28)</f>
        <v>276687</v>
      </c>
      <c r="M29" s="1286">
        <f>L29/$D29*100</f>
        <v>36.385501925221455</v>
      </c>
      <c r="N29" s="1285">
        <f>SUM(N11:N28)</f>
        <v>171993</v>
      </c>
      <c r="O29" s="1286">
        <f>N29/L29*100</f>
        <v>62.161576076938928</v>
      </c>
      <c r="P29" s="1277"/>
      <c r="Q29" s="1285">
        <f>SUM(Q11:Q28)</f>
        <v>306761</v>
      </c>
      <c r="R29" s="1286">
        <f>Q29/$D29*100</f>
        <v>40.34035916426452</v>
      </c>
      <c r="S29" s="1285">
        <f>SUM(S11:S28)</f>
        <v>194470</v>
      </c>
      <c r="T29" s="1286">
        <f>S29/Q29*100</f>
        <v>63.394629695430652</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65</v>
      </c>
    </row>
    <row r="2" spans="1:22" s="343" customFormat="1" ht="49.5" customHeight="1" x14ac:dyDescent="0.25">
      <c r="B2" s="1443"/>
      <c r="C2" s="1443"/>
      <c r="D2" s="1443"/>
      <c r="E2" s="1443"/>
      <c r="F2" s="344"/>
      <c r="G2" s="1657"/>
      <c r="H2" s="1657"/>
      <c r="I2" s="1657"/>
      <c r="J2" s="1657"/>
      <c r="K2" s="1657"/>
      <c r="L2" s="1657"/>
      <c r="M2" s="1657"/>
      <c r="N2" s="1657"/>
      <c r="O2" s="1657"/>
      <c r="P2" s="1657"/>
      <c r="Q2" s="1657"/>
      <c r="R2" s="1657"/>
      <c r="T2" s="344"/>
    </row>
    <row r="3" spans="1:22" s="343" customFormat="1" ht="3" customHeight="1" x14ac:dyDescent="0.25">
      <c r="B3" s="344"/>
      <c r="C3" s="344"/>
      <c r="D3" s="344"/>
      <c r="E3" s="344"/>
      <c r="F3" s="344"/>
      <c r="L3" s="344"/>
      <c r="Q3" s="344"/>
      <c r="T3" s="344"/>
    </row>
    <row r="4" spans="1:22" s="345" customFormat="1" ht="15" customHeight="1" x14ac:dyDescent="0.2">
      <c r="B4" s="1481" t="s">
        <v>430</v>
      </c>
      <c r="C4" s="1481"/>
      <c r="D4" s="1481"/>
      <c r="E4" s="1481"/>
      <c r="F4" s="1481"/>
      <c r="G4" s="1481"/>
      <c r="H4" s="1481"/>
      <c r="I4" s="1481"/>
      <c r="J4" s="1481"/>
      <c r="K4" s="1481"/>
      <c r="L4" s="1481"/>
      <c r="M4" s="1481"/>
      <c r="N4" s="1481"/>
      <c r="O4" s="1481"/>
      <c r="P4" s="1481"/>
      <c r="Q4" s="1481"/>
      <c r="R4" s="1481"/>
      <c r="S4" s="1481"/>
      <c r="T4" s="1481"/>
      <c r="U4" s="924"/>
    </row>
    <row r="5" spans="1:22" s="345" customFormat="1" ht="1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925"/>
      <c r="V5" s="875"/>
    </row>
    <row r="6" spans="1:22" s="345" customFormat="1" ht="4.5" customHeight="1" x14ac:dyDescent="0.2"/>
    <row r="7" spans="1:22" s="322" customFormat="1" ht="15" customHeight="1" x14ac:dyDescent="0.2">
      <c r="A7" s="316"/>
      <c r="B7" s="1658" t="s">
        <v>12</v>
      </c>
      <c r="C7" s="920"/>
      <c r="D7" s="1670" t="s">
        <v>65</v>
      </c>
      <c r="E7" s="1663"/>
      <c r="F7" s="920"/>
      <c r="G7" s="1672" t="s">
        <v>31</v>
      </c>
      <c r="H7" s="1673"/>
      <c r="I7" s="1673"/>
      <c r="J7" s="1674"/>
      <c r="K7" s="921"/>
      <c r="L7" s="1672" t="s">
        <v>49</v>
      </c>
      <c r="M7" s="1673"/>
      <c r="N7" s="1673"/>
      <c r="O7" s="1674"/>
      <c r="P7" s="921"/>
      <c r="Q7" s="1672" t="s">
        <v>50</v>
      </c>
      <c r="R7" s="1673"/>
      <c r="S7" s="1673"/>
      <c r="T7" s="1674"/>
    </row>
    <row r="8" spans="1:22" s="322" customFormat="1" ht="35.25" customHeight="1" x14ac:dyDescent="0.2">
      <c r="A8" s="316"/>
      <c r="B8" s="1659"/>
      <c r="C8" s="920"/>
      <c r="D8" s="1671"/>
      <c r="E8" s="1666"/>
      <c r="F8" s="920"/>
      <c r="G8" s="1675" t="s">
        <v>69</v>
      </c>
      <c r="H8" s="1676"/>
      <c r="I8" s="1677" t="s">
        <v>286</v>
      </c>
      <c r="J8" s="1678"/>
      <c r="K8" s="957"/>
      <c r="L8" s="1679" t="s">
        <v>69</v>
      </c>
      <c r="M8" s="1680"/>
      <c r="N8" s="1677" t="s">
        <v>286</v>
      </c>
      <c r="O8" s="1678"/>
      <c r="P8" s="957"/>
      <c r="Q8" s="1679" t="s">
        <v>69</v>
      </c>
      <c r="R8" s="1680"/>
      <c r="S8" s="1677" t="s">
        <v>286</v>
      </c>
      <c r="T8" s="1678"/>
    </row>
    <row r="9" spans="1:22" s="322" customFormat="1" ht="29.25" customHeight="1" x14ac:dyDescent="0.2">
      <c r="A9" s="316"/>
      <c r="B9" s="1660"/>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12</v>
      </c>
      <c r="E11" s="928">
        <f>D11/D$29*100</f>
        <v>9.3845311644639079E-2</v>
      </c>
      <c r="F11" s="930"/>
      <c r="G11" s="927">
        <v>9</v>
      </c>
      <c r="H11" s="928">
        <v>75</v>
      </c>
      <c r="I11" s="927">
        <v>8</v>
      </c>
      <c r="J11" s="928">
        <v>88.888888888888886</v>
      </c>
      <c r="K11" s="930"/>
      <c r="L11" s="927">
        <v>3</v>
      </c>
      <c r="M11" s="928">
        <v>25</v>
      </c>
      <c r="N11" s="927">
        <v>3</v>
      </c>
      <c r="O11" s="928">
        <v>100</v>
      </c>
      <c r="P11" s="930"/>
      <c r="Q11" s="927">
        <v>0</v>
      </c>
      <c r="R11" s="928">
        <v>0</v>
      </c>
      <c r="S11" s="927">
        <v>0</v>
      </c>
      <c r="T11" s="928" t="str">
        <f>IFERROR(S11/Q11*100,"-")</f>
        <v>-</v>
      </c>
    </row>
    <row r="12" spans="1:22" s="331" customFormat="1" ht="18" customHeight="1" x14ac:dyDescent="0.2">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
      <c r="A13" s="330"/>
      <c r="B13" s="931" t="s">
        <v>37</v>
      </c>
      <c r="C13" s="930"/>
      <c r="D13" s="932">
        <f t="shared" si="0"/>
        <v>30</v>
      </c>
      <c r="E13" s="933">
        <f t="shared" si="1"/>
        <v>0.23461327911159774</v>
      </c>
      <c r="F13" s="930"/>
      <c r="G13" s="932">
        <v>12</v>
      </c>
      <c r="H13" s="933">
        <v>40</v>
      </c>
      <c r="I13" s="932">
        <v>10</v>
      </c>
      <c r="J13" s="933">
        <v>83.333333333333343</v>
      </c>
      <c r="K13" s="930"/>
      <c r="L13" s="932">
        <v>7</v>
      </c>
      <c r="M13" s="933">
        <v>23.333333333333332</v>
      </c>
      <c r="N13" s="932">
        <v>5</v>
      </c>
      <c r="O13" s="933">
        <v>71.428571428571431</v>
      </c>
      <c r="P13" s="930"/>
      <c r="Q13" s="932">
        <v>11</v>
      </c>
      <c r="R13" s="933">
        <v>36.666666666666664</v>
      </c>
      <c r="S13" s="932">
        <v>8</v>
      </c>
      <c r="T13" s="933">
        <f t="shared" si="2"/>
        <v>72.727272727272734</v>
      </c>
    </row>
    <row r="14" spans="1:22" s="331" customFormat="1" ht="18" customHeight="1" x14ac:dyDescent="0.2">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
      <c r="A15" s="330"/>
      <c r="B15" s="931" t="s">
        <v>6</v>
      </c>
      <c r="C15" s="930"/>
      <c r="D15" s="932">
        <f t="shared" si="0"/>
        <v>361</v>
      </c>
      <c r="E15" s="933">
        <f t="shared" si="1"/>
        <v>2.823179791976226</v>
      </c>
      <c r="F15" s="930"/>
      <c r="G15" s="932">
        <v>212</v>
      </c>
      <c r="H15" s="933">
        <v>58.72576177285319</v>
      </c>
      <c r="I15" s="932">
        <v>172</v>
      </c>
      <c r="J15" s="933">
        <v>81.132075471698116</v>
      </c>
      <c r="K15" s="930"/>
      <c r="L15" s="932">
        <v>111</v>
      </c>
      <c r="M15" s="933">
        <v>30.747922437673132</v>
      </c>
      <c r="N15" s="932">
        <v>86</v>
      </c>
      <c r="O15" s="933">
        <v>77.477477477477478</v>
      </c>
      <c r="P15" s="930"/>
      <c r="Q15" s="932">
        <v>38</v>
      </c>
      <c r="R15" s="933">
        <v>10.526315789473683</v>
      </c>
      <c r="S15" s="932">
        <v>29</v>
      </c>
      <c r="T15" s="933">
        <f t="shared" si="2"/>
        <v>76.31578947368422</v>
      </c>
    </row>
    <row r="16" spans="1:22" s="331" customFormat="1" ht="18" customHeight="1" x14ac:dyDescent="0.2">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
      <c r="A17" s="330"/>
      <c r="B17" s="931" t="s">
        <v>4</v>
      </c>
      <c r="C17" s="930"/>
      <c r="D17" s="932">
        <f t="shared" si="0"/>
        <v>3075</v>
      </c>
      <c r="E17" s="933">
        <f t="shared" si="1"/>
        <v>24.047861108938768</v>
      </c>
      <c r="F17" s="930"/>
      <c r="G17" s="932">
        <v>620</v>
      </c>
      <c r="H17" s="933">
        <v>20.162601626016261</v>
      </c>
      <c r="I17" s="932">
        <v>457</v>
      </c>
      <c r="J17" s="933">
        <v>73.709677419354833</v>
      </c>
      <c r="K17" s="930"/>
      <c r="L17" s="932">
        <v>1006</v>
      </c>
      <c r="M17" s="933">
        <v>32.715447154471548</v>
      </c>
      <c r="N17" s="932">
        <v>668</v>
      </c>
      <c r="O17" s="933">
        <v>66.401590457256461</v>
      </c>
      <c r="P17" s="930"/>
      <c r="Q17" s="932">
        <v>1449</v>
      </c>
      <c r="R17" s="933">
        <v>47.121951219512191</v>
      </c>
      <c r="S17" s="932">
        <v>926</v>
      </c>
      <c r="T17" s="933">
        <f t="shared" si="2"/>
        <v>63.906142167011737</v>
      </c>
    </row>
    <row r="18" spans="1:20" s="331" customFormat="1" ht="18" customHeight="1" x14ac:dyDescent="0.2">
      <c r="A18" s="330"/>
      <c r="B18" s="931" t="s">
        <v>40</v>
      </c>
      <c r="C18" s="930"/>
      <c r="D18" s="932">
        <f t="shared" si="0"/>
        <v>19</v>
      </c>
      <c r="E18" s="933">
        <f t="shared" si="1"/>
        <v>0.14858841010401189</v>
      </c>
      <c r="F18" s="930"/>
      <c r="G18" s="932">
        <v>13</v>
      </c>
      <c r="H18" s="933">
        <v>68.421052631578945</v>
      </c>
      <c r="I18" s="932">
        <v>11</v>
      </c>
      <c r="J18" s="933">
        <v>84.615384615384613</v>
      </c>
      <c r="K18" s="930"/>
      <c r="L18" s="932">
        <v>5</v>
      </c>
      <c r="M18" s="933">
        <v>26.315789473684209</v>
      </c>
      <c r="N18" s="932">
        <v>4</v>
      </c>
      <c r="O18" s="933">
        <v>80</v>
      </c>
      <c r="P18" s="930"/>
      <c r="Q18" s="932">
        <v>1</v>
      </c>
      <c r="R18" s="933">
        <v>5.2631578947368416</v>
      </c>
      <c r="S18" s="932">
        <v>1</v>
      </c>
      <c r="T18" s="933">
        <f t="shared" si="2"/>
        <v>100</v>
      </c>
    </row>
    <row r="19" spans="1:20" s="331" customFormat="1" ht="18" customHeight="1" x14ac:dyDescent="0.2">
      <c r="A19" s="330"/>
      <c r="B19" s="931" t="s">
        <v>41</v>
      </c>
      <c r="C19" s="930"/>
      <c r="D19" s="932">
        <f t="shared" si="0"/>
        <v>86</v>
      </c>
      <c r="E19" s="933">
        <f t="shared" si="1"/>
        <v>0.67255806678658014</v>
      </c>
      <c r="F19" s="930"/>
      <c r="G19" s="932">
        <v>61</v>
      </c>
      <c r="H19" s="933">
        <v>70.930232558139537</v>
      </c>
      <c r="I19" s="932">
        <v>51</v>
      </c>
      <c r="J19" s="933">
        <v>83.606557377049185</v>
      </c>
      <c r="K19" s="930"/>
      <c r="L19" s="932">
        <v>18</v>
      </c>
      <c r="M19" s="933">
        <v>20.930232558139537</v>
      </c>
      <c r="N19" s="932">
        <v>17</v>
      </c>
      <c r="O19" s="933">
        <v>94.444444444444443</v>
      </c>
      <c r="P19" s="930"/>
      <c r="Q19" s="932">
        <v>7</v>
      </c>
      <c r="R19" s="933">
        <v>8.1395348837209305</v>
      </c>
      <c r="S19" s="932">
        <v>7</v>
      </c>
      <c r="T19" s="933">
        <f t="shared" si="2"/>
        <v>100</v>
      </c>
    </row>
    <row r="20" spans="1:20" s="331" customFormat="1" ht="18" customHeight="1" x14ac:dyDescent="0.2">
      <c r="A20" s="330"/>
      <c r="B20" s="931" t="s">
        <v>3</v>
      </c>
      <c r="C20" s="930"/>
      <c r="D20" s="932">
        <f t="shared" si="0"/>
        <v>1165</v>
      </c>
      <c r="E20" s="933">
        <f t="shared" si="1"/>
        <v>9.1108156721670444</v>
      </c>
      <c r="F20" s="930"/>
      <c r="G20" s="932">
        <v>389</v>
      </c>
      <c r="H20" s="933">
        <v>33.39055793991416</v>
      </c>
      <c r="I20" s="932">
        <v>246</v>
      </c>
      <c r="J20" s="933">
        <v>63.239074550128535</v>
      </c>
      <c r="K20" s="930"/>
      <c r="L20" s="932">
        <v>572</v>
      </c>
      <c r="M20" s="933">
        <v>49.098712446351932</v>
      </c>
      <c r="N20" s="932">
        <v>436</v>
      </c>
      <c r="O20" s="933">
        <v>76.223776223776213</v>
      </c>
      <c r="P20" s="930"/>
      <c r="Q20" s="932">
        <v>204</v>
      </c>
      <c r="R20" s="933">
        <v>17.510729613733904</v>
      </c>
      <c r="S20" s="932">
        <v>160</v>
      </c>
      <c r="T20" s="933">
        <f t="shared" si="2"/>
        <v>78.431372549019613</v>
      </c>
    </row>
    <row r="21" spans="1:20" s="331" customFormat="1" ht="18" customHeight="1" x14ac:dyDescent="0.2">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
      <c r="A22" s="330"/>
      <c r="B22" s="931" t="s">
        <v>35</v>
      </c>
      <c r="C22" s="930"/>
      <c r="D22" s="932">
        <f t="shared" si="0"/>
        <v>145</v>
      </c>
      <c r="E22" s="933">
        <f t="shared" si="1"/>
        <v>1.1339641823727222</v>
      </c>
      <c r="F22" s="930"/>
      <c r="G22" s="932">
        <v>89</v>
      </c>
      <c r="H22" s="933">
        <v>61.379310344827587</v>
      </c>
      <c r="I22" s="932">
        <v>70</v>
      </c>
      <c r="J22" s="933">
        <v>78.651685393258433</v>
      </c>
      <c r="K22" s="930"/>
      <c r="L22" s="932">
        <v>54</v>
      </c>
      <c r="M22" s="933">
        <v>37.241379310344833</v>
      </c>
      <c r="N22" s="932">
        <v>46</v>
      </c>
      <c r="O22" s="933">
        <v>85.18518518518519</v>
      </c>
      <c r="P22" s="930"/>
      <c r="Q22" s="932">
        <v>2</v>
      </c>
      <c r="R22" s="933">
        <v>1.3793103448275863</v>
      </c>
      <c r="S22" s="932">
        <v>2</v>
      </c>
      <c r="T22" s="933">
        <f t="shared" si="2"/>
        <v>100</v>
      </c>
    </row>
    <row r="23" spans="1:20" s="331" customFormat="1" ht="18" customHeight="1" x14ac:dyDescent="0.2">
      <c r="A23" s="330"/>
      <c r="B23" s="931" t="s">
        <v>42</v>
      </c>
      <c r="C23" s="930"/>
      <c r="D23" s="932">
        <f t="shared" si="0"/>
        <v>91</v>
      </c>
      <c r="E23" s="933">
        <f t="shared" si="1"/>
        <v>0.71166027997184633</v>
      </c>
      <c r="F23" s="930"/>
      <c r="G23" s="932">
        <v>67</v>
      </c>
      <c r="H23" s="933">
        <v>73.626373626373635</v>
      </c>
      <c r="I23" s="932">
        <v>57</v>
      </c>
      <c r="J23" s="933">
        <v>85.074626865671647</v>
      </c>
      <c r="K23" s="930"/>
      <c r="L23" s="932">
        <v>21</v>
      </c>
      <c r="M23" s="933">
        <v>23.076923076923077</v>
      </c>
      <c r="N23" s="932">
        <v>20</v>
      </c>
      <c r="O23" s="933">
        <v>95.238095238095227</v>
      </c>
      <c r="P23" s="930"/>
      <c r="Q23" s="932">
        <v>3</v>
      </c>
      <c r="R23" s="933">
        <v>3.296703296703297</v>
      </c>
      <c r="S23" s="932">
        <v>3</v>
      </c>
      <c r="T23" s="933">
        <f t="shared" si="2"/>
        <v>100</v>
      </c>
    </row>
    <row r="24" spans="1:20" s="331" customFormat="1" ht="18" customHeight="1" x14ac:dyDescent="0.2">
      <c r="A24" s="330">
        <v>47094</v>
      </c>
      <c r="B24" s="931" t="s">
        <v>43</v>
      </c>
      <c r="C24" s="930"/>
      <c r="D24" s="932">
        <f t="shared" si="0"/>
        <v>5</v>
      </c>
      <c r="E24" s="933">
        <f t="shared" si="1"/>
        <v>3.9102213185266285E-2</v>
      </c>
      <c r="F24" s="930"/>
      <c r="G24" s="932">
        <v>2</v>
      </c>
      <c r="H24" s="933">
        <v>40</v>
      </c>
      <c r="I24" s="932">
        <v>1</v>
      </c>
      <c r="J24" s="933">
        <v>50</v>
      </c>
      <c r="K24" s="930"/>
      <c r="L24" s="932">
        <v>1</v>
      </c>
      <c r="M24" s="933">
        <v>20</v>
      </c>
      <c r="N24" s="932">
        <v>0</v>
      </c>
      <c r="O24" s="933">
        <v>0</v>
      </c>
      <c r="P24" s="930"/>
      <c r="Q24" s="932">
        <v>2</v>
      </c>
      <c r="R24" s="933">
        <v>40</v>
      </c>
      <c r="S24" s="932">
        <v>1</v>
      </c>
      <c r="T24" s="933">
        <f t="shared" si="2"/>
        <v>50</v>
      </c>
    </row>
    <row r="25" spans="1:20" s="331" customFormat="1" ht="18" customHeight="1" x14ac:dyDescent="0.2">
      <c r="B25" s="931" t="s">
        <v>44</v>
      </c>
      <c r="C25" s="930"/>
      <c r="D25" s="932">
        <f t="shared" si="0"/>
        <v>39</v>
      </c>
      <c r="E25" s="933">
        <f t="shared" si="1"/>
        <v>0.30499726284507706</v>
      </c>
      <c r="F25" s="930"/>
      <c r="G25" s="932">
        <v>12</v>
      </c>
      <c r="H25" s="933">
        <v>30.76923076923077</v>
      </c>
      <c r="I25" s="932">
        <v>9</v>
      </c>
      <c r="J25" s="933">
        <v>75</v>
      </c>
      <c r="K25" s="930"/>
      <c r="L25" s="932">
        <v>15</v>
      </c>
      <c r="M25" s="933">
        <v>38.461538461538467</v>
      </c>
      <c r="N25" s="932">
        <v>10</v>
      </c>
      <c r="O25" s="933">
        <v>66.666666666666657</v>
      </c>
      <c r="P25" s="930"/>
      <c r="Q25" s="932">
        <v>12</v>
      </c>
      <c r="R25" s="933">
        <v>30.76923076923077</v>
      </c>
      <c r="S25" s="932">
        <v>7</v>
      </c>
      <c r="T25" s="933">
        <f t="shared" si="2"/>
        <v>58.333333333333336</v>
      </c>
    </row>
    <row r="26" spans="1:20" s="331" customFormat="1" ht="18" customHeight="1" x14ac:dyDescent="0.2">
      <c r="B26" s="931" t="s">
        <v>45</v>
      </c>
      <c r="C26" s="930"/>
      <c r="D26" s="932">
        <f t="shared" si="0"/>
        <v>7759</v>
      </c>
      <c r="E26" s="933">
        <f t="shared" si="1"/>
        <v>60.678814420896224</v>
      </c>
      <c r="F26" s="930"/>
      <c r="G26" s="932">
        <v>2054</v>
      </c>
      <c r="H26" s="933">
        <v>26.472483567470036</v>
      </c>
      <c r="I26" s="932">
        <v>742</v>
      </c>
      <c r="J26" s="933">
        <v>36.124634858812072</v>
      </c>
      <c r="K26" s="930"/>
      <c r="L26" s="932">
        <v>2843</v>
      </c>
      <c r="M26" s="933">
        <v>36.641319757700735</v>
      </c>
      <c r="N26" s="932">
        <v>930</v>
      </c>
      <c r="O26" s="933">
        <v>32.711924023918399</v>
      </c>
      <c r="P26" s="930"/>
      <c r="Q26" s="932">
        <v>2862</v>
      </c>
      <c r="R26" s="933">
        <v>36.886196674829229</v>
      </c>
      <c r="S26" s="932">
        <v>1056</v>
      </c>
      <c r="T26" s="933">
        <f t="shared" si="2"/>
        <v>36.897274633123686</v>
      </c>
    </row>
    <row r="27" spans="1:20" s="331" customFormat="1" ht="18" customHeight="1" x14ac:dyDescent="0.2">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
      <c r="B29" s="1284" t="s">
        <v>0</v>
      </c>
      <c r="C29" s="1277"/>
      <c r="D29" s="1285">
        <f>SUM(D11:D28)</f>
        <v>12787</v>
      </c>
      <c r="E29" s="1286">
        <f t="shared" si="1"/>
        <v>100</v>
      </c>
      <c r="F29" s="1277"/>
      <c r="G29" s="1285">
        <f>SUM(G11:G28)</f>
        <v>3540</v>
      </c>
      <c r="H29" s="1286">
        <f>G29/$D29*100</f>
        <v>27.68436693516853</v>
      </c>
      <c r="I29" s="1285">
        <f>SUM(I11:I28)</f>
        <v>1834</v>
      </c>
      <c r="J29" s="1286">
        <f>I29/G29*100</f>
        <v>51.807909604519779</v>
      </c>
      <c r="K29" s="1277"/>
      <c r="L29" s="1285">
        <f>SUM(L11:L28)</f>
        <v>4656</v>
      </c>
      <c r="M29" s="1286">
        <f>L29/$D29*100</f>
        <v>36.411980918119966</v>
      </c>
      <c r="N29" s="1285">
        <f>SUM(N11:N28)</f>
        <v>2225</v>
      </c>
      <c r="O29" s="1286">
        <f>N29/L29*100</f>
        <v>47.787800687285227</v>
      </c>
      <c r="P29" s="1277"/>
      <c r="Q29" s="1285">
        <f>SUM(Q11:Q28)</f>
        <v>4591</v>
      </c>
      <c r="R29" s="1286">
        <f>Q29/$D29*100</f>
        <v>35.903652146711508</v>
      </c>
      <c r="S29" s="1285">
        <f>SUM(S11:S28)</f>
        <v>2200</v>
      </c>
      <c r="T29" s="1286">
        <f>S29/Q29*100</f>
        <v>47.91984317142235</v>
      </c>
    </row>
    <row r="30" spans="1:20" s="328" customFormat="1" ht="6.75" customHeight="1" x14ac:dyDescent="0.2">
      <c r="B30" s="1668"/>
      <c r="C30" s="1668"/>
      <c r="D30" s="1668"/>
      <c r="E30" s="1668"/>
      <c r="F30" s="779"/>
    </row>
    <row r="31" spans="1:20" x14ac:dyDescent="0.25">
      <c r="B31" s="1669"/>
      <c r="C31" s="1669"/>
      <c r="D31" s="1669"/>
      <c r="E31" s="1669"/>
      <c r="F31" s="1669"/>
      <c r="G31" s="1669"/>
      <c r="H31" s="1669"/>
      <c r="I31" s="1669"/>
      <c r="J31" s="1669"/>
      <c r="K31" s="1669"/>
      <c r="L31" s="1669"/>
      <c r="M31" s="1669"/>
      <c r="N31" s="1669"/>
      <c r="O31" s="1669"/>
      <c r="P31" s="1669"/>
      <c r="Q31" s="1669"/>
      <c r="R31" s="1669"/>
    </row>
    <row r="32" spans="1:20" x14ac:dyDescent="0.25">
      <c r="G32" s="935"/>
      <c r="L32" s="935"/>
    </row>
    <row r="33" spans="2:12" x14ac:dyDescent="0.2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42578125"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61" t="s">
        <v>439</v>
      </c>
      <c r="C3" s="1561"/>
      <c r="D3" s="1561"/>
      <c r="E3" s="1561"/>
      <c r="F3" s="1561"/>
      <c r="G3" s="1561"/>
      <c r="H3" s="1561"/>
      <c r="I3" s="1561"/>
      <c r="J3" s="1561"/>
      <c r="K3" s="1561"/>
      <c r="L3" s="1561"/>
      <c r="M3" s="1561"/>
      <c r="N3" s="1561"/>
      <c r="O3" s="1561"/>
      <c r="P3" s="1561"/>
    </row>
    <row r="4" spans="1:21" s="967" customFormat="1" ht="15.75" x14ac:dyDescent="0.2">
      <c r="B4" s="1482" t="str">
        <f>porsaad!$B$6</f>
        <v>Situación a 30 de abril de 2026</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83" t="s">
        <v>199</v>
      </c>
      <c r="D6" s="1684"/>
      <c r="E6" s="1684"/>
      <c r="F6" s="1684"/>
      <c r="G6" s="1684"/>
      <c r="H6" s="1684"/>
      <c r="I6" s="1684"/>
      <c r="J6" s="1684"/>
      <c r="K6" s="1684"/>
      <c r="L6" s="1684"/>
      <c r="M6" s="1684"/>
      <c r="N6" s="1684"/>
      <c r="O6" s="1684"/>
      <c r="P6" s="1685"/>
    </row>
    <row r="7" spans="1:21" s="967" customFormat="1" ht="57" customHeight="1" x14ac:dyDescent="0.2">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3938</v>
      </c>
      <c r="D9" s="976">
        <f>IFERROR(C9/$C9*100,"-")</f>
        <v>100</v>
      </c>
      <c r="E9" s="975">
        <v>0</v>
      </c>
      <c r="F9" s="976">
        <v>0</v>
      </c>
      <c r="G9" s="975">
        <v>3640</v>
      </c>
      <c r="H9" s="976">
        <v>92.432706957846619</v>
      </c>
      <c r="I9" s="975">
        <v>298</v>
      </c>
      <c r="J9" s="976">
        <v>7.5672930421533779</v>
      </c>
      <c r="K9" s="975">
        <v>0</v>
      </c>
      <c r="L9" s="976">
        <v>0</v>
      </c>
      <c r="M9" s="975">
        <v>0</v>
      </c>
      <c r="N9" s="976">
        <v>0</v>
      </c>
      <c r="O9" s="975">
        <v>0</v>
      </c>
      <c r="P9" s="976">
        <f t="shared" ref="P9:P26" si="0">IFERROR(O9/$C9*100,"-")</f>
        <v>0</v>
      </c>
      <c r="R9" s="977"/>
    </row>
    <row r="10" spans="1:21" s="962" customFormat="1" ht="16.5" customHeight="1" x14ac:dyDescent="0.2">
      <c r="A10" s="962">
        <v>2</v>
      </c>
      <c r="B10" s="978" t="s">
        <v>7</v>
      </c>
      <c r="C10" s="979">
        <f t="shared" ref="C10:C26" si="1">E10+G10+I10+K10+M10+O10</f>
        <v>10972</v>
      </c>
      <c r="D10" s="980">
        <f t="shared" ref="D10:D26" si="2">IFERROR(C10/$C10*100,"-")</f>
        <v>100</v>
      </c>
      <c r="E10" s="979">
        <v>0</v>
      </c>
      <c r="F10" s="980">
        <v>0</v>
      </c>
      <c r="G10" s="979">
        <v>8344</v>
      </c>
      <c r="H10" s="980">
        <v>76.048122493620127</v>
      </c>
      <c r="I10" s="979">
        <v>2628</v>
      </c>
      <c r="J10" s="980">
        <v>23.951877506379876</v>
      </c>
      <c r="K10" s="979">
        <v>0</v>
      </c>
      <c r="L10" s="980">
        <v>0</v>
      </c>
      <c r="M10" s="979">
        <v>0</v>
      </c>
      <c r="N10" s="980">
        <v>0</v>
      </c>
      <c r="O10" s="979">
        <v>0</v>
      </c>
      <c r="P10" s="980">
        <f t="shared" si="0"/>
        <v>0</v>
      </c>
      <c r="R10" s="977"/>
    </row>
    <row r="11" spans="1:21" s="962" customFormat="1" ht="16.5" customHeight="1" x14ac:dyDescent="0.2">
      <c r="A11" s="962">
        <v>3</v>
      </c>
      <c r="B11" s="978" t="s">
        <v>37</v>
      </c>
      <c r="C11" s="979">
        <f t="shared" si="1"/>
        <v>5074</v>
      </c>
      <c r="D11" s="980">
        <f t="shared" si="2"/>
        <v>100</v>
      </c>
      <c r="E11" s="979">
        <v>314</v>
      </c>
      <c r="F11" s="980">
        <v>6.1884115096570751</v>
      </c>
      <c r="G11" s="979">
        <v>2799</v>
      </c>
      <c r="H11" s="980">
        <v>55.163579030350803</v>
      </c>
      <c r="I11" s="979">
        <v>514</v>
      </c>
      <c r="J11" s="980">
        <v>10.130074891604258</v>
      </c>
      <c r="K11" s="979">
        <v>1143</v>
      </c>
      <c r="L11" s="980">
        <v>22.526606227828143</v>
      </c>
      <c r="M11" s="979">
        <v>304</v>
      </c>
      <c r="N11" s="980">
        <v>5.9913283405597166</v>
      </c>
      <c r="O11" s="979">
        <v>0</v>
      </c>
      <c r="P11" s="980">
        <f t="shared" si="0"/>
        <v>0</v>
      </c>
      <c r="R11" s="977"/>
    </row>
    <row r="12" spans="1:21" s="962" customFormat="1" ht="16.5" customHeight="1" x14ac:dyDescent="0.2">
      <c r="A12" s="962">
        <v>4</v>
      </c>
      <c r="B12" s="978" t="s">
        <v>38</v>
      </c>
      <c r="C12" s="979">
        <f t="shared" si="1"/>
        <v>810</v>
      </c>
      <c r="D12" s="980">
        <f t="shared" si="2"/>
        <v>100</v>
      </c>
      <c r="E12" s="979">
        <v>0</v>
      </c>
      <c r="F12" s="980">
        <v>0</v>
      </c>
      <c r="G12" s="979">
        <v>654</v>
      </c>
      <c r="H12" s="980">
        <v>80.740740740740748</v>
      </c>
      <c r="I12" s="979">
        <v>156</v>
      </c>
      <c r="J12" s="980">
        <v>19.25925925925926</v>
      </c>
      <c r="K12" s="979">
        <v>0</v>
      </c>
      <c r="L12" s="980">
        <v>0</v>
      </c>
      <c r="M12" s="979">
        <v>0</v>
      </c>
      <c r="N12" s="980">
        <v>0</v>
      </c>
      <c r="O12" s="979">
        <v>0</v>
      </c>
      <c r="P12" s="980">
        <f t="shared" si="0"/>
        <v>0</v>
      </c>
      <c r="R12" s="977"/>
    </row>
    <row r="13" spans="1:21" s="962" customFormat="1" ht="16.5" customHeight="1" x14ac:dyDescent="0.2">
      <c r="A13" s="962">
        <v>5</v>
      </c>
      <c r="B13" s="978" t="s">
        <v>6</v>
      </c>
      <c r="C13" s="979">
        <f t="shared" si="1"/>
        <v>33605</v>
      </c>
      <c r="D13" s="980">
        <f t="shared" si="2"/>
        <v>100</v>
      </c>
      <c r="E13" s="979">
        <v>17534</v>
      </c>
      <c r="F13" s="980">
        <v>52.176759410801964</v>
      </c>
      <c r="G13" s="979">
        <v>6022</v>
      </c>
      <c r="H13" s="980">
        <v>17.919952388037494</v>
      </c>
      <c r="I13" s="979">
        <v>4211</v>
      </c>
      <c r="J13" s="980">
        <v>12.53087338193721</v>
      </c>
      <c r="K13" s="979">
        <v>5571</v>
      </c>
      <c r="L13" s="980">
        <v>16.577890194911472</v>
      </c>
      <c r="M13" s="979">
        <v>267</v>
      </c>
      <c r="N13" s="980">
        <v>0.79452462431185844</v>
      </c>
      <c r="O13" s="979">
        <v>0</v>
      </c>
      <c r="P13" s="980">
        <f t="shared" si="0"/>
        <v>0</v>
      </c>
      <c r="R13" s="977"/>
    </row>
    <row r="14" spans="1:21" s="962" customFormat="1" ht="16.5" customHeight="1" x14ac:dyDescent="0.2">
      <c r="A14" s="962">
        <v>6</v>
      </c>
      <c r="B14" s="978" t="s">
        <v>5</v>
      </c>
      <c r="C14" s="979">
        <f t="shared" si="1"/>
        <v>626</v>
      </c>
      <c r="D14" s="980">
        <f t="shared" si="2"/>
        <v>100</v>
      </c>
      <c r="E14" s="979">
        <v>0</v>
      </c>
      <c r="F14" s="980">
        <v>0</v>
      </c>
      <c r="G14" s="979">
        <v>441</v>
      </c>
      <c r="H14" s="980">
        <v>70.447284345047919</v>
      </c>
      <c r="I14" s="979">
        <v>5</v>
      </c>
      <c r="J14" s="980">
        <v>0.79872204472843444</v>
      </c>
      <c r="K14" s="979">
        <v>180</v>
      </c>
      <c r="L14" s="980">
        <v>28.753993610223645</v>
      </c>
      <c r="M14" s="979">
        <v>0</v>
      </c>
      <c r="N14" s="980">
        <v>0</v>
      </c>
      <c r="O14" s="979">
        <v>0</v>
      </c>
      <c r="P14" s="980">
        <f t="shared" si="0"/>
        <v>0</v>
      </c>
      <c r="R14" s="977"/>
    </row>
    <row r="15" spans="1:21" s="963" customFormat="1" ht="16.5" customHeight="1" x14ac:dyDescent="0.2">
      <c r="A15" s="963">
        <v>7</v>
      </c>
      <c r="B15" s="978" t="s">
        <v>4</v>
      </c>
      <c r="C15" s="979">
        <f t="shared" si="1"/>
        <v>46144</v>
      </c>
      <c r="D15" s="980">
        <f t="shared" si="2"/>
        <v>100</v>
      </c>
      <c r="E15" s="979">
        <v>6161</v>
      </c>
      <c r="F15" s="980">
        <v>13.351681692094314</v>
      </c>
      <c r="G15" s="979">
        <v>21831</v>
      </c>
      <c r="H15" s="980">
        <v>47.310592926490983</v>
      </c>
      <c r="I15" s="979">
        <v>12605</v>
      </c>
      <c r="J15" s="980">
        <v>27.316660887656035</v>
      </c>
      <c r="K15" s="979">
        <v>5547</v>
      </c>
      <c r="L15" s="980">
        <v>12.021064493758669</v>
      </c>
      <c r="M15" s="979">
        <v>0</v>
      </c>
      <c r="N15" s="980">
        <v>0</v>
      </c>
      <c r="O15" s="979">
        <v>0</v>
      </c>
      <c r="P15" s="980">
        <f t="shared" si="0"/>
        <v>0</v>
      </c>
      <c r="R15" s="977"/>
    </row>
    <row r="16" spans="1:21" s="963" customFormat="1" ht="16.5" customHeight="1" x14ac:dyDescent="0.2">
      <c r="A16" s="963">
        <v>8</v>
      </c>
      <c r="B16" s="978" t="s">
        <v>40</v>
      </c>
      <c r="C16" s="979">
        <f t="shared" si="1"/>
        <v>12495</v>
      </c>
      <c r="D16" s="980">
        <f t="shared" si="2"/>
        <v>100</v>
      </c>
      <c r="E16" s="979">
        <v>1406</v>
      </c>
      <c r="F16" s="980">
        <v>11.25250100040016</v>
      </c>
      <c r="G16" s="979">
        <v>8526</v>
      </c>
      <c r="H16" s="980">
        <v>68.235294117647058</v>
      </c>
      <c r="I16" s="979">
        <v>557</v>
      </c>
      <c r="J16" s="980">
        <v>4.4577831132452985</v>
      </c>
      <c r="K16" s="979">
        <v>2006</v>
      </c>
      <c r="L16" s="980">
        <v>16.054421768707485</v>
      </c>
      <c r="M16" s="979">
        <v>0</v>
      </c>
      <c r="N16" s="980">
        <v>0</v>
      </c>
      <c r="O16" s="979">
        <v>0</v>
      </c>
      <c r="P16" s="980">
        <f t="shared" si="0"/>
        <v>0</v>
      </c>
      <c r="R16" s="977"/>
    </row>
    <row r="17" spans="1:18" s="963" customFormat="1" ht="16.5" customHeight="1" x14ac:dyDescent="0.2">
      <c r="A17" s="963">
        <v>9</v>
      </c>
      <c r="B17" s="978" t="s">
        <v>41</v>
      </c>
      <c r="C17" s="979">
        <f t="shared" si="1"/>
        <v>22332</v>
      </c>
      <c r="D17" s="980">
        <f t="shared" si="2"/>
        <v>100</v>
      </c>
      <c r="E17" s="979">
        <v>5505</v>
      </c>
      <c r="F17" s="980">
        <v>24.650725416442771</v>
      </c>
      <c r="G17" s="979">
        <v>14253</v>
      </c>
      <c r="H17" s="980">
        <v>63.823213326168727</v>
      </c>
      <c r="I17" s="979">
        <v>2574</v>
      </c>
      <c r="J17" s="980">
        <v>11.5260612573885</v>
      </c>
      <c r="K17" s="979">
        <v>0</v>
      </c>
      <c r="L17" s="980">
        <v>0</v>
      </c>
      <c r="M17" s="979">
        <v>0</v>
      </c>
      <c r="N17" s="980">
        <v>0</v>
      </c>
      <c r="O17" s="979">
        <v>0</v>
      </c>
      <c r="P17" s="980">
        <f t="shared" si="0"/>
        <v>0</v>
      </c>
      <c r="R17" s="977"/>
    </row>
    <row r="18" spans="1:18" s="963" customFormat="1" ht="16.5" customHeight="1" x14ac:dyDescent="0.2">
      <c r="A18" s="963">
        <v>10</v>
      </c>
      <c r="B18" s="978" t="s">
        <v>3</v>
      </c>
      <c r="C18" s="979">
        <f t="shared" si="1"/>
        <v>27804</v>
      </c>
      <c r="D18" s="980">
        <f t="shared" si="2"/>
        <v>100</v>
      </c>
      <c r="E18" s="979">
        <v>14859</v>
      </c>
      <c r="F18" s="980">
        <v>53.441950798446271</v>
      </c>
      <c r="G18" s="979">
        <v>8665</v>
      </c>
      <c r="H18" s="980">
        <v>31.16458063587973</v>
      </c>
      <c r="I18" s="979">
        <v>973</v>
      </c>
      <c r="J18" s="980">
        <v>3.4994964753272915</v>
      </c>
      <c r="K18" s="979">
        <v>3307</v>
      </c>
      <c r="L18" s="980">
        <v>11.893972090346713</v>
      </c>
      <c r="M18" s="979">
        <v>0</v>
      </c>
      <c r="N18" s="980">
        <v>0</v>
      </c>
      <c r="O18" s="979">
        <v>0</v>
      </c>
      <c r="P18" s="980">
        <f t="shared" si="0"/>
        <v>0</v>
      </c>
      <c r="R18" s="977"/>
    </row>
    <row r="19" spans="1:18" s="962" customFormat="1" ht="16.5" customHeight="1" x14ac:dyDescent="0.2">
      <c r="A19" s="962">
        <v>11</v>
      </c>
      <c r="B19" s="978" t="s">
        <v>2</v>
      </c>
      <c r="C19" s="979">
        <f t="shared" si="1"/>
        <v>20169</v>
      </c>
      <c r="D19" s="980">
        <f t="shared" si="2"/>
        <v>100</v>
      </c>
      <c r="E19" s="979">
        <v>14019</v>
      </c>
      <c r="F19" s="980">
        <v>69.507660270712478</v>
      </c>
      <c r="G19" s="979">
        <v>3412</v>
      </c>
      <c r="H19" s="980">
        <v>16.917050919728297</v>
      </c>
      <c r="I19" s="979">
        <v>1002</v>
      </c>
      <c r="J19" s="980">
        <v>4.9680202290644058</v>
      </c>
      <c r="K19" s="979">
        <v>1736</v>
      </c>
      <c r="L19" s="980">
        <v>8.6072685804948179</v>
      </c>
      <c r="M19" s="979">
        <v>0</v>
      </c>
      <c r="N19" s="980">
        <v>0</v>
      </c>
      <c r="O19" s="979">
        <v>0</v>
      </c>
      <c r="P19" s="980">
        <f t="shared" si="0"/>
        <v>0</v>
      </c>
      <c r="R19" s="977"/>
    </row>
    <row r="20" spans="1:18" s="962" customFormat="1" ht="16.5" customHeight="1" x14ac:dyDescent="0.2">
      <c r="A20" s="962">
        <v>12</v>
      </c>
      <c r="B20" s="978" t="s">
        <v>35</v>
      </c>
      <c r="C20" s="979">
        <f t="shared" si="1"/>
        <v>20931</v>
      </c>
      <c r="D20" s="980">
        <f t="shared" si="2"/>
        <v>100</v>
      </c>
      <c r="E20" s="979">
        <v>5995</v>
      </c>
      <c r="F20" s="980">
        <v>28.641727581099801</v>
      </c>
      <c r="G20" s="979">
        <v>8218</v>
      </c>
      <c r="H20" s="980">
        <v>39.262338158711955</v>
      </c>
      <c r="I20" s="979">
        <v>3915</v>
      </c>
      <c r="J20" s="980">
        <v>18.704314175146912</v>
      </c>
      <c r="K20" s="979">
        <v>2803</v>
      </c>
      <c r="L20" s="980">
        <v>13.391620085041325</v>
      </c>
      <c r="M20" s="979">
        <v>0</v>
      </c>
      <c r="N20" s="980">
        <v>0</v>
      </c>
      <c r="O20" s="979">
        <v>0</v>
      </c>
      <c r="P20" s="980">
        <f t="shared" si="0"/>
        <v>0</v>
      </c>
      <c r="R20" s="977"/>
    </row>
    <row r="21" spans="1:18" s="962" customFormat="1" ht="16.5" customHeight="1" x14ac:dyDescent="0.2">
      <c r="A21" s="962">
        <v>13</v>
      </c>
      <c r="B21" s="978" t="s">
        <v>42</v>
      </c>
      <c r="C21" s="979">
        <f t="shared" si="1"/>
        <v>30053</v>
      </c>
      <c r="D21" s="980">
        <f t="shared" si="2"/>
        <v>100</v>
      </c>
      <c r="E21" s="979">
        <v>3685</v>
      </c>
      <c r="F21" s="980">
        <v>12.261671047815526</v>
      </c>
      <c r="G21" s="979">
        <v>15648</v>
      </c>
      <c r="H21" s="980">
        <v>52.068013176721131</v>
      </c>
      <c r="I21" s="979">
        <v>2441</v>
      </c>
      <c r="J21" s="980">
        <v>8.1223172395434737</v>
      </c>
      <c r="K21" s="979">
        <v>8279</v>
      </c>
      <c r="L21" s="980">
        <v>27.547998535919877</v>
      </c>
      <c r="M21" s="979">
        <v>0</v>
      </c>
      <c r="N21" s="980">
        <v>0</v>
      </c>
      <c r="O21" s="979">
        <v>0</v>
      </c>
      <c r="P21" s="980">
        <f t="shared" si="0"/>
        <v>0</v>
      </c>
      <c r="R21" s="977"/>
    </row>
    <row r="22" spans="1:18" s="962" customFormat="1" ht="16.5" customHeight="1" x14ac:dyDescent="0.2">
      <c r="A22" s="962">
        <v>14</v>
      </c>
      <c r="B22" s="978" t="s">
        <v>43</v>
      </c>
      <c r="C22" s="979">
        <f t="shared" si="1"/>
        <v>1852</v>
      </c>
      <c r="D22" s="980">
        <f t="shared" si="2"/>
        <v>100</v>
      </c>
      <c r="E22" s="979">
        <v>2</v>
      </c>
      <c r="F22" s="980">
        <v>0.10799136069114472</v>
      </c>
      <c r="G22" s="979">
        <v>1026</v>
      </c>
      <c r="H22" s="980">
        <v>55.399568034557234</v>
      </c>
      <c r="I22" s="979">
        <v>334</v>
      </c>
      <c r="J22" s="980">
        <v>18.034557235421168</v>
      </c>
      <c r="K22" s="979">
        <v>490</v>
      </c>
      <c r="L22" s="980">
        <v>26.457883369330453</v>
      </c>
      <c r="M22" s="979">
        <v>0</v>
      </c>
      <c r="N22" s="980">
        <v>0</v>
      </c>
      <c r="O22" s="979">
        <v>0</v>
      </c>
      <c r="P22" s="980">
        <f t="shared" si="0"/>
        <v>0</v>
      </c>
      <c r="R22" s="977"/>
    </row>
    <row r="23" spans="1:18" s="962" customFormat="1" ht="16.5" customHeight="1" x14ac:dyDescent="0.2">
      <c r="A23" s="962">
        <v>15</v>
      </c>
      <c r="B23" s="978" t="s">
        <v>44</v>
      </c>
      <c r="C23" s="979">
        <f t="shared" si="1"/>
        <v>3056</v>
      </c>
      <c r="D23" s="980">
        <f t="shared" si="2"/>
        <v>100</v>
      </c>
      <c r="E23" s="979">
        <v>1654</v>
      </c>
      <c r="F23" s="980">
        <v>54.123036649214662</v>
      </c>
      <c r="G23" s="979">
        <v>873</v>
      </c>
      <c r="H23" s="980">
        <v>28.566753926701573</v>
      </c>
      <c r="I23" s="979">
        <v>389</v>
      </c>
      <c r="J23" s="980">
        <v>12.729057591623036</v>
      </c>
      <c r="K23" s="979">
        <v>140</v>
      </c>
      <c r="L23" s="980">
        <v>4.5811518324607325</v>
      </c>
      <c r="M23" s="979">
        <v>0</v>
      </c>
      <c r="N23" s="980">
        <v>0</v>
      </c>
      <c r="O23" s="979">
        <v>0</v>
      </c>
      <c r="P23" s="980">
        <f t="shared" si="0"/>
        <v>0</v>
      </c>
      <c r="R23" s="977"/>
    </row>
    <row r="24" spans="1:18" s="962" customFormat="1" ht="16.5" customHeight="1" x14ac:dyDescent="0.2">
      <c r="A24" s="962">
        <v>16</v>
      </c>
      <c r="B24" s="978" t="s">
        <v>45</v>
      </c>
      <c r="C24" s="979">
        <f t="shared" si="1"/>
        <v>1359</v>
      </c>
      <c r="D24" s="980">
        <f t="shared" si="2"/>
        <v>100</v>
      </c>
      <c r="E24" s="979">
        <v>0</v>
      </c>
      <c r="F24" s="980">
        <v>0</v>
      </c>
      <c r="G24" s="979">
        <v>1348</v>
      </c>
      <c r="H24" s="980">
        <v>99.190581309786609</v>
      </c>
      <c r="I24" s="979">
        <v>11</v>
      </c>
      <c r="J24" s="980">
        <v>0.8094186902133923</v>
      </c>
      <c r="K24" s="979">
        <v>0</v>
      </c>
      <c r="L24" s="980">
        <v>0</v>
      </c>
      <c r="M24" s="979">
        <v>0</v>
      </c>
      <c r="N24" s="980">
        <v>0</v>
      </c>
      <c r="O24" s="979">
        <v>0</v>
      </c>
      <c r="P24" s="980">
        <f t="shared" si="0"/>
        <v>0</v>
      </c>
      <c r="R24" s="977"/>
    </row>
    <row r="25" spans="1:18" s="962" customFormat="1" ht="16.5" customHeight="1" x14ac:dyDescent="0.2">
      <c r="A25" s="962">
        <v>17</v>
      </c>
      <c r="B25" s="978" t="s">
        <v>46</v>
      </c>
      <c r="C25" s="979">
        <f>E25+G25+I25+K25+M25+O25</f>
        <v>855</v>
      </c>
      <c r="D25" s="980">
        <f t="shared" si="2"/>
        <v>100</v>
      </c>
      <c r="E25" s="979">
        <v>0</v>
      </c>
      <c r="F25" s="980">
        <v>0</v>
      </c>
      <c r="G25" s="979">
        <v>855</v>
      </c>
      <c r="H25" s="980">
        <v>100</v>
      </c>
      <c r="I25" s="979">
        <v>0</v>
      </c>
      <c r="J25" s="980">
        <v>0</v>
      </c>
      <c r="K25" s="979">
        <v>0</v>
      </c>
      <c r="L25" s="980">
        <v>0</v>
      </c>
      <c r="M25" s="979">
        <v>0</v>
      </c>
      <c r="N25" s="980">
        <v>0</v>
      </c>
      <c r="O25" s="979">
        <v>0</v>
      </c>
      <c r="P25" s="980">
        <f t="shared" si="0"/>
        <v>0</v>
      </c>
      <c r="R25" s="977"/>
    </row>
    <row r="26" spans="1:18" s="962" customFormat="1" ht="16.5" customHeight="1" x14ac:dyDescent="0.2">
      <c r="B26" s="981" t="s">
        <v>1</v>
      </c>
      <c r="C26" s="982">
        <f t="shared" si="1"/>
        <v>6</v>
      </c>
      <c r="D26" s="983">
        <f t="shared" si="2"/>
        <v>100</v>
      </c>
      <c r="E26" s="982">
        <v>3</v>
      </c>
      <c r="F26" s="983">
        <v>50</v>
      </c>
      <c r="G26" s="982">
        <v>3</v>
      </c>
      <c r="H26" s="983">
        <v>50</v>
      </c>
      <c r="I26" s="982">
        <v>0</v>
      </c>
      <c r="J26" s="983">
        <v>0</v>
      </c>
      <c r="K26" s="982">
        <v>0</v>
      </c>
      <c r="L26" s="983">
        <v>0</v>
      </c>
      <c r="M26" s="982">
        <v>0</v>
      </c>
      <c r="N26" s="983">
        <v>0</v>
      </c>
      <c r="O26" s="982">
        <v>0</v>
      </c>
      <c r="P26" s="983">
        <f t="shared" si="0"/>
        <v>0</v>
      </c>
      <c r="R26" s="977"/>
    </row>
    <row r="27" spans="1:18" s="1287" customFormat="1" x14ac:dyDescent="0.2">
      <c r="B27" s="1288" t="s">
        <v>0</v>
      </c>
      <c r="C27" s="1289">
        <f>SUM(C9:C26)</f>
        <v>242081</v>
      </c>
      <c r="D27" s="1290">
        <f>C27/$C27*100</f>
        <v>100</v>
      </c>
      <c r="E27" s="1291">
        <f>SUM(E9:E26)</f>
        <v>71137</v>
      </c>
      <c r="F27" s="1292">
        <f>E27/$C27*100</f>
        <v>29.385618863107805</v>
      </c>
      <c r="G27" s="1291">
        <f>SUM(G9:G26)</f>
        <v>106558</v>
      </c>
      <c r="H27" s="1292">
        <f>G27/$C27*100</f>
        <v>44.017498275370642</v>
      </c>
      <c r="I27" s="1291">
        <f>SUM(I9:I26)</f>
        <v>32613</v>
      </c>
      <c r="J27" s="1292">
        <f>I27/$C27*100</f>
        <v>13.471937078911603</v>
      </c>
      <c r="K27" s="1291">
        <f>SUM(K9:K26)</f>
        <v>31202</v>
      </c>
      <c r="L27" s="1292">
        <f>K27/$C27*100</f>
        <v>12.889074318100141</v>
      </c>
      <c r="M27" s="1291">
        <f>SUM(M9:M26)</f>
        <v>571</v>
      </c>
      <c r="N27" s="1292">
        <f>M27/$C27*100</f>
        <v>0.23587146450981281</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327" customFormat="1" x14ac:dyDescent="0.2">
      <c r="B42" s="960"/>
      <c r="D42" s="960"/>
      <c r="M42" s="960"/>
      <c r="N42" s="960"/>
    </row>
    <row r="43" spans="2:14" s="1327" customFormat="1" x14ac:dyDescent="0.2">
      <c r="B43" s="960"/>
      <c r="D43" s="960"/>
      <c r="M43" s="960"/>
      <c r="N43" s="960"/>
    </row>
    <row r="44" spans="2:14" s="1327" customFormat="1" x14ac:dyDescent="0.2">
      <c r="D44" s="960"/>
      <c r="M44" s="960"/>
      <c r="N44" s="960"/>
    </row>
    <row r="45" spans="2:14" s="1327" customFormat="1" x14ac:dyDescent="0.2">
      <c r="D45" s="960"/>
      <c r="M45" s="960"/>
      <c r="N45" s="960"/>
    </row>
    <row r="46" spans="2:14" s="1327" customFormat="1" x14ac:dyDescent="0.2">
      <c r="D46" s="960"/>
      <c r="M46" s="960"/>
      <c r="N46" s="960"/>
    </row>
    <row r="47" spans="2:14" s="1327" customFormat="1" x14ac:dyDescent="0.2">
      <c r="D47" s="960"/>
      <c r="M47" s="960"/>
      <c r="N47" s="960"/>
    </row>
    <row r="48" spans="2:14" s="1327" customFormat="1" x14ac:dyDescent="0.2">
      <c r="D48" s="960"/>
    </row>
    <row r="49" spans="4:4" s="1327" customFormat="1" x14ac:dyDescent="0.2">
      <c r="D49" s="960"/>
    </row>
    <row r="50" spans="4:4" s="1327" customFormat="1" x14ac:dyDescent="0.2">
      <c r="D50" s="960"/>
    </row>
    <row r="51" spans="4:4" s="1327" customFormat="1" x14ac:dyDescent="0.2">
      <c r="D51" s="960"/>
    </row>
    <row r="52" spans="4:4" s="1327" customFormat="1" x14ac:dyDescent="0.2">
      <c r="D52" s="960"/>
    </row>
    <row r="53" spans="4:4" s="1327" customFormat="1" x14ac:dyDescent="0.2">
      <c r="D53" s="960"/>
    </row>
    <row r="54" spans="4:4" s="1327" customFormat="1" x14ac:dyDescent="0.2">
      <c r="D54" s="960"/>
    </row>
    <row r="55" spans="4:4" s="1327" customFormat="1"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61" t="s">
        <v>442</v>
      </c>
      <c r="C3" s="1561"/>
      <c r="D3" s="1561"/>
      <c r="E3" s="1561"/>
      <c r="F3" s="1561"/>
      <c r="G3" s="1561"/>
      <c r="H3" s="1561"/>
      <c r="I3" s="1561"/>
      <c r="J3" s="1561"/>
      <c r="K3" s="1561"/>
      <c r="L3" s="1561"/>
      <c r="M3" s="1561"/>
      <c r="N3" s="1561"/>
      <c r="O3" s="1561"/>
      <c r="P3" s="1561"/>
    </row>
    <row r="4" spans="1:21" s="967" customFormat="1" ht="15.75" x14ac:dyDescent="0.2">
      <c r="B4" s="1482" t="str">
        <f>porsaad!$B$6</f>
        <v>Situación a 30 de abril de 2026</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83" t="s">
        <v>199</v>
      </c>
      <c r="D6" s="1684"/>
      <c r="E6" s="1684"/>
      <c r="F6" s="1684"/>
      <c r="G6" s="1684"/>
      <c r="H6" s="1684"/>
      <c r="I6" s="1684"/>
      <c r="J6" s="1684"/>
      <c r="K6" s="1684"/>
      <c r="L6" s="1684"/>
      <c r="M6" s="1684"/>
      <c r="N6" s="1684"/>
      <c r="O6" s="1684"/>
      <c r="P6" s="1685"/>
    </row>
    <row r="7" spans="1:21" s="967" customFormat="1" ht="57" customHeight="1" x14ac:dyDescent="0.2">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1903</v>
      </c>
      <c r="D9" s="976">
        <f>IFERROR(C9/$C9*100,"-")</f>
        <v>100</v>
      </c>
      <c r="E9" s="975">
        <v>0</v>
      </c>
      <c r="F9" s="976">
        <v>0</v>
      </c>
      <c r="G9" s="975">
        <v>1820</v>
      </c>
      <c r="H9" s="976">
        <v>95.638465580662114</v>
      </c>
      <c r="I9" s="975">
        <v>83</v>
      </c>
      <c r="J9" s="976">
        <v>4.3615344193378878</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4809</v>
      </c>
      <c r="D10" s="980">
        <f t="shared" ref="D10:D26" si="1">IFERROR(C10/$C10*100,"-")</f>
        <v>100</v>
      </c>
      <c r="E10" s="979">
        <v>0</v>
      </c>
      <c r="F10" s="980">
        <v>0</v>
      </c>
      <c r="G10" s="979">
        <v>4486</v>
      </c>
      <c r="H10" s="980">
        <v>93.283426907881065</v>
      </c>
      <c r="I10" s="979">
        <v>323</v>
      </c>
      <c r="J10" s="980">
        <v>6.7165730921189439</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1498</v>
      </c>
      <c r="D11" s="980">
        <f t="shared" si="1"/>
        <v>100</v>
      </c>
      <c r="E11" s="979">
        <v>66</v>
      </c>
      <c r="F11" s="980">
        <v>4.4058744993324437</v>
      </c>
      <c r="G11" s="979">
        <v>1282</v>
      </c>
      <c r="H11" s="980">
        <v>85.5807743658211</v>
      </c>
      <c r="I11" s="979">
        <v>125</v>
      </c>
      <c r="J11" s="980">
        <v>8.344459279038718</v>
      </c>
      <c r="K11" s="979">
        <v>1</v>
      </c>
      <c r="L11" s="980">
        <v>6.6755674232309742E-2</v>
      </c>
      <c r="M11" s="979">
        <v>24</v>
      </c>
      <c r="N11" s="980">
        <v>1.602136181575434</v>
      </c>
      <c r="O11" s="979">
        <v>0</v>
      </c>
      <c r="P11" s="980">
        <f t="shared" si="2"/>
        <v>0</v>
      </c>
      <c r="R11" s="977"/>
    </row>
    <row r="12" spans="1:21" s="962" customFormat="1" ht="16.5" customHeight="1" x14ac:dyDescent="0.2">
      <c r="A12" s="962">
        <v>4</v>
      </c>
      <c r="B12" s="978" t="s">
        <v>38</v>
      </c>
      <c r="C12" s="979">
        <f t="shared" si="0"/>
        <v>406</v>
      </c>
      <c r="D12" s="980">
        <f t="shared" si="1"/>
        <v>100</v>
      </c>
      <c r="E12" s="979">
        <v>0</v>
      </c>
      <c r="F12" s="980">
        <v>0</v>
      </c>
      <c r="G12" s="979">
        <v>364</v>
      </c>
      <c r="H12" s="980">
        <v>89.65517241379311</v>
      </c>
      <c r="I12" s="979">
        <v>42</v>
      </c>
      <c r="J12" s="980">
        <v>10.344827586206897</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10081</v>
      </c>
      <c r="D13" s="980">
        <f t="shared" si="1"/>
        <v>100</v>
      </c>
      <c r="E13" s="979">
        <v>4679</v>
      </c>
      <c r="F13" s="980">
        <v>46.414046225572861</v>
      </c>
      <c r="G13" s="979">
        <v>3349</v>
      </c>
      <c r="H13" s="980">
        <v>33.22091062394604</v>
      </c>
      <c r="I13" s="979">
        <v>801</v>
      </c>
      <c r="J13" s="980">
        <v>7.9456403134609666</v>
      </c>
      <c r="K13" s="979">
        <v>1209</v>
      </c>
      <c r="L13" s="980">
        <v>11.992857851403631</v>
      </c>
      <c r="M13" s="979">
        <v>43</v>
      </c>
      <c r="N13" s="980">
        <v>0.42654498561650628</v>
      </c>
      <c r="O13" s="979">
        <v>0</v>
      </c>
      <c r="P13" s="980">
        <f t="shared" si="2"/>
        <v>0</v>
      </c>
      <c r="R13" s="977"/>
    </row>
    <row r="14" spans="1:21" s="962" customFormat="1" ht="16.5" customHeight="1" x14ac:dyDescent="0.2">
      <c r="A14" s="962">
        <v>6</v>
      </c>
      <c r="B14" s="978" t="s">
        <v>5</v>
      </c>
      <c r="C14" s="979">
        <f t="shared" si="0"/>
        <v>273</v>
      </c>
      <c r="D14" s="980">
        <f t="shared" si="1"/>
        <v>100</v>
      </c>
      <c r="E14" s="979">
        <v>0</v>
      </c>
      <c r="F14" s="980">
        <v>0</v>
      </c>
      <c r="G14" s="979">
        <v>204</v>
      </c>
      <c r="H14" s="980">
        <v>74.72527472527473</v>
      </c>
      <c r="I14" s="979">
        <v>1</v>
      </c>
      <c r="J14" s="980">
        <v>0.36630036630036628</v>
      </c>
      <c r="K14" s="979">
        <v>68</v>
      </c>
      <c r="L14" s="980">
        <v>24.908424908424909</v>
      </c>
      <c r="M14" s="979">
        <v>0</v>
      </c>
      <c r="N14" s="980">
        <v>0</v>
      </c>
      <c r="O14" s="979">
        <v>0</v>
      </c>
      <c r="P14" s="980">
        <f t="shared" si="2"/>
        <v>0</v>
      </c>
      <c r="R14" s="977"/>
    </row>
    <row r="15" spans="1:21" s="963" customFormat="1" ht="16.5" customHeight="1" x14ac:dyDescent="0.2">
      <c r="A15" s="963">
        <v>7</v>
      </c>
      <c r="B15" s="978" t="s">
        <v>4</v>
      </c>
      <c r="C15" s="979">
        <f t="shared" si="0"/>
        <v>15647</v>
      </c>
      <c r="D15" s="980">
        <f t="shared" si="1"/>
        <v>100</v>
      </c>
      <c r="E15" s="979">
        <v>1045</v>
      </c>
      <c r="F15" s="980">
        <v>6.6785965360772028</v>
      </c>
      <c r="G15" s="979">
        <v>11615</v>
      </c>
      <c r="H15" s="980">
        <v>74.231482073240869</v>
      </c>
      <c r="I15" s="979">
        <v>1358</v>
      </c>
      <c r="J15" s="980">
        <v>8.6789799961653991</v>
      </c>
      <c r="K15" s="979">
        <v>1629</v>
      </c>
      <c r="L15" s="980">
        <v>10.41094139451652</v>
      </c>
      <c r="M15" s="979">
        <v>0</v>
      </c>
      <c r="N15" s="980">
        <v>0</v>
      </c>
      <c r="O15" s="979">
        <v>0</v>
      </c>
      <c r="P15" s="980">
        <f t="shared" si="2"/>
        <v>0</v>
      </c>
      <c r="R15" s="977"/>
    </row>
    <row r="16" spans="1:21" s="963" customFormat="1" ht="16.5" customHeight="1" x14ac:dyDescent="0.2">
      <c r="A16" s="963">
        <v>8</v>
      </c>
      <c r="B16" s="978" t="s">
        <v>40</v>
      </c>
      <c r="C16" s="979">
        <f t="shared" si="0"/>
        <v>4261</v>
      </c>
      <c r="D16" s="980">
        <f t="shared" si="1"/>
        <v>100</v>
      </c>
      <c r="E16" s="979">
        <v>225</v>
      </c>
      <c r="F16" s="980">
        <v>5.2804505984510675</v>
      </c>
      <c r="G16" s="979">
        <v>3407</v>
      </c>
      <c r="H16" s="980">
        <v>79.957756395212385</v>
      </c>
      <c r="I16" s="979">
        <v>156</v>
      </c>
      <c r="J16" s="980">
        <v>3.6611124149260736</v>
      </c>
      <c r="K16" s="979">
        <v>473</v>
      </c>
      <c r="L16" s="980">
        <v>11.100680591410466</v>
      </c>
      <c r="M16" s="979">
        <v>0</v>
      </c>
      <c r="N16" s="980">
        <v>0</v>
      </c>
      <c r="O16" s="979">
        <v>0</v>
      </c>
      <c r="P16" s="980">
        <f t="shared" si="2"/>
        <v>0</v>
      </c>
      <c r="R16" s="977"/>
    </row>
    <row r="17" spans="1:18" s="963" customFormat="1" ht="16.5" customHeight="1" x14ac:dyDescent="0.2">
      <c r="A17" s="963">
        <v>9</v>
      </c>
      <c r="B17" s="978" t="s">
        <v>41</v>
      </c>
      <c r="C17" s="979">
        <f t="shared" si="0"/>
        <v>6539</v>
      </c>
      <c r="D17" s="980">
        <f t="shared" si="1"/>
        <v>100</v>
      </c>
      <c r="E17" s="979">
        <v>576</v>
      </c>
      <c r="F17" s="980">
        <v>8.8086863434775946</v>
      </c>
      <c r="G17" s="979">
        <v>5578</v>
      </c>
      <c r="H17" s="980">
        <v>85.303563235968809</v>
      </c>
      <c r="I17" s="979">
        <v>385</v>
      </c>
      <c r="J17" s="980">
        <v>5.8877504205536013</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8167</v>
      </c>
      <c r="D18" s="980">
        <f t="shared" si="1"/>
        <v>100</v>
      </c>
      <c r="E18" s="979">
        <v>3153</v>
      </c>
      <c r="F18" s="980">
        <v>38.606587486225052</v>
      </c>
      <c r="G18" s="979">
        <v>3310</v>
      </c>
      <c r="H18" s="980">
        <v>40.528958001714216</v>
      </c>
      <c r="I18" s="979">
        <v>554</v>
      </c>
      <c r="J18" s="980">
        <v>6.7833965960573037</v>
      </c>
      <c r="K18" s="979">
        <v>1150</v>
      </c>
      <c r="L18" s="980">
        <v>14.081057916003429</v>
      </c>
      <c r="M18" s="979">
        <v>0</v>
      </c>
      <c r="N18" s="980">
        <v>0</v>
      </c>
      <c r="O18" s="979">
        <v>0</v>
      </c>
      <c r="P18" s="980">
        <f t="shared" si="2"/>
        <v>0</v>
      </c>
      <c r="R18" s="977"/>
    </row>
    <row r="19" spans="1:18" s="962" customFormat="1" ht="16.5" customHeight="1" x14ac:dyDescent="0.2">
      <c r="A19" s="962">
        <v>11</v>
      </c>
      <c r="B19" s="978" t="s">
        <v>2</v>
      </c>
      <c r="C19" s="979">
        <f t="shared" si="0"/>
        <v>5978</v>
      </c>
      <c r="D19" s="980">
        <f t="shared" si="1"/>
        <v>100</v>
      </c>
      <c r="E19" s="979">
        <v>3444</v>
      </c>
      <c r="F19" s="980">
        <v>57.611241217798593</v>
      </c>
      <c r="G19" s="979">
        <v>1879</v>
      </c>
      <c r="H19" s="980">
        <v>31.431917029106728</v>
      </c>
      <c r="I19" s="979">
        <v>320</v>
      </c>
      <c r="J19" s="980">
        <v>5.3529608564737368</v>
      </c>
      <c r="K19" s="979">
        <v>335</v>
      </c>
      <c r="L19" s="980">
        <v>5.603880896620943</v>
      </c>
      <c r="M19" s="979">
        <v>0</v>
      </c>
      <c r="N19" s="980">
        <v>0</v>
      </c>
      <c r="O19" s="979">
        <v>0</v>
      </c>
      <c r="P19" s="980">
        <f t="shared" si="2"/>
        <v>0</v>
      </c>
      <c r="R19" s="977"/>
    </row>
    <row r="20" spans="1:18" s="962" customFormat="1" ht="16.5" customHeight="1" x14ac:dyDescent="0.2">
      <c r="A20" s="962">
        <v>12</v>
      </c>
      <c r="B20" s="978" t="s">
        <v>35</v>
      </c>
      <c r="C20" s="979">
        <f t="shared" si="0"/>
        <v>6849</v>
      </c>
      <c r="D20" s="980">
        <f t="shared" si="1"/>
        <v>100</v>
      </c>
      <c r="E20" s="979">
        <v>908</v>
      </c>
      <c r="F20" s="980">
        <v>13.257409840852679</v>
      </c>
      <c r="G20" s="979">
        <v>4564</v>
      </c>
      <c r="H20" s="980">
        <v>66.637465323404882</v>
      </c>
      <c r="I20" s="979">
        <v>1099</v>
      </c>
      <c r="J20" s="980">
        <v>16.046138122353629</v>
      </c>
      <c r="K20" s="979">
        <v>278</v>
      </c>
      <c r="L20" s="980">
        <v>4.0589867133888156</v>
      </c>
      <c r="M20" s="979">
        <v>0</v>
      </c>
      <c r="N20" s="980">
        <v>0</v>
      </c>
      <c r="O20" s="979">
        <v>0</v>
      </c>
      <c r="P20" s="980">
        <f t="shared" si="2"/>
        <v>0</v>
      </c>
      <c r="R20" s="977"/>
    </row>
    <row r="21" spans="1:18" s="962" customFormat="1" ht="16.5" customHeight="1" x14ac:dyDescent="0.2">
      <c r="A21" s="962">
        <v>13</v>
      </c>
      <c r="B21" s="978" t="s">
        <v>42</v>
      </c>
      <c r="C21" s="979">
        <f t="shared" si="0"/>
        <v>13469</v>
      </c>
      <c r="D21" s="980">
        <f t="shared" si="1"/>
        <v>100</v>
      </c>
      <c r="E21" s="979">
        <v>1394</v>
      </c>
      <c r="F21" s="980">
        <v>10.349691885069419</v>
      </c>
      <c r="G21" s="979">
        <v>8992</v>
      </c>
      <c r="H21" s="980">
        <v>66.76070977800876</v>
      </c>
      <c r="I21" s="979">
        <v>1108</v>
      </c>
      <c r="J21" s="980">
        <v>8.2262974237137136</v>
      </c>
      <c r="K21" s="979">
        <v>1975</v>
      </c>
      <c r="L21" s="980">
        <v>14.663300913208108</v>
      </c>
      <c r="M21" s="979">
        <v>0</v>
      </c>
      <c r="N21" s="980">
        <v>0</v>
      </c>
      <c r="O21" s="979">
        <v>0</v>
      </c>
      <c r="P21" s="980">
        <f t="shared" si="2"/>
        <v>0</v>
      </c>
      <c r="R21" s="977"/>
    </row>
    <row r="22" spans="1:18" s="962" customFormat="1" ht="16.5" customHeight="1" x14ac:dyDescent="0.2">
      <c r="A22" s="962">
        <v>14</v>
      </c>
      <c r="B22" s="978" t="s">
        <v>43</v>
      </c>
      <c r="C22" s="979">
        <f t="shared" si="0"/>
        <v>1055</v>
      </c>
      <c r="D22" s="980">
        <f t="shared" si="1"/>
        <v>100</v>
      </c>
      <c r="E22" s="979">
        <v>2</v>
      </c>
      <c r="F22" s="980">
        <v>0.18957345971563982</v>
      </c>
      <c r="G22" s="979">
        <v>756</v>
      </c>
      <c r="H22" s="980">
        <v>71.658767772511851</v>
      </c>
      <c r="I22" s="979">
        <v>117</v>
      </c>
      <c r="J22" s="980">
        <v>11.090047393364928</v>
      </c>
      <c r="K22" s="979">
        <v>180</v>
      </c>
      <c r="L22" s="980">
        <v>17.061611374407583</v>
      </c>
      <c r="M22" s="979">
        <v>0</v>
      </c>
      <c r="N22" s="980">
        <v>0</v>
      </c>
      <c r="O22" s="979">
        <v>0</v>
      </c>
      <c r="P22" s="980">
        <f t="shared" si="2"/>
        <v>0</v>
      </c>
      <c r="R22" s="977"/>
    </row>
    <row r="23" spans="1:18" s="962" customFormat="1" ht="16.5" customHeight="1" x14ac:dyDescent="0.2">
      <c r="A23" s="962">
        <v>15</v>
      </c>
      <c r="B23" s="978" t="s">
        <v>44</v>
      </c>
      <c r="C23" s="979">
        <f t="shared" si="0"/>
        <v>718</v>
      </c>
      <c r="D23" s="980">
        <f t="shared" si="1"/>
        <v>100</v>
      </c>
      <c r="E23" s="979">
        <v>434</v>
      </c>
      <c r="F23" s="980">
        <v>60.445682451253482</v>
      </c>
      <c r="G23" s="979">
        <v>243</v>
      </c>
      <c r="H23" s="980">
        <v>33.844011142061284</v>
      </c>
      <c r="I23" s="979">
        <v>40</v>
      </c>
      <c r="J23" s="980">
        <v>5.5710306406685239</v>
      </c>
      <c r="K23" s="979">
        <v>1</v>
      </c>
      <c r="L23" s="980">
        <v>0.1392757660167131</v>
      </c>
      <c r="M23" s="979">
        <v>0</v>
      </c>
      <c r="N23" s="980">
        <v>0</v>
      </c>
      <c r="O23" s="979">
        <v>0</v>
      </c>
      <c r="P23" s="980">
        <f t="shared" si="2"/>
        <v>0</v>
      </c>
      <c r="R23" s="977"/>
    </row>
    <row r="24" spans="1:18" s="962" customFormat="1" ht="16.5" customHeight="1" x14ac:dyDescent="0.2">
      <c r="A24" s="962">
        <v>16</v>
      </c>
      <c r="B24" s="978" t="s">
        <v>45</v>
      </c>
      <c r="C24" s="979">
        <f t="shared" si="0"/>
        <v>642</v>
      </c>
      <c r="D24" s="980">
        <f t="shared" si="1"/>
        <v>100</v>
      </c>
      <c r="E24" s="979">
        <v>0</v>
      </c>
      <c r="F24" s="980">
        <v>0</v>
      </c>
      <c r="G24" s="979">
        <v>639</v>
      </c>
      <c r="H24" s="980">
        <v>99.532710280373834</v>
      </c>
      <c r="I24" s="979">
        <v>3</v>
      </c>
      <c r="J24" s="980">
        <v>0.46728971962616817</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369</v>
      </c>
      <c r="D25" s="980">
        <f t="shared" si="1"/>
        <v>100</v>
      </c>
      <c r="E25" s="979">
        <v>0</v>
      </c>
      <c r="F25" s="980">
        <v>0</v>
      </c>
      <c r="G25" s="979">
        <v>369</v>
      </c>
      <c r="H25" s="980">
        <v>100</v>
      </c>
      <c r="I25" s="979">
        <v>0</v>
      </c>
      <c r="J25" s="980">
        <v>0</v>
      </c>
      <c r="K25" s="979">
        <v>0</v>
      </c>
      <c r="L25" s="980">
        <v>0</v>
      </c>
      <c r="M25" s="979">
        <v>0</v>
      </c>
      <c r="N25" s="980">
        <v>0</v>
      </c>
      <c r="O25" s="979">
        <v>0</v>
      </c>
      <c r="P25" s="980">
        <f t="shared" si="2"/>
        <v>0</v>
      </c>
      <c r="R25" s="977"/>
    </row>
    <row r="26" spans="1:18" s="962" customFormat="1" ht="16.5" customHeight="1" x14ac:dyDescent="0.2">
      <c r="B26" s="981" t="s">
        <v>1</v>
      </c>
      <c r="C26" s="982">
        <f t="shared" si="0"/>
        <v>1</v>
      </c>
      <c r="D26" s="983">
        <f t="shared" si="1"/>
        <v>100</v>
      </c>
      <c r="E26" s="982">
        <v>0</v>
      </c>
      <c r="F26" s="983">
        <v>0</v>
      </c>
      <c r="G26" s="982">
        <v>1</v>
      </c>
      <c r="H26" s="983">
        <v>100</v>
      </c>
      <c r="I26" s="982">
        <v>0</v>
      </c>
      <c r="J26" s="983">
        <v>0</v>
      </c>
      <c r="K26" s="982">
        <v>0</v>
      </c>
      <c r="L26" s="983">
        <v>0</v>
      </c>
      <c r="M26" s="982">
        <v>0</v>
      </c>
      <c r="N26" s="983">
        <v>0</v>
      </c>
      <c r="O26" s="982">
        <v>0</v>
      </c>
      <c r="P26" s="983">
        <f t="shared" si="2"/>
        <v>0</v>
      </c>
      <c r="R26" s="977"/>
    </row>
    <row r="27" spans="1:18" s="1287" customFormat="1" x14ac:dyDescent="0.2">
      <c r="B27" s="1288" t="s">
        <v>0</v>
      </c>
      <c r="C27" s="1291">
        <f>SUM(C9:C26)</f>
        <v>82665</v>
      </c>
      <c r="D27" s="1292">
        <f>C27/$C27*100</f>
        <v>100</v>
      </c>
      <c r="E27" s="1291">
        <f>SUM(E9:E26)</f>
        <v>15926</v>
      </c>
      <c r="F27" s="1292">
        <f>E27/$C27*100</f>
        <v>19.265711002237946</v>
      </c>
      <c r="G27" s="1291">
        <f>SUM(G9:G26)</f>
        <v>52858</v>
      </c>
      <c r="H27" s="1292">
        <f>G27/$C27*100</f>
        <v>63.942418193915195</v>
      </c>
      <c r="I27" s="1291">
        <f>SUM(I9:I26)</f>
        <v>6515</v>
      </c>
      <c r="J27" s="1292">
        <f>I27/$C27*100</f>
        <v>7.8812072824048869</v>
      </c>
      <c r="K27" s="1291">
        <f>SUM(K9:K26)</f>
        <v>7299</v>
      </c>
      <c r="L27" s="1292">
        <f>K27/$C27*100</f>
        <v>8.8296135002721829</v>
      </c>
      <c r="M27" s="1291">
        <f>SUM(M9:M26)</f>
        <v>67</v>
      </c>
      <c r="N27" s="1292">
        <f>M27/$C27*100</f>
        <v>8.1050021169781647E-2</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220" customFormat="1" x14ac:dyDescent="0.2">
      <c r="B42" s="964"/>
      <c r="D42" s="964"/>
      <c r="M42" s="964"/>
      <c r="N42" s="964"/>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G45" s="1220">
        <f>IFERROR(GETPIVOTDATA("ID PRESTACION
COUNT",#REF!,"CCAA",$B45,"Grado Resuelto",$B$1,"Subtipo",G$1),0)</f>
        <v>0</v>
      </c>
    </row>
    <row r="46" spans="2:14" s="1220" customFormat="1" x14ac:dyDescent="0.2">
      <c r="B46" s="1220" t="s">
        <v>47</v>
      </c>
      <c r="G46" s="1220">
        <f>IFERROR(GETPIVOTDATA("ID PRESTACION
COUNT",#REF!,"CCAA",$B46,"Grado Resuelto",$B$1,"Subtipo",G$1),0)</f>
        <v>0</v>
      </c>
    </row>
    <row r="47" spans="2:14" s="1220" customFormat="1" x14ac:dyDescent="0.2">
      <c r="D47" s="964"/>
      <c r="M47" s="964"/>
      <c r="N47" s="964"/>
    </row>
    <row r="48" spans="2:14" s="1220" customFormat="1" x14ac:dyDescent="0.2">
      <c r="D48" s="964"/>
    </row>
    <row r="49" spans="4:4" s="1327" customFormat="1" x14ac:dyDescent="0.2">
      <c r="D49" s="960"/>
    </row>
    <row r="50" spans="4:4" s="1327" customFormat="1" x14ac:dyDescent="0.2">
      <c r="D50" s="960"/>
    </row>
    <row r="51" spans="4:4" x14ac:dyDescent="0.2">
      <c r="D51" s="960"/>
    </row>
    <row r="52" spans="4:4" x14ac:dyDescent="0.2">
      <c r="D52" s="960"/>
    </row>
    <row r="53" spans="4:4" x14ac:dyDescent="0.2">
      <c r="D53" s="960"/>
    </row>
    <row r="54" spans="4:4" x14ac:dyDescent="0.2">
      <c r="D54" s="960"/>
    </row>
    <row r="55" spans="4:4"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42578125"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61" t="s">
        <v>441</v>
      </c>
      <c r="C3" s="1561"/>
      <c r="D3" s="1561"/>
      <c r="E3" s="1561"/>
      <c r="F3" s="1561"/>
      <c r="G3" s="1561"/>
      <c r="H3" s="1561"/>
      <c r="I3" s="1561"/>
      <c r="J3" s="1561"/>
      <c r="K3" s="1561"/>
      <c r="L3" s="1561"/>
      <c r="M3" s="1561"/>
      <c r="N3" s="1561"/>
      <c r="O3" s="1561"/>
      <c r="P3" s="1561"/>
    </row>
    <row r="4" spans="1:21" s="967" customFormat="1" ht="15.75" x14ac:dyDescent="0.2">
      <c r="B4" s="1482" t="str">
        <f>porsaad!$B$6</f>
        <v>Situación a 30 de abril de 2026</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83" t="s">
        <v>199</v>
      </c>
      <c r="D6" s="1684"/>
      <c r="E6" s="1684"/>
      <c r="F6" s="1684"/>
      <c r="G6" s="1684"/>
      <c r="H6" s="1684"/>
      <c r="I6" s="1684"/>
      <c r="J6" s="1684"/>
      <c r="K6" s="1684"/>
      <c r="L6" s="1684"/>
      <c r="M6" s="1684"/>
      <c r="N6" s="1684"/>
      <c r="O6" s="1684"/>
      <c r="P6" s="1685"/>
    </row>
    <row r="7" spans="1:21" s="967" customFormat="1" ht="57" customHeight="1" x14ac:dyDescent="0.2">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1932</v>
      </c>
      <c r="D9" s="976">
        <f>IFERROR(C9/$C9*100,"-")</f>
        <v>100</v>
      </c>
      <c r="E9" s="975">
        <v>0</v>
      </c>
      <c r="F9" s="976">
        <v>0</v>
      </c>
      <c r="G9" s="975">
        <v>1807</v>
      </c>
      <c r="H9" s="976">
        <v>93.530020703933744</v>
      </c>
      <c r="I9" s="975">
        <v>125</v>
      </c>
      <c r="J9" s="976">
        <v>6.4699792960662528</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4191</v>
      </c>
      <c r="D10" s="980">
        <f t="shared" ref="D10:D26" si="1">IFERROR(C10/$C10*100,"-")</f>
        <v>100</v>
      </c>
      <c r="E10" s="979">
        <v>0</v>
      </c>
      <c r="F10" s="980">
        <v>0</v>
      </c>
      <c r="G10" s="979">
        <v>3824</v>
      </c>
      <c r="H10" s="980">
        <v>91.243140062037696</v>
      </c>
      <c r="I10" s="979">
        <v>367</v>
      </c>
      <c r="J10" s="980">
        <v>8.7568599379623002</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1878</v>
      </c>
      <c r="D11" s="980">
        <f t="shared" si="1"/>
        <v>100</v>
      </c>
      <c r="E11" s="979">
        <v>103</v>
      </c>
      <c r="F11" s="980">
        <v>5.4845580404685839</v>
      </c>
      <c r="G11" s="979">
        <v>1499</v>
      </c>
      <c r="H11" s="980">
        <v>79.818956336528231</v>
      </c>
      <c r="I11" s="979">
        <v>210</v>
      </c>
      <c r="J11" s="980">
        <v>11.182108626198083</v>
      </c>
      <c r="K11" s="979">
        <v>0</v>
      </c>
      <c r="L11" s="980">
        <v>0</v>
      </c>
      <c r="M11" s="979">
        <v>66</v>
      </c>
      <c r="N11" s="980">
        <v>3.5143769968051117</v>
      </c>
      <c r="O11" s="979">
        <v>0</v>
      </c>
      <c r="P11" s="980">
        <f t="shared" si="2"/>
        <v>0</v>
      </c>
      <c r="R11" s="977"/>
    </row>
    <row r="12" spans="1:21" s="962" customFormat="1" ht="16.5" customHeight="1" x14ac:dyDescent="0.2">
      <c r="A12" s="962">
        <v>4</v>
      </c>
      <c r="B12" s="978" t="s">
        <v>38</v>
      </c>
      <c r="C12" s="979">
        <f t="shared" si="0"/>
        <v>356</v>
      </c>
      <c r="D12" s="980">
        <f t="shared" si="1"/>
        <v>100</v>
      </c>
      <c r="E12" s="979">
        <v>0</v>
      </c>
      <c r="F12" s="980">
        <v>0</v>
      </c>
      <c r="G12" s="979">
        <v>290</v>
      </c>
      <c r="H12" s="980">
        <v>81.460674157303373</v>
      </c>
      <c r="I12" s="979">
        <v>66</v>
      </c>
      <c r="J12" s="980">
        <v>18.539325842696631</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12052</v>
      </c>
      <c r="D13" s="980">
        <f t="shared" si="1"/>
        <v>100</v>
      </c>
      <c r="E13" s="979">
        <v>6104</v>
      </c>
      <c r="F13" s="980">
        <v>50.647195486226352</v>
      </c>
      <c r="G13" s="979">
        <v>2665</v>
      </c>
      <c r="H13" s="980">
        <v>22.112512446067043</v>
      </c>
      <c r="I13" s="979">
        <v>1190</v>
      </c>
      <c r="J13" s="980">
        <v>9.8738798539661463</v>
      </c>
      <c r="K13" s="979">
        <v>2004</v>
      </c>
      <c r="L13" s="980">
        <v>16.627945569200133</v>
      </c>
      <c r="M13" s="979">
        <v>89</v>
      </c>
      <c r="N13" s="980">
        <v>0.73846664454032518</v>
      </c>
      <c r="O13" s="979">
        <v>0</v>
      </c>
      <c r="P13" s="980">
        <f t="shared" si="2"/>
        <v>0</v>
      </c>
      <c r="R13" s="977"/>
    </row>
    <row r="14" spans="1:21" s="962" customFormat="1" ht="16.5" customHeight="1" x14ac:dyDescent="0.2">
      <c r="A14" s="962">
        <v>6</v>
      </c>
      <c r="B14" s="978" t="s">
        <v>5</v>
      </c>
      <c r="C14" s="979">
        <f t="shared" si="0"/>
        <v>319</v>
      </c>
      <c r="D14" s="980">
        <f t="shared" si="1"/>
        <v>100</v>
      </c>
      <c r="E14" s="979">
        <v>0</v>
      </c>
      <c r="F14" s="980">
        <v>0</v>
      </c>
      <c r="G14" s="979">
        <v>237</v>
      </c>
      <c r="H14" s="980">
        <v>74.294670846394979</v>
      </c>
      <c r="I14" s="979">
        <v>3</v>
      </c>
      <c r="J14" s="980">
        <v>0.94043887147335425</v>
      </c>
      <c r="K14" s="979">
        <v>79</v>
      </c>
      <c r="L14" s="980">
        <v>24.76489028213166</v>
      </c>
      <c r="M14" s="979">
        <v>0</v>
      </c>
      <c r="N14" s="980">
        <v>0</v>
      </c>
      <c r="O14" s="979">
        <v>0</v>
      </c>
      <c r="P14" s="980">
        <f t="shared" si="2"/>
        <v>0</v>
      </c>
      <c r="R14" s="977"/>
    </row>
    <row r="15" spans="1:21" s="963" customFormat="1" ht="16.5" customHeight="1" x14ac:dyDescent="0.2">
      <c r="A15" s="963">
        <v>7</v>
      </c>
      <c r="B15" s="978" t="s">
        <v>4</v>
      </c>
      <c r="C15" s="979">
        <f t="shared" si="0"/>
        <v>15574</v>
      </c>
      <c r="D15" s="980">
        <f t="shared" si="1"/>
        <v>100</v>
      </c>
      <c r="E15" s="979">
        <v>1675</v>
      </c>
      <c r="F15" s="980">
        <v>10.755104661615512</v>
      </c>
      <c r="G15" s="979">
        <v>10207</v>
      </c>
      <c r="H15" s="980">
        <v>65.538718376781816</v>
      </c>
      <c r="I15" s="979">
        <v>1644</v>
      </c>
      <c r="J15" s="980">
        <v>10.556054963400539</v>
      </c>
      <c r="K15" s="979">
        <v>2048</v>
      </c>
      <c r="L15" s="980">
        <v>13.150121998202133</v>
      </c>
      <c r="M15" s="979">
        <v>0</v>
      </c>
      <c r="N15" s="980">
        <v>0</v>
      </c>
      <c r="O15" s="979">
        <v>0</v>
      </c>
      <c r="P15" s="980">
        <f t="shared" si="2"/>
        <v>0</v>
      </c>
      <c r="R15" s="977"/>
    </row>
    <row r="16" spans="1:21" s="963" customFormat="1" ht="16.5" customHeight="1" x14ac:dyDescent="0.2">
      <c r="A16" s="963">
        <v>8</v>
      </c>
      <c r="B16" s="978" t="s">
        <v>40</v>
      </c>
      <c r="C16" s="979">
        <f t="shared" si="0"/>
        <v>4641</v>
      </c>
      <c r="D16" s="980">
        <f t="shared" si="1"/>
        <v>100</v>
      </c>
      <c r="E16" s="979">
        <v>418</v>
      </c>
      <c r="F16" s="980">
        <v>9.006679594914889</v>
      </c>
      <c r="G16" s="979">
        <v>3273</v>
      </c>
      <c r="H16" s="980">
        <v>70.523594053005823</v>
      </c>
      <c r="I16" s="979">
        <v>263</v>
      </c>
      <c r="J16" s="980">
        <v>5.6668821374703731</v>
      </c>
      <c r="K16" s="979">
        <v>687</v>
      </c>
      <c r="L16" s="980">
        <v>14.802844214608921</v>
      </c>
      <c r="M16" s="979">
        <v>0</v>
      </c>
      <c r="N16" s="980">
        <v>0</v>
      </c>
      <c r="O16" s="979">
        <v>0</v>
      </c>
      <c r="P16" s="980">
        <f t="shared" si="2"/>
        <v>0</v>
      </c>
      <c r="R16" s="977"/>
    </row>
    <row r="17" spans="1:18" s="963" customFormat="1" ht="16.5" customHeight="1" x14ac:dyDescent="0.2">
      <c r="A17" s="963">
        <v>9</v>
      </c>
      <c r="B17" s="978" t="s">
        <v>41</v>
      </c>
      <c r="C17" s="979">
        <f t="shared" si="0"/>
        <v>11680</v>
      </c>
      <c r="D17" s="980">
        <f t="shared" si="1"/>
        <v>100</v>
      </c>
      <c r="E17" s="979">
        <v>1636</v>
      </c>
      <c r="F17" s="980">
        <v>14.006849315068493</v>
      </c>
      <c r="G17" s="979">
        <v>8668</v>
      </c>
      <c r="H17" s="980">
        <v>74.212328767123296</v>
      </c>
      <c r="I17" s="979">
        <v>1376</v>
      </c>
      <c r="J17" s="980">
        <v>11.78082191780822</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10814</v>
      </c>
      <c r="D18" s="980">
        <f t="shared" si="1"/>
        <v>100</v>
      </c>
      <c r="E18" s="979">
        <v>5273</v>
      </c>
      <c r="F18" s="980">
        <v>48.76086554466432</v>
      </c>
      <c r="G18" s="979">
        <v>3977</v>
      </c>
      <c r="H18" s="980">
        <v>36.776400961716291</v>
      </c>
      <c r="I18" s="979">
        <v>340</v>
      </c>
      <c r="J18" s="980">
        <v>3.1440724986129092</v>
      </c>
      <c r="K18" s="979">
        <v>1224</v>
      </c>
      <c r="L18" s="980">
        <v>11.318660995006473</v>
      </c>
      <c r="M18" s="979">
        <v>0</v>
      </c>
      <c r="N18" s="980">
        <v>0</v>
      </c>
      <c r="O18" s="979">
        <v>0</v>
      </c>
      <c r="P18" s="980">
        <f t="shared" si="2"/>
        <v>0</v>
      </c>
      <c r="R18" s="977"/>
    </row>
    <row r="19" spans="1:18" s="962" customFormat="1" ht="16.5" customHeight="1" x14ac:dyDescent="0.2">
      <c r="A19" s="962">
        <v>11</v>
      </c>
      <c r="B19" s="978" t="s">
        <v>2</v>
      </c>
      <c r="C19" s="979">
        <f t="shared" si="0"/>
        <v>6849</v>
      </c>
      <c r="D19" s="980">
        <f t="shared" si="1"/>
        <v>100</v>
      </c>
      <c r="E19" s="979">
        <v>4389</v>
      </c>
      <c r="F19" s="980">
        <v>64.082347787998245</v>
      </c>
      <c r="G19" s="979">
        <v>1533</v>
      </c>
      <c r="H19" s="980">
        <v>22.382829610162066</v>
      </c>
      <c r="I19" s="979">
        <v>371</v>
      </c>
      <c r="J19" s="980">
        <v>5.4168491750620529</v>
      </c>
      <c r="K19" s="979">
        <v>556</v>
      </c>
      <c r="L19" s="980">
        <v>8.1179734267776311</v>
      </c>
      <c r="M19" s="979">
        <v>0</v>
      </c>
      <c r="N19" s="980">
        <v>0</v>
      </c>
      <c r="O19" s="979">
        <v>0</v>
      </c>
      <c r="P19" s="980">
        <f t="shared" si="2"/>
        <v>0</v>
      </c>
      <c r="R19" s="977"/>
    </row>
    <row r="20" spans="1:18" s="962" customFormat="1" ht="16.5" customHeight="1" x14ac:dyDescent="0.2">
      <c r="A20" s="962">
        <v>12</v>
      </c>
      <c r="B20" s="978" t="s">
        <v>35</v>
      </c>
      <c r="C20" s="979">
        <f t="shared" si="0"/>
        <v>6802</v>
      </c>
      <c r="D20" s="980">
        <f t="shared" si="1"/>
        <v>100</v>
      </c>
      <c r="E20" s="979">
        <v>1938</v>
      </c>
      <c r="F20" s="980">
        <v>28.491620111731841</v>
      </c>
      <c r="G20" s="979">
        <v>2936</v>
      </c>
      <c r="H20" s="980">
        <v>43.163775360188176</v>
      </c>
      <c r="I20" s="979">
        <v>1252</v>
      </c>
      <c r="J20" s="980">
        <v>18.406351073213763</v>
      </c>
      <c r="K20" s="979">
        <v>676</v>
      </c>
      <c r="L20" s="980">
        <v>9.9382534548662154</v>
      </c>
      <c r="M20" s="979">
        <v>0</v>
      </c>
      <c r="N20" s="980">
        <v>0</v>
      </c>
      <c r="O20" s="979">
        <v>0</v>
      </c>
      <c r="P20" s="980">
        <f t="shared" si="2"/>
        <v>0</v>
      </c>
      <c r="R20" s="977"/>
    </row>
    <row r="21" spans="1:18" s="962" customFormat="1" ht="16.5" customHeight="1" x14ac:dyDescent="0.2">
      <c r="A21" s="962">
        <v>13</v>
      </c>
      <c r="B21" s="978" t="s">
        <v>42</v>
      </c>
      <c r="C21" s="979">
        <f t="shared" si="0"/>
        <v>11213</v>
      </c>
      <c r="D21" s="980">
        <f t="shared" si="1"/>
        <v>100</v>
      </c>
      <c r="E21" s="979">
        <v>1234</v>
      </c>
      <c r="F21" s="980">
        <v>11.005083385356283</v>
      </c>
      <c r="G21" s="979">
        <v>6653</v>
      </c>
      <c r="H21" s="980">
        <v>59.332917149736907</v>
      </c>
      <c r="I21" s="979">
        <v>935</v>
      </c>
      <c r="J21" s="980">
        <v>8.338535628288593</v>
      </c>
      <c r="K21" s="979">
        <v>2391</v>
      </c>
      <c r="L21" s="980">
        <v>21.323463836618213</v>
      </c>
      <c r="M21" s="979">
        <v>0</v>
      </c>
      <c r="N21" s="980">
        <v>0</v>
      </c>
      <c r="O21" s="979">
        <v>0</v>
      </c>
      <c r="P21" s="980">
        <f t="shared" si="2"/>
        <v>0</v>
      </c>
      <c r="R21" s="977"/>
    </row>
    <row r="22" spans="1:18" s="962" customFormat="1" ht="16.5" customHeight="1" x14ac:dyDescent="0.2">
      <c r="A22" s="962">
        <v>14</v>
      </c>
      <c r="B22" s="978" t="s">
        <v>43</v>
      </c>
      <c r="C22" s="979">
        <f t="shared" si="0"/>
        <v>570</v>
      </c>
      <c r="D22" s="980">
        <f t="shared" si="1"/>
        <v>100</v>
      </c>
      <c r="E22" s="979">
        <v>0</v>
      </c>
      <c r="F22" s="980">
        <v>0</v>
      </c>
      <c r="G22" s="979">
        <v>270</v>
      </c>
      <c r="H22" s="980">
        <v>47.368421052631575</v>
      </c>
      <c r="I22" s="979">
        <v>127</v>
      </c>
      <c r="J22" s="980">
        <v>22.280701754385966</v>
      </c>
      <c r="K22" s="979">
        <v>173</v>
      </c>
      <c r="L22" s="980">
        <v>30.350877192982455</v>
      </c>
      <c r="M22" s="979">
        <v>0</v>
      </c>
      <c r="N22" s="980">
        <v>0</v>
      </c>
      <c r="O22" s="979">
        <v>0</v>
      </c>
      <c r="P22" s="980">
        <f t="shared" si="2"/>
        <v>0</v>
      </c>
      <c r="R22" s="977"/>
    </row>
    <row r="23" spans="1:18" s="962" customFormat="1" ht="16.5" customHeight="1" x14ac:dyDescent="0.2">
      <c r="A23" s="962">
        <v>15</v>
      </c>
      <c r="B23" s="978" t="s">
        <v>44</v>
      </c>
      <c r="C23" s="979">
        <f t="shared" si="0"/>
        <v>1393</v>
      </c>
      <c r="D23" s="980">
        <f t="shared" si="1"/>
        <v>100</v>
      </c>
      <c r="E23" s="979">
        <v>639</v>
      </c>
      <c r="F23" s="980">
        <v>45.872218234027279</v>
      </c>
      <c r="G23" s="979">
        <v>617</v>
      </c>
      <c r="H23" s="980">
        <v>44.29289303661163</v>
      </c>
      <c r="I23" s="979">
        <v>137</v>
      </c>
      <c r="J23" s="980">
        <v>9.83488872936109</v>
      </c>
      <c r="K23" s="979">
        <v>0</v>
      </c>
      <c r="L23" s="980">
        <v>0</v>
      </c>
      <c r="M23" s="979">
        <v>0</v>
      </c>
      <c r="N23" s="980">
        <v>0</v>
      </c>
      <c r="O23" s="979">
        <v>0</v>
      </c>
      <c r="P23" s="980">
        <f t="shared" si="2"/>
        <v>0</v>
      </c>
      <c r="R23" s="977"/>
    </row>
    <row r="24" spans="1:18" s="962" customFormat="1" ht="16.5" customHeight="1" x14ac:dyDescent="0.2">
      <c r="A24" s="962">
        <v>16</v>
      </c>
      <c r="B24" s="978" t="s">
        <v>45</v>
      </c>
      <c r="C24" s="979">
        <f t="shared" si="0"/>
        <v>685</v>
      </c>
      <c r="D24" s="980">
        <f t="shared" si="1"/>
        <v>100</v>
      </c>
      <c r="E24" s="979">
        <v>0</v>
      </c>
      <c r="F24" s="980">
        <v>0</v>
      </c>
      <c r="G24" s="979">
        <v>680</v>
      </c>
      <c r="H24" s="980">
        <v>99.270072992700733</v>
      </c>
      <c r="I24" s="979">
        <v>5</v>
      </c>
      <c r="J24" s="980">
        <v>0.72992700729927007</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472</v>
      </c>
      <c r="D25" s="980">
        <f t="shared" si="1"/>
        <v>100</v>
      </c>
      <c r="E25" s="979">
        <v>0</v>
      </c>
      <c r="F25" s="980">
        <v>0</v>
      </c>
      <c r="G25" s="979">
        <v>472</v>
      </c>
      <c r="H25" s="980">
        <v>100</v>
      </c>
      <c r="I25" s="979">
        <v>0</v>
      </c>
      <c r="J25" s="980">
        <v>0</v>
      </c>
      <c r="K25" s="979">
        <v>0</v>
      </c>
      <c r="L25" s="980">
        <v>0</v>
      </c>
      <c r="M25" s="979">
        <v>0</v>
      </c>
      <c r="N25" s="980">
        <v>0</v>
      </c>
      <c r="O25" s="979">
        <v>0</v>
      </c>
      <c r="P25" s="980">
        <f t="shared" si="2"/>
        <v>0</v>
      </c>
      <c r="R25" s="977"/>
    </row>
    <row r="26" spans="1:18" s="962" customFormat="1" ht="16.5" customHeight="1" x14ac:dyDescent="0.2">
      <c r="B26" s="981" t="s">
        <v>1</v>
      </c>
      <c r="C26" s="982">
        <f t="shared" si="0"/>
        <v>4</v>
      </c>
      <c r="D26" s="983">
        <f t="shared" si="1"/>
        <v>100</v>
      </c>
      <c r="E26" s="982">
        <v>2</v>
      </c>
      <c r="F26" s="983">
        <v>50</v>
      </c>
      <c r="G26" s="982">
        <v>2</v>
      </c>
      <c r="H26" s="983">
        <v>50</v>
      </c>
      <c r="I26" s="982">
        <v>0</v>
      </c>
      <c r="J26" s="983">
        <v>0</v>
      </c>
      <c r="K26" s="982">
        <v>0</v>
      </c>
      <c r="L26" s="983">
        <v>0</v>
      </c>
      <c r="M26" s="982">
        <v>0</v>
      </c>
      <c r="N26" s="983">
        <v>0</v>
      </c>
      <c r="O26" s="982">
        <v>0</v>
      </c>
      <c r="P26" s="983">
        <f t="shared" si="2"/>
        <v>0</v>
      </c>
      <c r="R26" s="977"/>
    </row>
    <row r="27" spans="1:18" s="1287" customFormat="1" x14ac:dyDescent="0.2">
      <c r="B27" s="1288" t="s">
        <v>0</v>
      </c>
      <c r="C27" s="1289">
        <f>SUM(C9:C26)</f>
        <v>91425</v>
      </c>
      <c r="D27" s="1290">
        <f>C27/$C27*100</f>
        <v>100</v>
      </c>
      <c r="E27" s="1291">
        <f>SUM(E9:E26)</f>
        <v>23411</v>
      </c>
      <c r="F27" s="1292">
        <f>E27/$C27*100</f>
        <v>25.606781514902927</v>
      </c>
      <c r="G27" s="1291">
        <f>SUM(G9:G26)</f>
        <v>49610</v>
      </c>
      <c r="H27" s="1292">
        <f>G27/$C27*100</f>
        <v>54.263057150669944</v>
      </c>
      <c r="I27" s="1291">
        <f>SUM(I9:I26)</f>
        <v>8411</v>
      </c>
      <c r="J27" s="1292">
        <f>I27/$C27*100</f>
        <v>9.1998906207273716</v>
      </c>
      <c r="K27" s="1291">
        <f>SUM(K9:K26)</f>
        <v>9838</v>
      </c>
      <c r="L27" s="1292">
        <f>K27/$C27*100</f>
        <v>10.760732841126606</v>
      </c>
      <c r="M27" s="1291">
        <f>SUM(M9:M26)</f>
        <v>155</v>
      </c>
      <c r="N27" s="1292">
        <f>M27/$C27*100</f>
        <v>0.16953787257314737</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327" customFormat="1" x14ac:dyDescent="0.2">
      <c r="B42" s="960"/>
      <c r="D42" s="960"/>
      <c r="M42" s="960"/>
      <c r="N42" s="960"/>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D45" s="964"/>
      <c r="G45" s="1220">
        <f>IFERROR(GETPIVOTDATA("ID PRESTACION
COUNT",#REF!,"CCAA",$B45,"Grado Resuelto",$B$1,"Subtipo",G$1),0)</f>
        <v>0</v>
      </c>
      <c r="M45" s="964"/>
      <c r="N45" s="964"/>
    </row>
    <row r="46" spans="2:14" s="1220" customFormat="1" x14ac:dyDescent="0.2">
      <c r="B46" s="1220" t="s">
        <v>47</v>
      </c>
      <c r="D46" s="964"/>
      <c r="G46" s="1220">
        <f>IFERROR(GETPIVOTDATA("ID PRESTACION
COUNT",#REF!,"CCAA",$B46,"Grado Resuelto",$B$1,"Subtipo",G$1),0)</f>
        <v>0</v>
      </c>
      <c r="M46" s="964"/>
      <c r="N46" s="964"/>
    </row>
    <row r="47" spans="2:14" s="1220" customFormat="1" x14ac:dyDescent="0.2">
      <c r="D47" s="964"/>
      <c r="M47" s="964"/>
      <c r="N47" s="964"/>
    </row>
    <row r="48" spans="2:14" s="1327" customFormat="1" x14ac:dyDescent="0.2">
      <c r="D48" s="960"/>
      <c r="G48" s="1220"/>
    </row>
    <row r="49" spans="4:7" s="1327" customFormat="1" x14ac:dyDescent="0.2">
      <c r="D49" s="960"/>
      <c r="G49" s="1220"/>
    </row>
    <row r="50" spans="4:7" x14ac:dyDescent="0.2">
      <c r="D50" s="960"/>
      <c r="G50" s="1220"/>
    </row>
    <row r="51" spans="4:7" x14ac:dyDescent="0.2">
      <c r="D51" s="960"/>
    </row>
    <row r="52" spans="4:7" x14ac:dyDescent="0.2">
      <c r="D52" s="960"/>
    </row>
    <row r="53" spans="4:7" x14ac:dyDescent="0.2">
      <c r="D53" s="960"/>
    </row>
    <row r="54" spans="4:7" x14ac:dyDescent="0.2">
      <c r="D54" s="960"/>
    </row>
    <row r="55" spans="4:7" x14ac:dyDescent="0.2">
      <c r="D55" s="960"/>
    </row>
    <row r="56" spans="4:7" x14ac:dyDescent="0.2">
      <c r="D56" s="960"/>
    </row>
    <row r="57" spans="4:7" x14ac:dyDescent="0.2">
      <c r="D57" s="960"/>
    </row>
    <row r="58" spans="4:7" x14ac:dyDescent="0.2">
      <c r="D58" s="960"/>
    </row>
    <row r="59" spans="4:7"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42578125" style="988" bestFit="1" customWidth="1"/>
    <col min="5" max="5" width="8.5703125" style="988" customWidth="1"/>
    <col min="6" max="6" width="7.42578125" style="988" bestFit="1" customWidth="1"/>
    <col min="7" max="7" width="8.28515625" style="988" customWidth="1"/>
    <col min="8" max="8" width="7" style="988" bestFit="1" customWidth="1"/>
    <col min="9" max="9" width="9.7109375" style="988" customWidth="1"/>
    <col min="10" max="10" width="7.42578125" style="988" bestFit="1"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61" t="s">
        <v>440</v>
      </c>
      <c r="C3" s="1561"/>
      <c r="D3" s="1561"/>
      <c r="E3" s="1561"/>
      <c r="F3" s="1561"/>
      <c r="G3" s="1561"/>
      <c r="H3" s="1561"/>
      <c r="I3" s="1561"/>
      <c r="J3" s="1561"/>
      <c r="K3" s="1561"/>
      <c r="L3" s="1561"/>
      <c r="M3" s="1561"/>
      <c r="N3" s="1561"/>
      <c r="O3" s="1561"/>
      <c r="P3" s="1561"/>
    </row>
    <row r="4" spans="1:21" s="967" customFormat="1" ht="15.75" x14ac:dyDescent="0.2">
      <c r="B4" s="1482" t="str">
        <f>porsaad!$B$6</f>
        <v>Situación a 30 de abril de 2026</v>
      </c>
      <c r="C4" s="1482"/>
      <c r="D4" s="1482"/>
      <c r="E4" s="1482"/>
      <c r="F4" s="1482"/>
      <c r="G4" s="1482"/>
      <c r="H4" s="1482"/>
      <c r="I4" s="1482"/>
      <c r="J4" s="1482"/>
      <c r="K4" s="1482"/>
      <c r="L4" s="1482"/>
      <c r="M4" s="1482"/>
      <c r="N4" s="1482"/>
      <c r="O4" s="1482"/>
      <c r="P4" s="1482"/>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83" t="s">
        <v>199</v>
      </c>
      <c r="D6" s="1684"/>
      <c r="E6" s="1684"/>
      <c r="F6" s="1684"/>
      <c r="G6" s="1684"/>
      <c r="H6" s="1684"/>
      <c r="I6" s="1684"/>
      <c r="J6" s="1684"/>
      <c r="K6" s="1684"/>
      <c r="L6" s="1684"/>
      <c r="M6" s="1684"/>
      <c r="N6" s="1684"/>
      <c r="O6" s="1684"/>
      <c r="P6" s="1685"/>
    </row>
    <row r="7" spans="1:21" s="967" customFormat="1" ht="57" customHeight="1" x14ac:dyDescent="0.2">
      <c r="B7" s="1686" t="s">
        <v>12</v>
      </c>
      <c r="C7" s="1688" t="s">
        <v>0</v>
      </c>
      <c r="D7" s="1689"/>
      <c r="E7" s="1681" t="s">
        <v>200</v>
      </c>
      <c r="F7" s="1690"/>
      <c r="G7" s="1691" t="s">
        <v>201</v>
      </c>
      <c r="H7" s="1692"/>
      <c r="I7" s="1691" t="s">
        <v>202</v>
      </c>
      <c r="J7" s="1692"/>
      <c r="K7" s="1691" t="s">
        <v>203</v>
      </c>
      <c r="L7" s="1692"/>
      <c r="M7" s="1691" t="s">
        <v>204</v>
      </c>
      <c r="N7" s="1692"/>
      <c r="O7" s="1681" t="s">
        <v>205</v>
      </c>
      <c r="P7" s="1682"/>
    </row>
    <row r="8" spans="1:21" s="972" customFormat="1" ht="12" customHeight="1" x14ac:dyDescent="0.2">
      <c r="B8" s="1687"/>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103</v>
      </c>
      <c r="D9" s="976">
        <f>IFERROR(C9/$C9*100,"-")</f>
        <v>100</v>
      </c>
      <c r="E9" s="975">
        <v>0</v>
      </c>
      <c r="F9" s="976">
        <v>0</v>
      </c>
      <c r="G9" s="975">
        <v>13</v>
      </c>
      <c r="H9" s="976">
        <v>12.621359223300971</v>
      </c>
      <c r="I9" s="975">
        <v>90</v>
      </c>
      <c r="J9" s="976">
        <v>87.378640776699029</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1972</v>
      </c>
      <c r="D10" s="980">
        <f t="shared" ref="D10:D26" si="1">IFERROR(C10/$C10*100,"-")</f>
        <v>100</v>
      </c>
      <c r="E10" s="979">
        <v>0</v>
      </c>
      <c r="F10" s="980">
        <v>0</v>
      </c>
      <c r="G10" s="979">
        <v>34</v>
      </c>
      <c r="H10" s="980">
        <v>1.7241379310344827</v>
      </c>
      <c r="I10" s="979">
        <v>1938</v>
      </c>
      <c r="J10" s="980">
        <v>98.275862068965509</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1698</v>
      </c>
      <c r="D11" s="980">
        <f t="shared" si="1"/>
        <v>100</v>
      </c>
      <c r="E11" s="979">
        <v>145</v>
      </c>
      <c r="F11" s="980">
        <v>8.5394581861012959</v>
      </c>
      <c r="G11" s="979">
        <v>18</v>
      </c>
      <c r="H11" s="980">
        <v>1.0600706713780919</v>
      </c>
      <c r="I11" s="979">
        <v>179</v>
      </c>
      <c r="J11" s="980">
        <v>10.541813898704358</v>
      </c>
      <c r="K11" s="979">
        <v>1142</v>
      </c>
      <c r="L11" s="980">
        <v>67.255594817432268</v>
      </c>
      <c r="M11" s="979">
        <v>214</v>
      </c>
      <c r="N11" s="980">
        <v>12.603062426383982</v>
      </c>
      <c r="O11" s="979">
        <v>0</v>
      </c>
      <c r="P11" s="980">
        <f t="shared" si="2"/>
        <v>0</v>
      </c>
      <c r="R11" s="977"/>
    </row>
    <row r="12" spans="1:21" s="962" customFormat="1" ht="16.5" customHeight="1" x14ac:dyDescent="0.2">
      <c r="A12" s="962">
        <v>4</v>
      </c>
      <c r="B12" s="978" t="s">
        <v>38</v>
      </c>
      <c r="C12" s="979">
        <f t="shared" si="0"/>
        <v>48</v>
      </c>
      <c r="D12" s="980">
        <f t="shared" si="1"/>
        <v>100</v>
      </c>
      <c r="E12" s="979">
        <v>0</v>
      </c>
      <c r="F12" s="980">
        <v>0</v>
      </c>
      <c r="G12" s="979">
        <v>0</v>
      </c>
      <c r="H12" s="980">
        <v>0</v>
      </c>
      <c r="I12" s="979">
        <v>48</v>
      </c>
      <c r="J12" s="980">
        <v>100</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11472</v>
      </c>
      <c r="D13" s="980">
        <f t="shared" si="1"/>
        <v>100</v>
      </c>
      <c r="E13" s="979">
        <v>6751</v>
      </c>
      <c r="F13" s="980">
        <v>58.847629009762905</v>
      </c>
      <c r="G13" s="979">
        <v>8</v>
      </c>
      <c r="H13" s="980">
        <v>6.9735006973500699E-2</v>
      </c>
      <c r="I13" s="979">
        <v>2220</v>
      </c>
      <c r="J13" s="980">
        <v>19.351464435146443</v>
      </c>
      <c r="K13" s="979">
        <v>2358</v>
      </c>
      <c r="L13" s="980">
        <v>20.55439330543933</v>
      </c>
      <c r="M13" s="979">
        <v>135</v>
      </c>
      <c r="N13" s="980">
        <v>1.1767782426778242</v>
      </c>
      <c r="O13" s="979">
        <v>0</v>
      </c>
      <c r="P13" s="980">
        <f t="shared" si="2"/>
        <v>0</v>
      </c>
      <c r="R13" s="977"/>
    </row>
    <row r="14" spans="1:21" s="962" customFormat="1" ht="16.5" customHeight="1" x14ac:dyDescent="0.2">
      <c r="A14" s="962">
        <v>6</v>
      </c>
      <c r="B14" s="978" t="s">
        <v>5</v>
      </c>
      <c r="C14" s="979">
        <f t="shared" si="0"/>
        <v>34</v>
      </c>
      <c r="D14" s="980">
        <f t="shared" si="1"/>
        <v>100</v>
      </c>
      <c r="E14" s="979">
        <v>0</v>
      </c>
      <c r="F14" s="980">
        <v>0</v>
      </c>
      <c r="G14" s="979">
        <v>0</v>
      </c>
      <c r="H14" s="980">
        <v>0</v>
      </c>
      <c r="I14" s="979">
        <v>1</v>
      </c>
      <c r="J14" s="980">
        <v>2.9411764705882351</v>
      </c>
      <c r="K14" s="979">
        <v>33</v>
      </c>
      <c r="L14" s="980">
        <v>97.058823529411768</v>
      </c>
      <c r="M14" s="979">
        <v>0</v>
      </c>
      <c r="N14" s="980">
        <v>0</v>
      </c>
      <c r="O14" s="979">
        <v>0</v>
      </c>
      <c r="P14" s="980">
        <f t="shared" si="2"/>
        <v>0</v>
      </c>
      <c r="R14" s="977"/>
    </row>
    <row r="15" spans="1:21" s="963" customFormat="1" ht="16.5" customHeight="1" x14ac:dyDescent="0.2">
      <c r="A15" s="963">
        <v>7</v>
      </c>
      <c r="B15" s="978" t="s">
        <v>4</v>
      </c>
      <c r="C15" s="979">
        <f t="shared" si="0"/>
        <v>14923</v>
      </c>
      <c r="D15" s="980">
        <f t="shared" si="1"/>
        <v>100</v>
      </c>
      <c r="E15" s="979">
        <v>3441</v>
      </c>
      <c r="F15" s="980">
        <v>23.058366280238555</v>
      </c>
      <c r="G15" s="979">
        <v>9</v>
      </c>
      <c r="H15" s="980">
        <v>6.0309589224686724E-2</v>
      </c>
      <c r="I15" s="979">
        <v>9603</v>
      </c>
      <c r="J15" s="980">
        <v>64.350331702740732</v>
      </c>
      <c r="K15" s="979">
        <v>1870</v>
      </c>
      <c r="L15" s="980">
        <v>12.53099242779602</v>
      </c>
      <c r="M15" s="979">
        <v>0</v>
      </c>
      <c r="N15" s="980">
        <v>0</v>
      </c>
      <c r="O15" s="979">
        <v>0</v>
      </c>
      <c r="P15" s="980">
        <f t="shared" si="2"/>
        <v>0</v>
      </c>
      <c r="R15" s="977"/>
    </row>
    <row r="16" spans="1:21" s="963" customFormat="1" ht="16.5" customHeight="1" x14ac:dyDescent="0.2">
      <c r="A16" s="963">
        <v>8</v>
      </c>
      <c r="B16" s="978" t="s">
        <v>40</v>
      </c>
      <c r="C16" s="979">
        <f t="shared" si="0"/>
        <v>3593</v>
      </c>
      <c r="D16" s="980">
        <f t="shared" si="1"/>
        <v>100</v>
      </c>
      <c r="E16" s="979">
        <v>763</v>
      </c>
      <c r="F16" s="980">
        <v>21.235736153632061</v>
      </c>
      <c r="G16" s="979">
        <v>1846</v>
      </c>
      <c r="H16" s="980">
        <v>51.377678819927638</v>
      </c>
      <c r="I16" s="979">
        <v>138</v>
      </c>
      <c r="J16" s="980">
        <v>3.8408015585861399</v>
      </c>
      <c r="K16" s="979">
        <v>846</v>
      </c>
      <c r="L16" s="980">
        <v>23.545783467854161</v>
      </c>
      <c r="M16" s="979">
        <v>0</v>
      </c>
      <c r="N16" s="980">
        <v>0</v>
      </c>
      <c r="O16" s="979">
        <v>0</v>
      </c>
      <c r="P16" s="980">
        <f t="shared" si="2"/>
        <v>0</v>
      </c>
      <c r="R16" s="977"/>
    </row>
    <row r="17" spans="1:18" s="963" customFormat="1" ht="16.5" customHeight="1" x14ac:dyDescent="0.2">
      <c r="A17" s="963">
        <v>9</v>
      </c>
      <c r="B17" s="978" t="s">
        <v>41</v>
      </c>
      <c r="C17" s="979">
        <f t="shared" si="0"/>
        <v>4113</v>
      </c>
      <c r="D17" s="980">
        <f t="shared" si="1"/>
        <v>100</v>
      </c>
      <c r="E17" s="979">
        <v>3293</v>
      </c>
      <c r="F17" s="980">
        <v>80.063214198881596</v>
      </c>
      <c r="G17" s="979">
        <v>7</v>
      </c>
      <c r="H17" s="980">
        <v>0.17019207391198637</v>
      </c>
      <c r="I17" s="979">
        <v>813</v>
      </c>
      <c r="J17" s="980">
        <v>19.76659372720642</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8823</v>
      </c>
      <c r="D18" s="980">
        <f t="shared" si="1"/>
        <v>100</v>
      </c>
      <c r="E18" s="979">
        <v>6433</v>
      </c>
      <c r="F18" s="980">
        <v>72.911708035815479</v>
      </c>
      <c r="G18" s="979">
        <v>1378</v>
      </c>
      <c r="H18" s="980">
        <v>15.618270429559105</v>
      </c>
      <c r="I18" s="979">
        <v>79</v>
      </c>
      <c r="J18" s="980">
        <v>0.89538705655672679</v>
      </c>
      <c r="K18" s="979">
        <v>933</v>
      </c>
      <c r="L18" s="980">
        <v>10.574634478068685</v>
      </c>
      <c r="M18" s="979">
        <v>0</v>
      </c>
      <c r="N18" s="980">
        <v>0</v>
      </c>
      <c r="O18" s="979">
        <v>0</v>
      </c>
      <c r="P18" s="980">
        <f t="shared" si="2"/>
        <v>0</v>
      </c>
      <c r="R18" s="977"/>
    </row>
    <row r="19" spans="1:18" s="962" customFormat="1" ht="16.5" customHeight="1" x14ac:dyDescent="0.2">
      <c r="A19" s="962">
        <v>11</v>
      </c>
      <c r="B19" s="978" t="s">
        <v>2</v>
      </c>
      <c r="C19" s="979">
        <f t="shared" si="0"/>
        <v>7342</v>
      </c>
      <c r="D19" s="980">
        <f t="shared" si="1"/>
        <v>100</v>
      </c>
      <c r="E19" s="979">
        <v>6186</v>
      </c>
      <c r="F19" s="980">
        <v>84.254971397439391</v>
      </c>
      <c r="G19" s="979">
        <v>0</v>
      </c>
      <c r="H19" s="980">
        <v>0</v>
      </c>
      <c r="I19" s="979">
        <v>311</v>
      </c>
      <c r="J19" s="980">
        <v>4.2359030236992643</v>
      </c>
      <c r="K19" s="979">
        <v>845</v>
      </c>
      <c r="L19" s="980">
        <v>11.509125578861346</v>
      </c>
      <c r="M19" s="979">
        <v>0</v>
      </c>
      <c r="N19" s="980">
        <v>0</v>
      </c>
      <c r="O19" s="979">
        <v>0</v>
      </c>
      <c r="P19" s="980">
        <f t="shared" si="2"/>
        <v>0</v>
      </c>
      <c r="R19" s="977"/>
    </row>
    <row r="20" spans="1:18" s="962" customFormat="1" ht="16.5" customHeight="1" x14ac:dyDescent="0.2">
      <c r="A20" s="962">
        <v>12</v>
      </c>
      <c r="B20" s="978" t="s">
        <v>35</v>
      </c>
      <c r="C20" s="979">
        <f t="shared" si="0"/>
        <v>7280</v>
      </c>
      <c r="D20" s="980">
        <f t="shared" si="1"/>
        <v>100</v>
      </c>
      <c r="E20" s="979">
        <v>3149</v>
      </c>
      <c r="F20" s="980">
        <v>43.255494505494511</v>
      </c>
      <c r="G20" s="979">
        <v>718</v>
      </c>
      <c r="H20" s="980">
        <v>9.8626373626373631</v>
      </c>
      <c r="I20" s="979">
        <v>1564</v>
      </c>
      <c r="J20" s="980">
        <v>21.483516483516482</v>
      </c>
      <c r="K20" s="979">
        <v>1849</v>
      </c>
      <c r="L20" s="980">
        <v>25.398351648351646</v>
      </c>
      <c r="M20" s="979">
        <v>0</v>
      </c>
      <c r="N20" s="980">
        <v>0</v>
      </c>
      <c r="O20" s="979">
        <v>0</v>
      </c>
      <c r="P20" s="980">
        <f t="shared" si="2"/>
        <v>0</v>
      </c>
      <c r="R20" s="977"/>
    </row>
    <row r="21" spans="1:18" s="962" customFormat="1" ht="16.5" customHeight="1" x14ac:dyDescent="0.2">
      <c r="A21" s="962">
        <v>13</v>
      </c>
      <c r="B21" s="978" t="s">
        <v>42</v>
      </c>
      <c r="C21" s="979">
        <f t="shared" si="0"/>
        <v>5371</v>
      </c>
      <c r="D21" s="980">
        <f t="shared" si="1"/>
        <v>100</v>
      </c>
      <c r="E21" s="979">
        <v>1057</v>
      </c>
      <c r="F21" s="980">
        <v>19.679761683113014</v>
      </c>
      <c r="G21" s="979">
        <v>3</v>
      </c>
      <c r="H21" s="980">
        <v>5.5855520387264941E-2</v>
      </c>
      <c r="I21" s="979">
        <v>398</v>
      </c>
      <c r="J21" s="980">
        <v>7.4101657047104821</v>
      </c>
      <c r="K21" s="979">
        <v>3913</v>
      </c>
      <c r="L21" s="980">
        <v>72.854217091789238</v>
      </c>
      <c r="M21" s="979">
        <v>0</v>
      </c>
      <c r="N21" s="980">
        <v>0</v>
      </c>
      <c r="O21" s="979">
        <v>0</v>
      </c>
      <c r="P21" s="980">
        <f t="shared" si="2"/>
        <v>0</v>
      </c>
      <c r="R21" s="977"/>
    </row>
    <row r="22" spans="1:18" s="962" customFormat="1" ht="16.5" customHeight="1" x14ac:dyDescent="0.2">
      <c r="A22" s="962">
        <v>14</v>
      </c>
      <c r="B22" s="978" t="s">
        <v>43</v>
      </c>
      <c r="C22" s="979">
        <f t="shared" si="0"/>
        <v>227</v>
      </c>
      <c r="D22" s="980">
        <f t="shared" si="1"/>
        <v>100</v>
      </c>
      <c r="E22" s="979">
        <v>0</v>
      </c>
      <c r="F22" s="980">
        <v>0</v>
      </c>
      <c r="G22" s="979">
        <v>0</v>
      </c>
      <c r="H22" s="980">
        <v>0</v>
      </c>
      <c r="I22" s="979">
        <v>90</v>
      </c>
      <c r="J22" s="980">
        <v>39.647577092511014</v>
      </c>
      <c r="K22" s="979">
        <v>137</v>
      </c>
      <c r="L22" s="980">
        <v>60.352422907488986</v>
      </c>
      <c r="M22" s="979">
        <v>0</v>
      </c>
      <c r="N22" s="980">
        <v>0</v>
      </c>
      <c r="O22" s="979">
        <v>0</v>
      </c>
      <c r="P22" s="980">
        <f t="shared" si="2"/>
        <v>0</v>
      </c>
      <c r="R22" s="977"/>
    </row>
    <row r="23" spans="1:18" s="962" customFormat="1" ht="16.5" customHeight="1" x14ac:dyDescent="0.2">
      <c r="A23" s="962">
        <v>15</v>
      </c>
      <c r="B23" s="978" t="s">
        <v>44</v>
      </c>
      <c r="C23" s="979">
        <f t="shared" si="0"/>
        <v>945</v>
      </c>
      <c r="D23" s="980">
        <f t="shared" si="1"/>
        <v>100</v>
      </c>
      <c r="E23" s="979">
        <v>581</v>
      </c>
      <c r="F23" s="980">
        <v>61.481481481481481</v>
      </c>
      <c r="G23" s="979">
        <v>13</v>
      </c>
      <c r="H23" s="980">
        <v>1.3756613756613756</v>
      </c>
      <c r="I23" s="979">
        <v>212</v>
      </c>
      <c r="J23" s="980">
        <v>22.433862433862434</v>
      </c>
      <c r="K23" s="979">
        <v>139</v>
      </c>
      <c r="L23" s="980">
        <v>14.708994708994707</v>
      </c>
      <c r="M23" s="979">
        <v>0</v>
      </c>
      <c r="N23" s="980">
        <v>0</v>
      </c>
      <c r="O23" s="979">
        <v>0</v>
      </c>
      <c r="P23" s="980">
        <f t="shared" si="2"/>
        <v>0</v>
      </c>
      <c r="R23" s="977"/>
    </row>
    <row r="24" spans="1:18" s="962" customFormat="1" ht="16.5" customHeight="1" x14ac:dyDescent="0.2">
      <c r="A24" s="962">
        <v>16</v>
      </c>
      <c r="B24" s="978" t="s">
        <v>45</v>
      </c>
      <c r="C24" s="979">
        <f t="shared" si="0"/>
        <v>32</v>
      </c>
      <c r="D24" s="980">
        <f t="shared" si="1"/>
        <v>100</v>
      </c>
      <c r="E24" s="979">
        <v>0</v>
      </c>
      <c r="F24" s="980">
        <v>0</v>
      </c>
      <c r="G24" s="979">
        <v>29</v>
      </c>
      <c r="H24" s="980">
        <v>90.625</v>
      </c>
      <c r="I24" s="979">
        <v>3</v>
      </c>
      <c r="J24" s="980">
        <v>9.375</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14</v>
      </c>
      <c r="D25" s="980">
        <f t="shared" si="1"/>
        <v>100</v>
      </c>
      <c r="E25" s="979">
        <v>0</v>
      </c>
      <c r="F25" s="980">
        <v>0</v>
      </c>
      <c r="G25" s="979">
        <v>14</v>
      </c>
      <c r="H25" s="980">
        <v>100</v>
      </c>
      <c r="I25" s="979">
        <v>0</v>
      </c>
      <c r="J25" s="980">
        <v>0</v>
      </c>
      <c r="K25" s="979">
        <v>0</v>
      </c>
      <c r="L25" s="980">
        <v>0</v>
      </c>
      <c r="M25" s="979">
        <v>0</v>
      </c>
      <c r="N25" s="980">
        <v>0</v>
      </c>
      <c r="O25" s="979">
        <v>0</v>
      </c>
      <c r="P25" s="980">
        <f t="shared" si="2"/>
        <v>0</v>
      </c>
      <c r="R25" s="977"/>
    </row>
    <row r="26" spans="1:18" s="962" customFormat="1" ht="16.5" customHeight="1" x14ac:dyDescent="0.2">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
      <c r="B27" s="1288" t="s">
        <v>0</v>
      </c>
      <c r="C27" s="1291">
        <f>SUM(C9:C26)</f>
        <v>67991</v>
      </c>
      <c r="D27" s="1292">
        <f>C27/$C27*100</f>
        <v>100</v>
      </c>
      <c r="E27" s="1291">
        <f>SUM(E9:E26)</f>
        <v>31800</v>
      </c>
      <c r="F27" s="1292">
        <f>E27/$C27*100</f>
        <v>46.770896148019588</v>
      </c>
      <c r="G27" s="1291">
        <f>SUM(G9:G26)</f>
        <v>4090</v>
      </c>
      <c r="H27" s="1292">
        <f>G27/$C27*100</f>
        <v>6.0155020517421418</v>
      </c>
      <c r="I27" s="1291">
        <f>SUM(I9:I26)</f>
        <v>17687</v>
      </c>
      <c r="J27" s="1292">
        <f>I27/$C27*100</f>
        <v>26.013737112264856</v>
      </c>
      <c r="K27" s="1291">
        <f>SUM(K9:K26)</f>
        <v>14065</v>
      </c>
      <c r="L27" s="1292">
        <f>K27/$C27*100</f>
        <v>20.686561456663384</v>
      </c>
      <c r="M27" s="1291">
        <f>SUM(M9:M26)</f>
        <v>349</v>
      </c>
      <c r="N27" s="1292">
        <f>M27/$C27*100</f>
        <v>0.51330323131002631</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220" customFormat="1" x14ac:dyDescent="0.2">
      <c r="B42" s="964"/>
      <c r="D42" s="964"/>
      <c r="M42" s="964"/>
      <c r="N42" s="964"/>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D45" s="964"/>
      <c r="G45" s="1220">
        <f>IFERROR(GETPIVOTDATA("ID PRESTACION
COUNT",#REF!,"CCAA",$B45,"Grado Resuelto",$B$1,"Subtipo",G$1),0)</f>
        <v>0</v>
      </c>
      <c r="M45" s="964"/>
      <c r="N45" s="964"/>
    </row>
    <row r="46" spans="2:14" s="1220" customFormat="1" x14ac:dyDescent="0.2">
      <c r="B46" s="1220" t="s">
        <v>47</v>
      </c>
      <c r="D46" s="964"/>
      <c r="G46" s="1220">
        <f>IFERROR(GETPIVOTDATA("ID PRESTACION
COUNT",#REF!,"CCAA",$B46,"Grado Resuelto",$B$1,"Subtipo",G$1),0)</f>
        <v>0</v>
      </c>
      <c r="M46" s="964"/>
      <c r="N46" s="964"/>
    </row>
    <row r="47" spans="2:14" s="1220" customFormat="1" x14ac:dyDescent="0.2">
      <c r="D47" s="964"/>
      <c r="M47" s="964"/>
      <c r="N47" s="964"/>
    </row>
    <row r="48" spans="2:14" s="1220" customFormat="1" x14ac:dyDescent="0.2">
      <c r="D48" s="964"/>
    </row>
    <row r="49" spans="4:4" x14ac:dyDescent="0.2">
      <c r="D49" s="960"/>
    </row>
    <row r="50" spans="4:4" x14ac:dyDescent="0.2">
      <c r="D50" s="960"/>
    </row>
    <row r="51" spans="4:4" x14ac:dyDescent="0.2">
      <c r="D51" s="960"/>
    </row>
    <row r="52" spans="4:4" x14ac:dyDescent="0.2">
      <c r="D52" s="960"/>
    </row>
    <row r="53" spans="4:4" x14ac:dyDescent="0.2">
      <c r="D53" s="960"/>
    </row>
    <row r="54" spans="4:4" x14ac:dyDescent="0.2">
      <c r="D54" s="960"/>
    </row>
    <row r="55" spans="4:4"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4" customWidth="1"/>
    <col min="2" max="2" width="25.28515625" style="1014" customWidth="1"/>
    <col min="3" max="3" width="11.28515625" style="1014" customWidth="1"/>
    <col min="4" max="16384" width="11.42578125" style="1014"/>
  </cols>
  <sheetData>
    <row r="1" spans="1:39" s="993" customFormat="1" x14ac:dyDescent="0.2">
      <c r="D1" s="996"/>
      <c r="E1" s="996"/>
      <c r="N1" s="996"/>
    </row>
    <row r="2" spans="1:39" s="997" customFormat="1" ht="47.25" customHeight="1" x14ac:dyDescent="0.25">
      <c r="B2" s="1697"/>
      <c r="C2" s="1697"/>
      <c r="D2" s="1697"/>
      <c r="E2" s="1697"/>
      <c r="F2" s="1697"/>
      <c r="G2" s="1697"/>
      <c r="H2" s="1697"/>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
      <c r="A4" s="1004"/>
      <c r="B4" s="1698" t="s">
        <v>443</v>
      </c>
      <c r="C4" s="1698"/>
      <c r="D4" s="1698"/>
      <c r="E4" s="1698"/>
      <c r="F4" s="1698"/>
      <c r="G4" s="1698"/>
      <c r="H4" s="1698"/>
      <c r="I4" s="1698"/>
      <c r="J4" s="1698"/>
      <c r="K4" s="1698"/>
      <c r="L4" s="1698"/>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
      <c r="A5" s="1004"/>
      <c r="B5" s="1699" t="s">
        <v>499</v>
      </c>
      <c r="C5" s="1699"/>
      <c r="D5" s="1699"/>
      <c r="E5" s="1699"/>
      <c r="F5" s="1699"/>
      <c r="G5" s="1699"/>
      <c r="H5" s="1699"/>
      <c r="I5" s="1699"/>
      <c r="J5" s="1699"/>
      <c r="K5" s="1699"/>
      <c r="L5" s="1699"/>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2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25">
      <c r="B7" s="127"/>
      <c r="C7" s="1696"/>
      <c r="D7" s="1696"/>
      <c r="E7" s="1696"/>
      <c r="F7" s="1696"/>
      <c r="G7" s="1696"/>
      <c r="H7" s="1696"/>
      <c r="I7" s="127"/>
      <c r="J7" s="1696"/>
      <c r="K7" s="1696"/>
      <c r="L7" s="1696"/>
      <c r="M7" s="1696"/>
      <c r="N7" s="127"/>
      <c r="O7" s="127"/>
      <c r="P7" s="127"/>
      <c r="Q7" s="1696"/>
      <c r="R7" s="1696"/>
      <c r="S7" s="1696"/>
      <c r="T7" s="1696"/>
      <c r="U7" s="1696"/>
      <c r="V7" s="1696"/>
      <c r="W7" s="127"/>
      <c r="X7" s="127"/>
      <c r="AF7" s="1693"/>
      <c r="AG7" s="1693"/>
      <c r="AH7" s="1693"/>
      <c r="AI7" s="1693"/>
      <c r="AJ7" s="1693"/>
      <c r="AK7" s="1693"/>
      <c r="AL7" s="1693"/>
      <c r="AM7" s="1693"/>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94"/>
      <c r="B9" s="207" t="s">
        <v>139</v>
      </c>
      <c r="C9" s="1007">
        <v>287862</v>
      </c>
      <c r="D9" s="1008">
        <v>0.36336760893000053</v>
      </c>
      <c r="E9" s="1009"/>
      <c r="F9" s="1009"/>
      <c r="G9" s="1009"/>
      <c r="H9" s="1009" t="s">
        <v>140</v>
      </c>
      <c r="I9" s="207">
        <v>217580</v>
      </c>
      <c r="J9" s="1008">
        <v>0.27462166630905349</v>
      </c>
      <c r="K9" s="1009"/>
      <c r="L9" s="1009"/>
      <c r="M9" s="1009"/>
      <c r="N9" s="127"/>
      <c r="O9" s="1695"/>
      <c r="P9" s="1010"/>
      <c r="Q9" s="1009"/>
      <c r="R9" s="1009"/>
      <c r="S9" s="1009"/>
      <c r="T9" s="1009"/>
      <c r="U9" s="1009"/>
      <c r="V9" s="1009"/>
      <c r="W9" s="127"/>
      <c r="X9" s="127"/>
      <c r="AD9" s="1694"/>
      <c r="AE9" s="1011"/>
      <c r="AF9" s="1012"/>
      <c r="AG9" s="1012"/>
      <c r="AH9" s="1012"/>
      <c r="AI9" s="1012"/>
      <c r="AJ9" s="1012"/>
      <c r="AK9" s="1012"/>
      <c r="AL9" s="1012"/>
      <c r="AM9" s="1012"/>
    </row>
    <row r="10" spans="1:39" s="201" customFormat="1" x14ac:dyDescent="0.25">
      <c r="A10" s="1694"/>
      <c r="B10" s="207" t="s">
        <v>143</v>
      </c>
      <c r="C10" s="1007">
        <v>180471</v>
      </c>
      <c r="D10" s="1008">
        <v>0.22780817110701004</v>
      </c>
      <c r="E10" s="1009"/>
      <c r="F10" s="1009"/>
      <c r="G10" s="1009"/>
      <c r="H10" s="1009" t="s">
        <v>142</v>
      </c>
      <c r="I10" s="207">
        <v>377581</v>
      </c>
      <c r="J10" s="1008">
        <v>0.47656918552550204</v>
      </c>
      <c r="K10" s="1009"/>
      <c r="L10" s="1009"/>
      <c r="M10" s="1009"/>
      <c r="N10" s="127"/>
      <c r="O10" s="1695"/>
      <c r="P10" s="1010"/>
      <c r="Q10" s="1009"/>
      <c r="R10" s="1009"/>
      <c r="S10" s="1009"/>
      <c r="T10" s="1009"/>
      <c r="U10" s="1009"/>
      <c r="V10" s="1009"/>
      <c r="W10" s="127"/>
      <c r="X10" s="127"/>
      <c r="AD10" s="1694"/>
      <c r="AE10" s="1011"/>
      <c r="AF10" s="1012"/>
      <c r="AG10" s="1012"/>
      <c r="AH10" s="1012"/>
      <c r="AI10" s="1012"/>
      <c r="AJ10" s="1012"/>
      <c r="AK10" s="1012"/>
      <c r="AL10" s="1012"/>
      <c r="AM10" s="1012"/>
    </row>
    <row r="11" spans="1:39" s="201" customFormat="1" x14ac:dyDescent="0.25">
      <c r="A11" s="1694"/>
      <c r="B11" s="207" t="s">
        <v>141</v>
      </c>
      <c r="C11" s="1007">
        <v>159915</v>
      </c>
      <c r="D11" s="1008">
        <v>0.20186037470051982</v>
      </c>
      <c r="E11" s="1009"/>
      <c r="F11" s="1009"/>
      <c r="G11" s="1009"/>
      <c r="H11" s="1009" t="s">
        <v>144</v>
      </c>
      <c r="I11" s="207">
        <v>139404</v>
      </c>
      <c r="J11" s="1008">
        <v>0.17595072511327922</v>
      </c>
      <c r="K11" s="1009"/>
      <c r="L11" s="1009"/>
      <c r="M11" s="1009"/>
      <c r="N11" s="127"/>
      <c r="O11" s="1695"/>
      <c r="P11" s="1010"/>
      <c r="Q11" s="1009"/>
      <c r="R11" s="1009"/>
      <c r="S11" s="1009"/>
      <c r="T11" s="1009"/>
      <c r="U11" s="1009"/>
      <c r="V11" s="1009"/>
      <c r="W11" s="127"/>
      <c r="X11" s="127"/>
      <c r="AD11" s="1694"/>
      <c r="AE11" s="1011"/>
      <c r="AF11" s="1012"/>
      <c r="AG11" s="1012"/>
      <c r="AH11" s="1012"/>
      <c r="AI11" s="1012"/>
      <c r="AJ11" s="1012"/>
      <c r="AK11" s="1012"/>
      <c r="AL11" s="1012"/>
      <c r="AM11" s="1012"/>
    </row>
    <row r="12" spans="1:39" s="201" customFormat="1" x14ac:dyDescent="0.25">
      <c r="A12" s="1694"/>
      <c r="B12" s="207" t="s">
        <v>147</v>
      </c>
      <c r="C12" s="1007">
        <v>33258</v>
      </c>
      <c r="D12" s="1008">
        <v>4.1981504810617437E-2</v>
      </c>
      <c r="E12" s="1009"/>
      <c r="F12" s="1009"/>
      <c r="G12" s="1009"/>
      <c r="H12" s="1009" t="s">
        <v>146</v>
      </c>
      <c r="I12" s="207">
        <v>50552</v>
      </c>
      <c r="J12" s="1008">
        <v>6.3804919915687444E-2</v>
      </c>
      <c r="K12" s="1009"/>
      <c r="L12" s="1009"/>
      <c r="M12" s="1009"/>
      <c r="N12" s="127"/>
      <c r="O12" s="1695"/>
      <c r="P12" s="1010"/>
      <c r="Q12" s="1009"/>
      <c r="R12" s="1009"/>
      <c r="S12" s="1009"/>
      <c r="T12" s="1009"/>
      <c r="U12" s="1009"/>
      <c r="V12" s="1009"/>
      <c r="W12" s="127"/>
      <c r="X12" s="127"/>
      <c r="AD12" s="1694"/>
      <c r="AE12" s="1011"/>
      <c r="AF12" s="1012"/>
      <c r="AG12" s="1012"/>
      <c r="AH12" s="1012"/>
      <c r="AI12" s="1012"/>
      <c r="AJ12" s="1012"/>
      <c r="AK12" s="1012"/>
      <c r="AL12" s="1012"/>
      <c r="AM12" s="1012"/>
    </row>
    <row r="13" spans="1:39" s="201" customFormat="1" x14ac:dyDescent="0.25">
      <c r="A13" s="1694"/>
      <c r="B13" s="207" t="s">
        <v>145</v>
      </c>
      <c r="C13" s="1007">
        <v>25666</v>
      </c>
      <c r="D13" s="1008">
        <v>3.2398138867920714E-2</v>
      </c>
      <c r="E13" s="1009"/>
      <c r="F13" s="1009"/>
      <c r="G13" s="1009"/>
      <c r="H13" s="1009" t="s">
        <v>148</v>
      </c>
      <c r="I13" s="207">
        <v>7173</v>
      </c>
      <c r="J13" s="1008">
        <v>9.0535031364778057E-3</v>
      </c>
      <c r="K13" s="1009"/>
      <c r="L13" s="1009"/>
      <c r="M13" s="1009"/>
      <c r="N13" s="127"/>
      <c r="O13" s="1695"/>
      <c r="P13" s="1010"/>
      <c r="Q13" s="1009"/>
      <c r="R13" s="1009"/>
      <c r="S13" s="1009"/>
      <c r="T13" s="1009"/>
      <c r="U13" s="1009"/>
      <c r="V13" s="1009"/>
      <c r="W13" s="127"/>
      <c r="X13" s="127"/>
      <c r="AD13" s="1694"/>
      <c r="AE13" s="1011"/>
      <c r="AF13" s="1012"/>
      <c r="AG13" s="1012"/>
      <c r="AH13" s="1012"/>
      <c r="AI13" s="1012"/>
      <c r="AJ13" s="1012"/>
      <c r="AK13" s="1012"/>
      <c r="AL13" s="1012"/>
      <c r="AM13" s="1012"/>
    </row>
    <row r="14" spans="1:39" s="201" customFormat="1" x14ac:dyDescent="0.25">
      <c r="A14" s="1694"/>
      <c r="B14" s="207" t="s">
        <v>151</v>
      </c>
      <c r="C14" s="1007">
        <v>13218</v>
      </c>
      <c r="D14" s="1008">
        <v>1.6685054139958546E-2</v>
      </c>
      <c r="E14" s="1009"/>
      <c r="F14" s="1009"/>
      <c r="G14" s="1009"/>
      <c r="H14" s="1009" t="s">
        <v>150</v>
      </c>
      <c r="I14" s="207">
        <v>416</v>
      </c>
      <c r="J14" s="1009"/>
      <c r="K14" s="1009"/>
      <c r="L14" s="1009"/>
      <c r="M14" s="1009"/>
      <c r="N14" s="127"/>
      <c r="O14" s="1695"/>
      <c r="P14" s="1010"/>
      <c r="Q14" s="1009"/>
      <c r="R14" s="1009"/>
      <c r="S14" s="1009"/>
      <c r="T14" s="1009"/>
      <c r="U14" s="1009"/>
      <c r="V14" s="1009"/>
      <c r="W14" s="127"/>
      <c r="X14" s="127"/>
      <c r="AD14" s="1694"/>
      <c r="AE14" s="1011"/>
      <c r="AF14" s="1012"/>
      <c r="AG14" s="1012"/>
      <c r="AH14" s="1012"/>
      <c r="AI14" s="1012"/>
      <c r="AJ14" s="1012"/>
      <c r="AK14" s="1012"/>
      <c r="AL14" s="1012"/>
      <c r="AM14" s="1012"/>
    </row>
    <row r="15" spans="1:39" s="201" customFormat="1" x14ac:dyDescent="0.25">
      <c r="A15" s="1694"/>
      <c r="B15" s="207" t="s">
        <v>149</v>
      </c>
      <c r="C15" s="1007">
        <v>13858</v>
      </c>
      <c r="D15" s="1008">
        <v>1.749292482005943E-2</v>
      </c>
      <c r="E15" s="1009"/>
      <c r="F15" s="1009"/>
      <c r="G15" s="1009"/>
      <c r="H15" s="1009"/>
      <c r="I15" s="127"/>
      <c r="J15" s="1009"/>
      <c r="K15" s="1009"/>
      <c r="L15" s="1009"/>
      <c r="M15" s="1009"/>
      <c r="N15" s="127"/>
      <c r="O15" s="1695"/>
      <c r="P15" s="1010"/>
      <c r="Q15" s="1009"/>
      <c r="R15" s="1009"/>
      <c r="S15" s="1009"/>
      <c r="T15" s="1009"/>
      <c r="U15" s="1009"/>
      <c r="V15" s="1009"/>
      <c r="W15" s="127"/>
      <c r="X15" s="127"/>
      <c r="AD15" s="1694"/>
      <c r="AE15" s="1011"/>
      <c r="AF15" s="1012"/>
      <c r="AG15" s="1012"/>
      <c r="AH15" s="1012"/>
      <c r="AI15" s="1012"/>
      <c r="AJ15" s="1012"/>
      <c r="AK15" s="1012"/>
      <c r="AL15" s="1012"/>
      <c r="AM15" s="1012"/>
    </row>
    <row r="16" spans="1:39" s="201" customFormat="1" x14ac:dyDescent="0.25">
      <c r="A16" s="1694"/>
      <c r="B16" s="207" t="s">
        <v>190</v>
      </c>
      <c r="C16" s="1007">
        <v>9165</v>
      </c>
      <c r="D16" s="1008">
        <v>1.1568960598632175E-2</v>
      </c>
      <c r="E16" s="1009"/>
      <c r="F16" s="1009"/>
      <c r="G16" s="1009"/>
      <c r="H16" s="1009"/>
      <c r="I16" s="127"/>
      <c r="J16" s="1009"/>
      <c r="K16" s="1009"/>
      <c r="L16" s="1009"/>
      <c r="M16" s="1009"/>
      <c r="N16" s="127"/>
      <c r="O16" s="1695"/>
      <c r="P16" s="1010"/>
      <c r="Q16" s="1009"/>
      <c r="R16" s="1009"/>
      <c r="S16" s="1009"/>
      <c r="T16" s="1009"/>
      <c r="U16" s="1009"/>
      <c r="V16" s="1009"/>
      <c r="W16" s="127"/>
      <c r="X16" s="127"/>
      <c r="AD16" s="1694"/>
      <c r="AE16" s="1011"/>
      <c r="AF16" s="1012"/>
      <c r="AG16" s="1012"/>
      <c r="AH16" s="1012"/>
      <c r="AI16" s="1012"/>
      <c r="AJ16" s="1012"/>
      <c r="AK16" s="1012"/>
      <c r="AL16" s="1012"/>
      <c r="AM16" s="1012"/>
    </row>
    <row r="17" spans="1:28" s="201" customFormat="1" x14ac:dyDescent="0.25">
      <c r="A17" s="1013"/>
      <c r="B17" s="207" t="s">
        <v>150</v>
      </c>
      <c r="C17" s="205">
        <v>68793</v>
      </c>
      <c r="D17" s="1008">
        <v>8.6837262025281303E-2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221005</v>
      </c>
      <c r="D19" s="206">
        <v>0.27879819252030386</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571701</v>
      </c>
      <c r="D20" s="206">
        <v>0.72120180747969609</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2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2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2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2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2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2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2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25">
      <c r="B30" s="127"/>
      <c r="C30" s="127"/>
      <c r="D30" s="127"/>
      <c r="E30" s="127"/>
      <c r="F30" s="127"/>
      <c r="G30" s="127"/>
      <c r="H30" s="127"/>
      <c r="I30" s="127"/>
      <c r="J30" s="127"/>
      <c r="K30" s="127"/>
      <c r="L30" s="127"/>
      <c r="M30" s="127"/>
    </row>
    <row r="31" spans="1:28" s="994" customFormat="1" x14ac:dyDescent="0.25">
      <c r="B31" s="127"/>
      <c r="C31" s="127"/>
      <c r="D31" s="127"/>
      <c r="E31" s="127"/>
      <c r="F31" s="127"/>
      <c r="G31" s="127"/>
      <c r="H31" s="127"/>
      <c r="I31" s="127"/>
      <c r="J31" s="127"/>
      <c r="K31" s="127"/>
      <c r="L31" s="127"/>
      <c r="M31" s="127"/>
    </row>
    <row r="32" spans="1:28" s="994" customFormat="1" x14ac:dyDescent="0.25">
      <c r="B32" s="127"/>
      <c r="C32" s="127"/>
      <c r="D32" s="127"/>
      <c r="E32" s="127"/>
      <c r="F32" s="127"/>
      <c r="G32" s="127"/>
      <c r="H32" s="127"/>
      <c r="I32" s="127"/>
      <c r="J32" s="127"/>
      <c r="K32" s="127"/>
      <c r="L32" s="127"/>
      <c r="M32" s="127"/>
    </row>
    <row r="33" spans="2:13" s="994" customFormat="1" x14ac:dyDescent="0.25">
      <c r="B33" s="127"/>
      <c r="C33" s="127"/>
      <c r="D33" s="127"/>
      <c r="E33" s="127"/>
      <c r="F33" s="127"/>
      <c r="G33" s="127"/>
      <c r="H33" s="127"/>
      <c r="I33" s="127"/>
      <c r="J33" s="127"/>
      <c r="K33" s="127"/>
      <c r="L33" s="127"/>
      <c r="M33" s="127"/>
    </row>
    <row r="34" spans="2:13" s="994" customFormat="1" x14ac:dyDescent="0.25">
      <c r="B34" s="127"/>
      <c r="C34" s="127"/>
      <c r="D34" s="127"/>
      <c r="E34" s="127"/>
      <c r="F34" s="127"/>
      <c r="G34" s="127"/>
      <c r="H34" s="127"/>
    </row>
    <row r="35" spans="2:13" s="994" customFormat="1" x14ac:dyDescent="0.25">
      <c r="B35" s="127"/>
      <c r="C35" s="127"/>
      <c r="D35" s="127"/>
      <c r="E35" s="127"/>
      <c r="F35" s="127"/>
      <c r="G35" s="127"/>
      <c r="H35" s="127"/>
    </row>
    <row r="36" spans="2:13" s="994" customFormat="1" x14ac:dyDescent="0.25">
      <c r="B36" s="127"/>
      <c r="C36" s="127"/>
      <c r="D36" s="127"/>
      <c r="E36" s="127"/>
      <c r="F36" s="127"/>
      <c r="G36" s="127"/>
      <c r="H36" s="127"/>
    </row>
    <row r="37" spans="2:13" s="994" customFormat="1" x14ac:dyDescent="0.25">
      <c r="B37" s="127"/>
      <c r="C37" s="127"/>
      <c r="D37" s="127"/>
      <c r="E37" s="127"/>
      <c r="F37" s="127"/>
      <c r="G37" s="127"/>
      <c r="H37" s="127"/>
    </row>
    <row r="38" spans="2:13" s="994" customFormat="1" x14ac:dyDescent="0.25">
      <c r="B38" s="127"/>
      <c r="C38" s="127"/>
      <c r="D38" s="127"/>
      <c r="E38" s="127"/>
      <c r="F38" s="127"/>
      <c r="G38" s="127"/>
      <c r="H38" s="127"/>
    </row>
    <row r="39" spans="2:13" s="994" customFormat="1" x14ac:dyDescent="0.25">
      <c r="B39" s="127"/>
      <c r="C39" s="127"/>
      <c r="D39" s="127"/>
      <c r="E39" s="127"/>
      <c r="F39" s="127"/>
      <c r="G39" s="127"/>
      <c r="H39" s="127"/>
    </row>
    <row r="40" spans="2:13" s="994" customFormat="1" x14ac:dyDescent="0.25">
      <c r="B40" s="127"/>
      <c r="C40" s="127"/>
      <c r="D40" s="127"/>
      <c r="E40" s="127"/>
      <c r="F40" s="127"/>
      <c r="G40" s="127"/>
      <c r="H40" s="127"/>
    </row>
    <row r="41" spans="2:13" s="994" customFormat="1" x14ac:dyDescent="0.25">
      <c r="B41" s="127"/>
      <c r="C41" s="127"/>
      <c r="D41" s="127"/>
      <c r="E41" s="127"/>
      <c r="F41" s="127"/>
      <c r="G41" s="127"/>
      <c r="H41" s="127"/>
    </row>
    <row r="42" spans="2:13" s="994" customFormat="1" x14ac:dyDescent="0.25">
      <c r="B42" s="127"/>
      <c r="C42" s="127"/>
      <c r="D42" s="127"/>
    </row>
    <row r="43" spans="2:13" s="994" customFormat="1" x14ac:dyDescent="0.25"/>
    <row r="44" spans="2:13" s="994" customFormat="1" x14ac:dyDescent="0.25"/>
    <row r="45" spans="2:13" s="994" customFormat="1" x14ac:dyDescent="0.25"/>
    <row r="46" spans="2:13" s="994" customFormat="1" x14ac:dyDescent="0.25"/>
    <row r="47" spans="2:13" s="994" customFormat="1" x14ac:dyDescent="0.25"/>
    <row r="48" spans="2:13" s="994" customFormat="1" x14ac:dyDescent="0.25"/>
    <row r="49" s="994" customFormat="1" x14ac:dyDescent="0.25"/>
    <row r="50" s="994" customFormat="1" x14ac:dyDescent="0.25"/>
    <row r="51" s="994" customFormat="1" x14ac:dyDescent="0.25"/>
    <row r="52" s="994" customFormat="1" x14ac:dyDescent="0.25"/>
    <row r="53" s="994" customFormat="1" x14ac:dyDescent="0.25"/>
    <row r="54" s="994" customFormat="1" x14ac:dyDescent="0.25"/>
    <row r="55" s="994" customFormat="1" x14ac:dyDescent="0.25"/>
    <row r="56" s="994" customFormat="1" x14ac:dyDescent="0.25"/>
    <row r="57" s="994" customFormat="1" x14ac:dyDescent="0.25"/>
    <row r="58" s="994" customFormat="1" x14ac:dyDescent="0.25"/>
    <row r="59" s="994" customFormat="1" x14ac:dyDescent="0.25"/>
    <row r="60" s="994" customFormat="1" x14ac:dyDescent="0.25"/>
    <row r="61" s="994" customFormat="1" x14ac:dyDescent="0.25"/>
    <row r="62" s="994" customFormat="1" x14ac:dyDescent="0.25"/>
    <row r="63" s="994" customFormat="1" x14ac:dyDescent="0.25"/>
    <row r="64" s="994" customFormat="1" x14ac:dyDescent="0.25"/>
    <row r="65" spans="2:4" s="994" customFormat="1" x14ac:dyDescent="0.25"/>
    <row r="66" spans="2:4" s="994" customFormat="1" x14ac:dyDescent="0.25"/>
    <row r="67" spans="2:4" s="128" customFormat="1" x14ac:dyDescent="0.25">
      <c r="B67" s="994"/>
      <c r="C67" s="994"/>
      <c r="D67" s="994"/>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6" customWidth="1"/>
    <col min="2" max="2" width="12.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9.28515625" style="666" bestFit="1" customWidth="1"/>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61" t="s">
        <v>446</v>
      </c>
      <c r="C6" s="1561"/>
      <c r="D6" s="1561"/>
      <c r="E6" s="1561"/>
      <c r="F6" s="1561"/>
      <c r="G6" s="1561"/>
      <c r="H6" s="1561"/>
      <c r="I6" s="1561"/>
      <c r="J6" s="1561"/>
      <c r="K6" s="1561"/>
      <c r="L6" s="1561"/>
      <c r="M6" s="1561"/>
      <c r="N6" s="1561"/>
      <c r="O6" s="1016"/>
    </row>
    <row r="7" spans="1:17" s="621" customFormat="1" ht="11.25" customHeight="1" x14ac:dyDescent="0.2">
      <c r="A7" s="1015"/>
      <c r="B7" s="1561"/>
      <c r="C7" s="1561"/>
      <c r="D7" s="1561"/>
      <c r="E7" s="1561"/>
      <c r="F7" s="1561"/>
      <c r="G7" s="1561"/>
      <c r="H7" s="1561"/>
      <c r="I7" s="1561"/>
      <c r="J7" s="1561"/>
      <c r="K7" s="1561"/>
      <c r="L7" s="1561"/>
      <c r="M7" s="1561"/>
      <c r="N7" s="1561"/>
      <c r="O7" s="1016"/>
    </row>
    <row r="8" spans="1:17" s="621" customFormat="1" ht="15.75" customHeight="1" x14ac:dyDescent="0.2">
      <c r="A8" s="1015"/>
      <c r="B8" s="1700" t="str">
        <f>porsaad!$B$6</f>
        <v>Situación a 30 de abril de 2026</v>
      </c>
      <c r="C8" s="1700"/>
      <c r="D8" s="1700"/>
      <c r="E8" s="1700"/>
      <c r="F8" s="1700"/>
      <c r="G8" s="1700"/>
      <c r="H8" s="1700"/>
      <c r="I8" s="1700"/>
      <c r="J8" s="1700"/>
      <c r="K8" s="1700"/>
      <c r="L8" s="1700"/>
      <c r="M8" s="1700"/>
      <c r="N8" s="1700"/>
      <c r="O8" s="1017"/>
      <c r="P8" s="1017"/>
      <c r="Q8" s="1017"/>
    </row>
    <row r="9" spans="1:17" s="700" customFormat="1" ht="6" customHeight="1" x14ac:dyDescent="0.25">
      <c r="A9" s="1018"/>
      <c r="B9" s="666"/>
      <c r="C9" s="666"/>
      <c r="D9" s="666"/>
      <c r="E9" s="666"/>
      <c r="F9" s="666"/>
      <c r="G9" s="666"/>
      <c r="H9" s="666"/>
      <c r="I9" s="666"/>
      <c r="J9" s="666"/>
      <c r="K9" s="666"/>
      <c r="L9" s="666"/>
      <c r="M9" s="666"/>
      <c r="N9" s="666"/>
      <c r="O9" s="666"/>
      <c r="P9" s="666"/>
      <c r="Q9" s="666"/>
    </row>
    <row r="10" spans="1:17" s="101" customFormat="1" x14ac:dyDescent="0.25"/>
    <row r="11" spans="1:17" s="101" customFormat="1" x14ac:dyDescent="0.25">
      <c r="C11" s="1701" t="s">
        <v>0</v>
      </c>
      <c r="D11" s="1701"/>
      <c r="E11" s="1701"/>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19">
        <v>19143</v>
      </c>
      <c r="D13" s="1019">
        <v>81361</v>
      </c>
      <c r="E13" s="1019" t="e">
        <v>#REF!</v>
      </c>
      <c r="F13" s="1019">
        <v>100504</v>
      </c>
      <c r="G13" s="129">
        <v>0.19047003104354054</v>
      </c>
      <c r="H13" s="129">
        <v>0.80952996895645946</v>
      </c>
      <c r="I13" s="129">
        <v>0.27879819252030386</v>
      </c>
      <c r="M13" s="1019"/>
      <c r="N13" s="1019"/>
      <c r="O13" s="1020"/>
      <c r="P13" s="1020"/>
      <c r="Q13" s="1020"/>
    </row>
    <row r="14" spans="1:17" s="101" customFormat="1" x14ac:dyDescent="0.25">
      <c r="B14" s="101" t="s">
        <v>7</v>
      </c>
      <c r="C14" s="1019">
        <v>8213</v>
      </c>
      <c r="D14" s="1019">
        <v>19113</v>
      </c>
      <c r="E14" s="1019" t="e">
        <v>#REF!</v>
      </c>
      <c r="F14" s="1019">
        <v>27326</v>
      </c>
      <c r="G14" s="129">
        <v>0.30055624679792137</v>
      </c>
      <c r="H14" s="129">
        <v>0.69944375320207863</v>
      </c>
      <c r="I14" s="129">
        <v>0.27879819252030386</v>
      </c>
      <c r="M14" s="1019"/>
      <c r="N14" s="1019"/>
      <c r="O14" s="1020"/>
      <c r="P14" s="1020"/>
      <c r="Q14" s="1020"/>
    </row>
    <row r="15" spans="1:17" s="101" customFormat="1" x14ac:dyDescent="0.25">
      <c r="B15" s="101" t="s">
        <v>37</v>
      </c>
      <c r="C15" s="1019">
        <v>3651</v>
      </c>
      <c r="D15" s="1019">
        <v>9978</v>
      </c>
      <c r="E15" s="1019" t="e">
        <v>#REF!</v>
      </c>
      <c r="F15" s="1019">
        <v>13629</v>
      </c>
      <c r="G15" s="129">
        <v>0.26788465771516617</v>
      </c>
      <c r="H15" s="129">
        <v>0.73211534228483377</v>
      </c>
      <c r="I15" s="129">
        <v>0.27879819252030386</v>
      </c>
      <c r="M15" s="1019"/>
      <c r="N15" s="1019"/>
      <c r="O15" s="1020"/>
      <c r="P15" s="1020"/>
      <c r="Q15" s="1020"/>
    </row>
    <row r="16" spans="1:17" s="101" customFormat="1" x14ac:dyDescent="0.25">
      <c r="B16" s="101" t="s">
        <v>38</v>
      </c>
      <c r="C16" s="1019">
        <v>8283</v>
      </c>
      <c r="D16" s="1019">
        <v>19558</v>
      </c>
      <c r="E16" s="1019" t="e">
        <v>#REF!</v>
      </c>
      <c r="F16" s="1019">
        <v>27841</v>
      </c>
      <c r="G16" s="129">
        <v>0.29751086527064402</v>
      </c>
      <c r="H16" s="129">
        <v>0.70248913472935604</v>
      </c>
      <c r="I16" s="129">
        <v>0.27879819252030386</v>
      </c>
      <c r="M16" s="1019"/>
      <c r="N16" s="1019"/>
      <c r="O16" s="1020"/>
      <c r="P16" s="1020"/>
      <c r="Q16" s="1020"/>
    </row>
    <row r="17" spans="2:17" s="101" customFormat="1" x14ac:dyDescent="0.25">
      <c r="B17" s="101" t="s">
        <v>6</v>
      </c>
      <c r="C17" s="1019">
        <v>8275</v>
      </c>
      <c r="D17" s="1019">
        <v>23806</v>
      </c>
      <c r="E17" s="1019" t="e">
        <v>#REF!</v>
      </c>
      <c r="F17" s="1019">
        <v>32081</v>
      </c>
      <c r="G17" s="129">
        <v>0.2579408372556965</v>
      </c>
      <c r="H17" s="129">
        <v>0.7420591627443035</v>
      </c>
      <c r="I17" s="129">
        <v>0.27879819252030386</v>
      </c>
      <c r="M17" s="1019"/>
      <c r="N17" s="1019"/>
      <c r="O17" s="1020"/>
      <c r="P17" s="1020"/>
      <c r="Q17" s="1020"/>
    </row>
    <row r="18" spans="2:17" s="101" customFormat="1" x14ac:dyDescent="0.25">
      <c r="B18" s="101" t="s">
        <v>5</v>
      </c>
      <c r="C18" s="1019">
        <v>2725</v>
      </c>
      <c r="D18" s="1019">
        <v>7035</v>
      </c>
      <c r="E18" s="1019" t="e">
        <v>#REF!</v>
      </c>
      <c r="F18" s="1019">
        <v>9760</v>
      </c>
      <c r="G18" s="129">
        <v>0.27920081967213117</v>
      </c>
      <c r="H18" s="129">
        <v>0.72079918032786883</v>
      </c>
      <c r="I18" s="129">
        <v>0.27879819252030386</v>
      </c>
      <c r="M18" s="1019"/>
      <c r="N18" s="1019"/>
      <c r="O18" s="1020"/>
      <c r="P18" s="1020"/>
      <c r="Q18" s="1020"/>
    </row>
    <row r="19" spans="2:17" s="101" customFormat="1" x14ac:dyDescent="0.25">
      <c r="B19" s="101" t="s">
        <v>4</v>
      </c>
      <c r="C19" s="1019">
        <v>10284</v>
      </c>
      <c r="D19" s="1019">
        <v>29770</v>
      </c>
      <c r="E19" s="1019" t="e">
        <v>#REF!</v>
      </c>
      <c r="F19" s="1019">
        <v>40054</v>
      </c>
      <c r="G19" s="129">
        <v>0.2567533829330404</v>
      </c>
      <c r="H19" s="129">
        <v>0.7432466170669596</v>
      </c>
      <c r="I19" s="129">
        <v>0.27879819252030386</v>
      </c>
      <c r="M19" s="1019"/>
      <c r="N19" s="1019"/>
      <c r="O19" s="1020"/>
      <c r="P19" s="1020"/>
      <c r="Q19" s="1020"/>
    </row>
    <row r="20" spans="2:17" s="101" customFormat="1" x14ac:dyDescent="0.25">
      <c r="B20" s="101" t="s">
        <v>40</v>
      </c>
      <c r="C20" s="1019">
        <v>6832</v>
      </c>
      <c r="D20" s="1019">
        <v>19611</v>
      </c>
      <c r="E20" s="1019" t="e">
        <v>#REF!</v>
      </c>
      <c r="F20" s="1019">
        <v>26443</v>
      </c>
      <c r="G20" s="129">
        <v>0.25836705366259499</v>
      </c>
      <c r="H20" s="129">
        <v>0.74163294633740495</v>
      </c>
      <c r="I20" s="129">
        <v>0.27879819252030386</v>
      </c>
      <c r="M20" s="1019"/>
      <c r="N20" s="1019"/>
      <c r="O20" s="1020"/>
      <c r="P20" s="1020"/>
      <c r="Q20" s="1020"/>
    </row>
    <row r="21" spans="2:17" s="101" customFormat="1" x14ac:dyDescent="0.25">
      <c r="B21" s="101" t="s">
        <v>41</v>
      </c>
      <c r="C21" s="1019">
        <v>61057</v>
      </c>
      <c r="D21" s="1019">
        <v>114712</v>
      </c>
      <c r="E21" s="1019" t="e">
        <v>#REF!</v>
      </c>
      <c r="F21" s="1019">
        <v>175769</v>
      </c>
      <c r="G21" s="129">
        <v>0.34737069676677912</v>
      </c>
      <c r="H21" s="129">
        <v>0.65262930323322088</v>
      </c>
      <c r="I21" s="129">
        <v>0.27879819252030386</v>
      </c>
      <c r="M21" s="1019"/>
      <c r="N21" s="1019"/>
      <c r="O21" s="1020"/>
      <c r="P21" s="1020"/>
      <c r="Q21" s="1020"/>
    </row>
    <row r="22" spans="2:17" s="101" customFormat="1" x14ac:dyDescent="0.25">
      <c r="B22" s="101" t="s">
        <v>3</v>
      </c>
      <c r="C22" s="1019">
        <v>38409</v>
      </c>
      <c r="D22" s="1019">
        <v>100540</v>
      </c>
      <c r="E22" s="1019" t="e">
        <v>#REF!</v>
      </c>
      <c r="F22" s="1019">
        <v>138949</v>
      </c>
      <c r="G22" s="129">
        <v>0.27642516318937166</v>
      </c>
      <c r="H22" s="129">
        <v>0.7235748368106284</v>
      </c>
      <c r="I22" s="129">
        <v>0.27879819252030386</v>
      </c>
      <c r="M22" s="1019"/>
      <c r="N22" s="1019"/>
      <c r="O22" s="1020"/>
      <c r="P22" s="1020"/>
      <c r="Q22" s="1020"/>
    </row>
    <row r="23" spans="2:17" s="101" customFormat="1" x14ac:dyDescent="0.25">
      <c r="B23" s="101" t="s">
        <v>2</v>
      </c>
      <c r="C23" s="1019">
        <v>1490</v>
      </c>
      <c r="D23" s="1019">
        <v>6321</v>
      </c>
      <c r="E23" s="1019" t="e">
        <v>#REF!</v>
      </c>
      <c r="F23" s="1019">
        <v>7811</v>
      </c>
      <c r="G23" s="129">
        <v>0.19075662527205223</v>
      </c>
      <c r="H23" s="129">
        <v>0.80924337472794772</v>
      </c>
      <c r="I23" s="129">
        <v>0.27879819252030386</v>
      </c>
      <c r="M23" s="1019"/>
      <c r="N23" s="1019"/>
      <c r="O23" s="1020"/>
      <c r="P23" s="1020"/>
      <c r="Q23" s="1020"/>
    </row>
    <row r="24" spans="2:17" s="101" customFormat="1" x14ac:dyDescent="0.25">
      <c r="B24" s="101" t="s">
        <v>35</v>
      </c>
      <c r="C24" s="1019">
        <v>8874</v>
      </c>
      <c r="D24" s="1019">
        <v>31298</v>
      </c>
      <c r="E24" s="1019" t="e">
        <v>#REF!</v>
      </c>
      <c r="F24" s="1019">
        <v>40172</v>
      </c>
      <c r="G24" s="129">
        <v>0.22090012944339341</v>
      </c>
      <c r="H24" s="129">
        <v>0.77909987055660657</v>
      </c>
      <c r="I24" s="129">
        <v>0.27879819252030386</v>
      </c>
      <c r="M24" s="1019"/>
      <c r="N24" s="1019"/>
      <c r="O24" s="1020"/>
      <c r="P24" s="1020"/>
      <c r="Q24" s="1020"/>
    </row>
    <row r="25" spans="2:17" s="101" customFormat="1" x14ac:dyDescent="0.25">
      <c r="B25" s="101" t="s">
        <v>42</v>
      </c>
      <c r="C25" s="1019">
        <v>16791</v>
      </c>
      <c r="D25" s="1019">
        <v>47008</v>
      </c>
      <c r="E25" s="1019" t="e">
        <v>#REF!</v>
      </c>
      <c r="F25" s="1019">
        <v>63799</v>
      </c>
      <c r="G25" s="129">
        <v>0.26318594335334411</v>
      </c>
      <c r="H25" s="129">
        <v>0.73681405664665589</v>
      </c>
      <c r="I25" s="129">
        <v>0.27879819252030386</v>
      </c>
      <c r="M25" s="1019"/>
      <c r="N25" s="1019"/>
      <c r="O25" s="1020"/>
      <c r="P25" s="1020"/>
      <c r="Q25" s="1020"/>
    </row>
    <row r="26" spans="2:17" s="101" customFormat="1" x14ac:dyDescent="0.25">
      <c r="B26" s="101" t="s">
        <v>43</v>
      </c>
      <c r="C26" s="1019">
        <v>9404</v>
      </c>
      <c r="D26" s="1019">
        <v>23810</v>
      </c>
      <c r="E26" s="1019" t="e">
        <v>#REF!</v>
      </c>
      <c r="F26" s="1019">
        <v>33214</v>
      </c>
      <c r="G26" s="129">
        <v>0.28313361835370626</v>
      </c>
      <c r="H26" s="129">
        <v>0.71686638164629368</v>
      </c>
      <c r="I26" s="129">
        <v>0.27879819252030386</v>
      </c>
      <c r="M26" s="1019"/>
      <c r="N26" s="1019"/>
      <c r="O26" s="1020"/>
      <c r="P26" s="1020"/>
      <c r="Q26" s="1020"/>
    </row>
    <row r="27" spans="2:17" s="101" customFormat="1" x14ac:dyDescent="0.25">
      <c r="B27" s="101" t="s">
        <v>44</v>
      </c>
      <c r="C27" s="1019">
        <v>3068</v>
      </c>
      <c r="D27" s="1019">
        <v>7662</v>
      </c>
      <c r="E27" s="1019" t="e">
        <v>#REF!</v>
      </c>
      <c r="F27" s="1019">
        <v>10730</v>
      </c>
      <c r="G27" s="129">
        <v>0.28592730661696181</v>
      </c>
      <c r="H27" s="129">
        <v>0.71407269338303825</v>
      </c>
      <c r="I27" s="129">
        <v>0.27879819252030386</v>
      </c>
      <c r="M27" s="1019"/>
      <c r="N27" s="1019"/>
      <c r="O27" s="1020"/>
      <c r="P27" s="1020"/>
      <c r="Q27" s="1020"/>
    </row>
    <row r="28" spans="2:17" s="101" customFormat="1" x14ac:dyDescent="0.25">
      <c r="B28" s="101" t="s">
        <v>45</v>
      </c>
      <c r="C28" s="1019">
        <v>13892</v>
      </c>
      <c r="D28" s="1019">
        <v>27443</v>
      </c>
      <c r="E28" s="1019" t="e">
        <v>#REF!</v>
      </c>
      <c r="F28" s="1019">
        <v>41335</v>
      </c>
      <c r="G28" s="129">
        <v>0.33608322245070765</v>
      </c>
      <c r="H28" s="129">
        <v>0.66391677754929235</v>
      </c>
      <c r="I28" s="129">
        <v>0.27879819252030386</v>
      </c>
      <c r="M28" s="1019"/>
      <c r="N28" s="1019"/>
      <c r="O28" s="1020"/>
      <c r="P28" s="1020"/>
      <c r="Q28" s="1020"/>
    </row>
    <row r="29" spans="2:17" s="101" customFormat="1" x14ac:dyDescent="0.25">
      <c r="B29" s="101" t="s">
        <v>46</v>
      </c>
      <c r="C29" s="1019">
        <v>344</v>
      </c>
      <c r="D29" s="1019">
        <v>886</v>
      </c>
      <c r="E29" s="1019" t="e">
        <v>#REF!</v>
      </c>
      <c r="F29" s="1019">
        <v>1230</v>
      </c>
      <c r="G29" s="129">
        <v>0.27967479674796747</v>
      </c>
      <c r="H29" s="129">
        <v>0.72032520325203253</v>
      </c>
      <c r="I29" s="129">
        <v>0.27879819252030386</v>
      </c>
      <c r="M29" s="1019"/>
      <c r="N29" s="1019"/>
      <c r="O29" s="1020"/>
      <c r="P29" s="1020"/>
      <c r="Q29" s="1020"/>
    </row>
    <row r="30" spans="2:17" s="101" customFormat="1" x14ac:dyDescent="0.25">
      <c r="B30" s="101" t="s">
        <v>39</v>
      </c>
      <c r="C30" s="1019">
        <v>145</v>
      </c>
      <c r="D30" s="1019">
        <v>741</v>
      </c>
      <c r="E30" s="1019" t="e">
        <v>#REF!</v>
      </c>
      <c r="F30" s="1019">
        <v>886</v>
      </c>
      <c r="G30" s="129">
        <v>0.16365688487584651</v>
      </c>
      <c r="H30" s="129">
        <v>0.83634311512415349</v>
      </c>
      <c r="I30" s="129">
        <v>0.27879819252030386</v>
      </c>
      <c r="M30" s="1019"/>
      <c r="N30" s="1019"/>
      <c r="O30" s="1020"/>
      <c r="P30" s="1020"/>
      <c r="Q30" s="1020"/>
    </row>
    <row r="31" spans="2:17" s="101" customFormat="1" x14ac:dyDescent="0.25">
      <c r="B31" s="101" t="s">
        <v>47</v>
      </c>
      <c r="C31" s="1019">
        <v>125</v>
      </c>
      <c r="D31" s="1019">
        <v>1048</v>
      </c>
      <c r="E31" s="1019" t="e">
        <v>#REF!</v>
      </c>
      <c r="F31" s="1019">
        <v>1173</v>
      </c>
      <c r="G31" s="129">
        <v>0.10656436487638533</v>
      </c>
      <c r="H31" s="129">
        <v>0.89343563512361468</v>
      </c>
      <c r="I31" s="129">
        <v>0.27879819252030386</v>
      </c>
      <c r="M31" s="1019"/>
      <c r="N31" s="1019"/>
      <c r="O31" s="1020"/>
      <c r="P31" s="1020"/>
      <c r="Q31" s="1020"/>
    </row>
    <row r="32" spans="2:17" s="101" customFormat="1" x14ac:dyDescent="0.25">
      <c r="B32" s="104" t="s">
        <v>0</v>
      </c>
      <c r="C32" s="105">
        <v>221005</v>
      </c>
      <c r="D32" s="105">
        <v>571701</v>
      </c>
      <c r="E32" s="105" t="e">
        <v>#REF!</v>
      </c>
      <c r="F32" s="105">
        <v>792706</v>
      </c>
      <c r="G32" s="1021">
        <v>0.27879819252030386</v>
      </c>
      <c r="H32" s="1021">
        <v>0.72120180747969609</v>
      </c>
      <c r="I32" s="129">
        <v>0.27879819252030386</v>
      </c>
      <c r="M32" s="1019"/>
      <c r="N32" s="1019"/>
      <c r="O32" s="1020"/>
      <c r="P32" s="1020"/>
      <c r="Q32" s="1020"/>
    </row>
    <row r="33" spans="13:16" s="101" customFormat="1" x14ac:dyDescent="0.25">
      <c r="M33" s="1019"/>
      <c r="N33" s="1019"/>
      <c r="O33" s="1020"/>
      <c r="P33" s="1020"/>
    </row>
    <row r="34" spans="13:16" s="101" customFormat="1" x14ac:dyDescent="0.25"/>
    <row r="35" spans="13:16" s="700" customFormat="1" x14ac:dyDescent="0.25"/>
    <row r="36" spans="13:16" s="700" customFormat="1" x14ac:dyDescent="0.25"/>
    <row r="37" spans="13:16" s="700" customFormat="1" x14ac:dyDescent="0.25"/>
    <row r="38" spans="13:16" s="700" customFormat="1" x14ac:dyDescent="0.25"/>
    <row r="39" spans="13:16" s="700" customFormat="1" x14ac:dyDescent="0.25"/>
    <row r="40" spans="13:16" s="700" customFormat="1" x14ac:dyDescent="0.25"/>
    <row r="41" spans="13:16" s="700" customFormat="1" x14ac:dyDescent="0.25"/>
    <row r="42" spans="13:16" s="700" customFormat="1" x14ac:dyDescent="0.2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27" t="s">
        <v>367</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344"/>
      <c r="AA3" s="1344"/>
    </row>
    <row r="5" spans="1:29" x14ac:dyDescent="0.25">
      <c r="B5" s="219"/>
      <c r="C5" s="219"/>
      <c r="D5" s="1428" t="s">
        <v>365</v>
      </c>
      <c r="E5" s="1428"/>
      <c r="F5" s="1428"/>
      <c r="G5" s="1428"/>
      <c r="H5" s="1428"/>
      <c r="I5" s="1428"/>
      <c r="J5" s="1428"/>
      <c r="K5" s="1428"/>
      <c r="L5" s="1428"/>
      <c r="M5" s="219"/>
      <c r="N5" s="1425" t="s">
        <v>339</v>
      </c>
      <c r="O5" s="1426"/>
      <c r="P5" s="1426"/>
      <c r="Q5" s="1426"/>
      <c r="R5" s="1426"/>
      <c r="S5" s="1426"/>
      <c r="T5" s="1426"/>
      <c r="U5" s="1426"/>
      <c r="V5" s="1426"/>
      <c r="W5" s="1426"/>
      <c r="X5" s="1426"/>
      <c r="Y5" s="1426"/>
      <c r="Z5" s="1426"/>
      <c r="AA5" s="1426"/>
    </row>
    <row r="6" spans="1:29" ht="21" customHeight="1" x14ac:dyDescent="0.25">
      <c r="B6" s="219"/>
      <c r="C6" s="219"/>
      <c r="D6" s="1429"/>
      <c r="E6" s="1429"/>
      <c r="F6" s="1429"/>
      <c r="G6" s="1429"/>
      <c r="H6" s="1429"/>
      <c r="I6" s="1429"/>
      <c r="J6" s="1429"/>
      <c r="K6" s="1429"/>
      <c r="L6" s="1429"/>
      <c r="M6" s="219"/>
      <c r="N6" s="1430">
        <v>44196</v>
      </c>
      <c r="O6" s="1431"/>
      <c r="P6" s="1432">
        <v>44561</v>
      </c>
      <c r="Q6" s="1433"/>
      <c r="R6" s="1432">
        <v>44926</v>
      </c>
      <c r="S6" s="1433"/>
      <c r="T6" s="1436">
        <v>45291</v>
      </c>
      <c r="U6" s="1437"/>
      <c r="V6" s="1434">
        <v>45657</v>
      </c>
      <c r="W6" s="1435"/>
      <c r="X6" s="1434">
        <v>46022</v>
      </c>
      <c r="Y6" s="1435"/>
      <c r="Z6" s="1434">
        <v>46142</v>
      </c>
      <c r="AA6" s="1438"/>
    </row>
    <row r="7" spans="1:29" x14ac:dyDescent="0.25">
      <c r="B7" s="225"/>
      <c r="C7" s="219"/>
      <c r="D7" s="226">
        <v>43830</v>
      </c>
      <c r="E7" s="227">
        <v>44196</v>
      </c>
      <c r="F7" s="228">
        <v>44561</v>
      </c>
      <c r="G7" s="228">
        <v>44926</v>
      </c>
      <c r="H7" s="228">
        <v>45291</v>
      </c>
      <c r="I7" s="228">
        <v>45657</v>
      </c>
      <c r="J7" s="228">
        <v>46022</v>
      </c>
      <c r="K7" s="228">
        <v>46142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294246</v>
      </c>
      <c r="E9" s="300">
        <v>285089</v>
      </c>
      <c r="F9" s="300">
        <v>295552</v>
      </c>
      <c r="G9" s="254">
        <v>307238</v>
      </c>
      <c r="H9" s="254">
        <v>322158</v>
      </c>
      <c r="I9" s="254">
        <v>313855</v>
      </c>
      <c r="J9" s="1353">
        <v>352232</v>
      </c>
      <c r="K9" s="300">
        <v>361055</v>
      </c>
      <c r="L9" s="302"/>
      <c r="M9" s="222"/>
      <c r="N9" s="278">
        <v>-3.1120219136368865E-2</v>
      </c>
      <c r="O9" s="279">
        <v>-9157</v>
      </c>
      <c r="P9" s="280">
        <v>3.6700819744009738E-2</v>
      </c>
      <c r="Q9" s="279">
        <v>10463</v>
      </c>
      <c r="R9" s="280">
        <v>3.9539573408401862E-2</v>
      </c>
      <c r="S9" s="279">
        <v>11686</v>
      </c>
      <c r="T9" s="280">
        <v>4.8561701352046294E-2</v>
      </c>
      <c r="U9" s="279">
        <v>14920</v>
      </c>
      <c r="V9" s="280">
        <v>-2.5773067873527844E-2</v>
      </c>
      <c r="W9" s="279">
        <v>-8303</v>
      </c>
      <c r="X9" s="280">
        <v>0.12227621035191416</v>
      </c>
      <c r="Y9" s="279">
        <v>38377</v>
      </c>
      <c r="Z9" s="280">
        <v>0.143320825218892</v>
      </c>
      <c r="AA9" s="279">
        <v>45260</v>
      </c>
    </row>
    <row r="10" spans="1:29" x14ac:dyDescent="0.25">
      <c r="B10" s="303" t="s">
        <v>7</v>
      </c>
      <c r="C10" s="219"/>
      <c r="D10" s="253">
        <v>39188</v>
      </c>
      <c r="E10" s="254">
        <v>36344</v>
      </c>
      <c r="F10" s="254">
        <v>37924</v>
      </c>
      <c r="G10" s="254">
        <v>39112</v>
      </c>
      <c r="H10" s="254">
        <v>40520</v>
      </c>
      <c r="I10" s="254">
        <v>45350</v>
      </c>
      <c r="J10" s="1354">
        <v>49365</v>
      </c>
      <c r="K10" s="254">
        <v>50482</v>
      </c>
      <c r="L10" s="304"/>
      <c r="M10" s="219"/>
      <c r="N10" s="256">
        <v>-7.2573236705113842E-2</v>
      </c>
      <c r="O10" s="257">
        <v>-2844</v>
      </c>
      <c r="P10" s="258">
        <v>4.3473475676865547E-2</v>
      </c>
      <c r="Q10" s="257">
        <v>1580</v>
      </c>
      <c r="R10" s="258">
        <v>3.1325809513764291E-2</v>
      </c>
      <c r="S10" s="257">
        <v>1188</v>
      </c>
      <c r="T10" s="258">
        <v>3.5999181836776417E-2</v>
      </c>
      <c r="U10" s="257">
        <v>1408</v>
      </c>
      <c r="V10" s="258">
        <v>0.1192003948667324</v>
      </c>
      <c r="W10" s="257">
        <v>4830</v>
      </c>
      <c r="X10" s="258">
        <v>8.8533627342888721E-2</v>
      </c>
      <c r="Y10" s="257">
        <v>4015</v>
      </c>
      <c r="Z10" s="258">
        <v>9.1455504626827056E-2</v>
      </c>
      <c r="AA10" s="257">
        <v>4230</v>
      </c>
    </row>
    <row r="11" spans="1:29" x14ac:dyDescent="0.25">
      <c r="B11" s="303" t="s">
        <v>37</v>
      </c>
      <c r="C11" s="219"/>
      <c r="D11" s="253">
        <v>26877</v>
      </c>
      <c r="E11" s="254">
        <v>27263</v>
      </c>
      <c r="F11" s="254">
        <v>29763</v>
      </c>
      <c r="G11" s="254">
        <v>31755</v>
      </c>
      <c r="H11" s="254">
        <v>32560</v>
      </c>
      <c r="I11" s="254">
        <v>33572</v>
      </c>
      <c r="J11" s="1354">
        <v>34151</v>
      </c>
      <c r="K11" s="257">
        <v>34482</v>
      </c>
      <c r="M11" s="222"/>
      <c r="N11" s="256">
        <v>1.436172191836893E-2</v>
      </c>
      <c r="O11" s="257">
        <v>386</v>
      </c>
      <c r="P11" s="258">
        <v>9.1699372776290256E-2</v>
      </c>
      <c r="Q11" s="257">
        <v>2500</v>
      </c>
      <c r="R11" s="258">
        <v>6.6928737022477591E-2</v>
      </c>
      <c r="S11" s="257">
        <v>1992</v>
      </c>
      <c r="T11" s="258">
        <v>2.5350338529365413E-2</v>
      </c>
      <c r="U11" s="257">
        <v>805</v>
      </c>
      <c r="V11" s="258">
        <v>3.1081081081081097E-2</v>
      </c>
      <c r="W11" s="257">
        <v>1012</v>
      </c>
      <c r="X11" s="258">
        <v>1.7246514952937053E-2</v>
      </c>
      <c r="Y11" s="257">
        <v>579</v>
      </c>
      <c r="Z11" s="258">
        <v>-2.1759482538511676E-2</v>
      </c>
      <c r="AA11" s="257">
        <v>-767</v>
      </c>
    </row>
    <row r="12" spans="1:29" x14ac:dyDescent="0.25">
      <c r="B12" s="303" t="s">
        <v>38</v>
      </c>
      <c r="C12" s="219"/>
      <c r="D12" s="253">
        <v>24991</v>
      </c>
      <c r="E12" s="254">
        <v>25528</v>
      </c>
      <c r="F12" s="254">
        <v>26990</v>
      </c>
      <c r="G12" s="254">
        <v>29491</v>
      </c>
      <c r="H12" s="254">
        <v>33350</v>
      </c>
      <c r="I12" s="254">
        <v>35599</v>
      </c>
      <c r="J12" s="1354">
        <v>38054</v>
      </c>
      <c r="K12" s="257">
        <v>38309</v>
      </c>
      <c r="M12" s="222"/>
      <c r="N12" s="256">
        <v>2.148773558481043E-2</v>
      </c>
      <c r="O12" s="257">
        <v>537</v>
      </c>
      <c r="P12" s="258">
        <v>5.7270448135380736E-2</v>
      </c>
      <c r="Q12" s="257">
        <v>1462</v>
      </c>
      <c r="R12" s="258">
        <v>9.2663949610967133E-2</v>
      </c>
      <c r="S12" s="257">
        <v>2501</v>
      </c>
      <c r="T12" s="258">
        <v>0.13085348072293246</v>
      </c>
      <c r="U12" s="257">
        <v>3859</v>
      </c>
      <c r="V12" s="258">
        <v>6.7436281859070357E-2</v>
      </c>
      <c r="W12" s="257">
        <v>2249</v>
      </c>
      <c r="X12" s="258">
        <v>6.8962611309306476E-2</v>
      </c>
      <c r="Y12" s="257">
        <v>2455</v>
      </c>
      <c r="Z12" s="258">
        <v>9.1797765617875005E-2</v>
      </c>
      <c r="AA12" s="257">
        <v>3221</v>
      </c>
    </row>
    <row r="13" spans="1:29" x14ac:dyDescent="0.25">
      <c r="B13" s="303" t="s">
        <v>6</v>
      </c>
      <c r="C13" s="219"/>
      <c r="D13" s="253">
        <v>32430</v>
      </c>
      <c r="E13" s="254">
        <v>33152</v>
      </c>
      <c r="F13" s="254">
        <v>36737</v>
      </c>
      <c r="G13" s="254">
        <v>41768</v>
      </c>
      <c r="H13" s="254">
        <v>46523</v>
      </c>
      <c r="I13" s="254">
        <v>52503</v>
      </c>
      <c r="J13" s="1354">
        <v>68259</v>
      </c>
      <c r="K13" s="257">
        <v>73406</v>
      </c>
      <c r="L13" s="1356"/>
      <c r="M13" s="219"/>
      <c r="N13" s="256">
        <v>2.2263336416898039E-2</v>
      </c>
      <c r="O13" s="257">
        <v>722</v>
      </c>
      <c r="P13" s="258">
        <v>0.10813827220077221</v>
      </c>
      <c r="Q13" s="257">
        <v>3585</v>
      </c>
      <c r="R13" s="258">
        <v>0.13694640280915693</v>
      </c>
      <c r="S13" s="257">
        <v>5031</v>
      </c>
      <c r="T13" s="258">
        <v>0.11384313349932973</v>
      </c>
      <c r="U13" s="257">
        <v>4755</v>
      </c>
      <c r="V13" s="258">
        <v>0.12853857231906796</v>
      </c>
      <c r="W13" s="257">
        <v>5980</v>
      </c>
      <c r="X13" s="258">
        <v>0.30009713730643961</v>
      </c>
      <c r="Y13" s="257">
        <v>15756</v>
      </c>
      <c r="Z13" s="258">
        <v>0.23706162894555005</v>
      </c>
      <c r="AA13" s="257">
        <v>14067</v>
      </c>
      <c r="AC13" s="224"/>
    </row>
    <row r="14" spans="1:29" x14ac:dyDescent="0.25">
      <c r="B14" s="303" t="s">
        <v>5</v>
      </c>
      <c r="C14" s="219"/>
      <c r="D14" s="253">
        <v>21169</v>
      </c>
      <c r="E14" s="254">
        <v>21022</v>
      </c>
      <c r="F14" s="254">
        <v>18734</v>
      </c>
      <c r="G14" s="254">
        <v>18426</v>
      </c>
      <c r="H14" s="254">
        <v>18749</v>
      </c>
      <c r="I14" s="254">
        <v>18551</v>
      </c>
      <c r="J14" s="1354">
        <v>18557</v>
      </c>
      <c r="K14" s="257">
        <v>20118</v>
      </c>
      <c r="M14" s="222"/>
      <c r="N14" s="256">
        <v>-6.9441163966177388E-3</v>
      </c>
      <c r="O14" s="257">
        <v>-147</v>
      </c>
      <c r="P14" s="258">
        <v>-0.10883835981352863</v>
      </c>
      <c r="Q14" s="257">
        <v>-2288</v>
      </c>
      <c r="R14" s="258">
        <v>-1.644069606063836E-2</v>
      </c>
      <c r="S14" s="257">
        <v>-308</v>
      </c>
      <c r="T14" s="258">
        <v>1.7529577770541538E-2</v>
      </c>
      <c r="U14" s="257">
        <v>323</v>
      </c>
      <c r="V14" s="258">
        <v>-1.0560563230038955E-2</v>
      </c>
      <c r="W14" s="257">
        <v>-198</v>
      </c>
      <c r="X14" s="258">
        <v>3.2343269904577809E-4</v>
      </c>
      <c r="Y14" s="257">
        <v>6</v>
      </c>
      <c r="Z14" s="258">
        <v>9.8563861737563485E-2</v>
      </c>
      <c r="AA14" s="257">
        <v>1805</v>
      </c>
      <c r="AC14" s="224"/>
    </row>
    <row r="15" spans="1:29" x14ac:dyDescent="0.25">
      <c r="B15" s="303" t="s">
        <v>4</v>
      </c>
      <c r="C15" s="219"/>
      <c r="D15" s="253">
        <v>106369</v>
      </c>
      <c r="E15" s="254">
        <v>105708</v>
      </c>
      <c r="F15" s="254">
        <v>108898</v>
      </c>
      <c r="G15" s="254">
        <v>114380</v>
      </c>
      <c r="H15" s="254">
        <v>122746</v>
      </c>
      <c r="I15" s="254">
        <v>126345</v>
      </c>
      <c r="J15" s="1354">
        <v>129327</v>
      </c>
      <c r="K15" s="257">
        <v>127857</v>
      </c>
      <c r="M15" s="222"/>
      <c r="N15" s="256">
        <v>-6.2142165480544298E-3</v>
      </c>
      <c r="O15" s="257">
        <v>-661</v>
      </c>
      <c r="P15" s="258">
        <v>3.0177470011730323E-2</v>
      </c>
      <c r="Q15" s="257">
        <v>3190</v>
      </c>
      <c r="R15" s="258">
        <v>5.0340685779353134E-2</v>
      </c>
      <c r="S15" s="257">
        <v>5482</v>
      </c>
      <c r="T15" s="258">
        <v>7.3142157719881196E-2</v>
      </c>
      <c r="U15" s="257">
        <v>8366</v>
      </c>
      <c r="V15" s="258">
        <v>2.9320711061867621E-2</v>
      </c>
      <c r="W15" s="257">
        <v>3599</v>
      </c>
      <c r="X15" s="258">
        <v>2.3602042027781156E-2</v>
      </c>
      <c r="Y15" s="257">
        <v>2982</v>
      </c>
      <c r="Z15" s="258">
        <v>7.7557872833462493E-3</v>
      </c>
      <c r="AA15" s="257">
        <v>984</v>
      </c>
      <c r="AC15" s="224"/>
    </row>
    <row r="16" spans="1:29" x14ac:dyDescent="0.25">
      <c r="B16" s="303" t="s">
        <v>40</v>
      </c>
      <c r="C16" s="219"/>
      <c r="D16" s="253">
        <v>68077</v>
      </c>
      <c r="E16" s="254">
        <v>64772</v>
      </c>
      <c r="F16" s="254">
        <v>66829</v>
      </c>
      <c r="G16" s="254">
        <v>69929</v>
      </c>
      <c r="H16" s="254">
        <v>74835</v>
      </c>
      <c r="I16" s="254">
        <v>80045</v>
      </c>
      <c r="J16" s="1354">
        <v>84349</v>
      </c>
      <c r="K16" s="257">
        <v>85081</v>
      </c>
      <c r="M16" s="222"/>
      <c r="N16" s="256">
        <v>-4.8547967742409326E-2</v>
      </c>
      <c r="O16" s="257">
        <v>-3305</v>
      </c>
      <c r="P16" s="258">
        <v>3.1757549558451226E-2</v>
      </c>
      <c r="Q16" s="257">
        <v>2057</v>
      </c>
      <c r="R16" s="258">
        <v>4.6387047539242054E-2</v>
      </c>
      <c r="S16" s="257">
        <v>3100</v>
      </c>
      <c r="T16" s="258">
        <v>7.0156873400162967E-2</v>
      </c>
      <c r="U16" s="257">
        <v>4906</v>
      </c>
      <c r="V16" s="258">
        <v>6.9619830293311979E-2</v>
      </c>
      <c r="W16" s="257">
        <v>5210</v>
      </c>
      <c r="X16" s="258">
        <v>5.376975451308641E-2</v>
      </c>
      <c r="Y16" s="257">
        <v>4304</v>
      </c>
      <c r="Z16" s="258">
        <v>4.3273003727682946E-2</v>
      </c>
      <c r="AA16" s="257">
        <v>3529</v>
      </c>
      <c r="AC16" s="224"/>
    </row>
    <row r="17" spans="2:31" x14ac:dyDescent="0.25">
      <c r="B17" s="303" t="s">
        <v>41</v>
      </c>
      <c r="C17" s="219"/>
      <c r="D17" s="253">
        <v>239983</v>
      </c>
      <c r="E17" s="254">
        <v>230320</v>
      </c>
      <c r="F17" s="254">
        <v>245417</v>
      </c>
      <c r="G17" s="254">
        <v>257644</v>
      </c>
      <c r="H17" s="254">
        <v>250190</v>
      </c>
      <c r="I17" s="254">
        <v>269088</v>
      </c>
      <c r="J17" s="1354">
        <v>286708</v>
      </c>
      <c r="K17" s="257">
        <v>293466</v>
      </c>
      <c r="M17" s="222"/>
      <c r="N17" s="256">
        <v>-4.02653521291092E-2</v>
      </c>
      <c r="O17" s="257">
        <v>-9663</v>
      </c>
      <c r="P17" s="258">
        <v>6.5547933310177164E-2</v>
      </c>
      <c r="Q17" s="257">
        <v>15097</v>
      </c>
      <c r="R17" s="258">
        <v>4.9821324521121202E-2</v>
      </c>
      <c r="S17" s="257">
        <v>12227</v>
      </c>
      <c r="T17" s="258">
        <v>-2.8931393706044028E-2</v>
      </c>
      <c r="U17" s="257">
        <v>-7454</v>
      </c>
      <c r="V17" s="258">
        <v>7.5534593708781239E-2</v>
      </c>
      <c r="W17" s="257">
        <v>18898</v>
      </c>
      <c r="X17" s="258">
        <v>6.5480437626352694E-2</v>
      </c>
      <c r="Y17" s="257">
        <v>17620</v>
      </c>
      <c r="Z17" s="258">
        <v>7.0742893420462138E-2</v>
      </c>
      <c r="AA17" s="257">
        <v>19389</v>
      </c>
      <c r="AC17" s="224"/>
    </row>
    <row r="18" spans="2:31" x14ac:dyDescent="0.25">
      <c r="B18" s="303" t="s">
        <v>3</v>
      </c>
      <c r="C18" s="219"/>
      <c r="D18" s="253">
        <v>103107</v>
      </c>
      <c r="E18" s="254">
        <v>115485</v>
      </c>
      <c r="F18" s="254">
        <v>129091</v>
      </c>
      <c r="G18" s="254">
        <v>144410</v>
      </c>
      <c r="H18" s="254">
        <v>161791</v>
      </c>
      <c r="I18" s="254">
        <v>172554</v>
      </c>
      <c r="J18" s="1354">
        <v>188085</v>
      </c>
      <c r="K18" s="257">
        <v>191621</v>
      </c>
      <c r="M18" s="222"/>
      <c r="N18" s="256">
        <v>0.12005004509878092</v>
      </c>
      <c r="O18" s="257">
        <v>12378</v>
      </c>
      <c r="P18" s="258">
        <v>0.11781616660172323</v>
      </c>
      <c r="Q18" s="257">
        <v>13606</v>
      </c>
      <c r="R18" s="258">
        <v>0.11866822628998142</v>
      </c>
      <c r="S18" s="257">
        <v>15319</v>
      </c>
      <c r="T18" s="258">
        <v>0.12035870092098877</v>
      </c>
      <c r="U18" s="257">
        <v>17381</v>
      </c>
      <c r="V18" s="258">
        <v>6.6524095901502545E-2</v>
      </c>
      <c r="W18" s="257">
        <v>10763</v>
      </c>
      <c r="X18" s="258">
        <v>9.0006606627490493E-2</v>
      </c>
      <c r="Y18" s="257">
        <v>15531</v>
      </c>
      <c r="Z18" s="258">
        <v>9.0099725229402239E-2</v>
      </c>
      <c r="AA18" s="257">
        <v>15838</v>
      </c>
      <c r="AC18" s="224"/>
    </row>
    <row r="19" spans="2:31" x14ac:dyDescent="0.25">
      <c r="B19" s="303" t="s">
        <v>2</v>
      </c>
      <c r="C19" s="219"/>
      <c r="D19" s="253">
        <v>35443</v>
      </c>
      <c r="E19" s="254">
        <v>34750</v>
      </c>
      <c r="F19" s="254">
        <v>36342</v>
      </c>
      <c r="G19" s="254">
        <v>38917</v>
      </c>
      <c r="H19" s="254">
        <v>41046</v>
      </c>
      <c r="I19" s="254">
        <v>40991</v>
      </c>
      <c r="J19" s="1354">
        <v>42502</v>
      </c>
      <c r="K19" s="257">
        <v>42308</v>
      </c>
      <c r="M19" s="222"/>
      <c r="N19" s="256">
        <v>-1.9552520949129626E-2</v>
      </c>
      <c r="O19" s="257">
        <v>-693</v>
      </c>
      <c r="P19" s="258">
        <v>4.5812949640287703E-2</v>
      </c>
      <c r="Q19" s="257">
        <v>1592</v>
      </c>
      <c r="R19" s="258">
        <v>7.0854658521820379E-2</v>
      </c>
      <c r="S19" s="257">
        <v>2575</v>
      </c>
      <c r="T19" s="258">
        <v>5.4706169540303717E-2</v>
      </c>
      <c r="U19" s="257">
        <v>2129</v>
      </c>
      <c r="V19" s="258">
        <v>-1.339960044827726E-3</v>
      </c>
      <c r="W19" s="257">
        <v>-55</v>
      </c>
      <c r="X19" s="258">
        <v>3.6861750140274596E-2</v>
      </c>
      <c r="Y19" s="257">
        <v>1511</v>
      </c>
      <c r="Z19" s="258">
        <v>1.8341115871564062E-2</v>
      </c>
      <c r="AA19" s="257">
        <v>762</v>
      </c>
      <c r="AC19" s="224"/>
    </row>
    <row r="20" spans="2:31" x14ac:dyDescent="0.25">
      <c r="B20" s="303" t="s">
        <v>35</v>
      </c>
      <c r="C20" s="219"/>
      <c r="D20" s="253">
        <v>70092</v>
      </c>
      <c r="E20" s="254">
        <v>67467</v>
      </c>
      <c r="F20" s="254">
        <v>69079</v>
      </c>
      <c r="G20" s="254">
        <v>71374</v>
      </c>
      <c r="H20" s="254">
        <v>75584</v>
      </c>
      <c r="I20" s="254">
        <v>78452</v>
      </c>
      <c r="J20" s="1354">
        <v>94254</v>
      </c>
      <c r="K20" s="257">
        <v>96148</v>
      </c>
      <c r="M20" s="222"/>
      <c r="N20" s="256">
        <v>-3.7450778976202748E-2</v>
      </c>
      <c r="O20" s="257">
        <v>-2625</v>
      </c>
      <c r="P20" s="258">
        <v>2.3893162583188854E-2</v>
      </c>
      <c r="Q20" s="257">
        <v>1612</v>
      </c>
      <c r="R20" s="258">
        <v>3.3222831830223454E-2</v>
      </c>
      <c r="S20" s="257">
        <v>2295</v>
      </c>
      <c r="T20" s="258">
        <v>5.8985064589346159E-2</v>
      </c>
      <c r="U20" s="257">
        <v>4210</v>
      </c>
      <c r="V20" s="258">
        <v>3.7944538526672345E-2</v>
      </c>
      <c r="W20" s="257">
        <v>2868</v>
      </c>
      <c r="X20" s="258">
        <v>0.20142252587569476</v>
      </c>
      <c r="Y20" s="257">
        <v>15802</v>
      </c>
      <c r="Z20" s="258">
        <v>0.18806840648477663</v>
      </c>
      <c r="AA20" s="257">
        <v>15220</v>
      </c>
      <c r="AC20" s="224"/>
    </row>
    <row r="21" spans="2:31" x14ac:dyDescent="0.25">
      <c r="B21" s="303" t="s">
        <v>42</v>
      </c>
      <c r="C21" s="219"/>
      <c r="D21" s="253">
        <v>171922</v>
      </c>
      <c r="E21" s="254">
        <v>161936</v>
      </c>
      <c r="F21" s="254">
        <v>163249</v>
      </c>
      <c r="G21" s="254">
        <v>173065</v>
      </c>
      <c r="H21" s="254">
        <v>185857</v>
      </c>
      <c r="I21" s="254">
        <v>201810</v>
      </c>
      <c r="J21" s="1354">
        <v>220017</v>
      </c>
      <c r="K21" s="257">
        <v>231200</v>
      </c>
      <c r="M21" s="222"/>
      <c r="N21" s="256">
        <v>-5.808448017124046E-2</v>
      </c>
      <c r="O21" s="257">
        <v>-9986</v>
      </c>
      <c r="P21" s="258">
        <v>8.108141487995324E-3</v>
      </c>
      <c r="Q21" s="257">
        <v>1313</v>
      </c>
      <c r="R21" s="258">
        <v>6.0129005384412793E-2</v>
      </c>
      <c r="S21" s="257">
        <v>9816</v>
      </c>
      <c r="T21" s="258">
        <v>7.3914425215959367E-2</v>
      </c>
      <c r="U21" s="257">
        <v>12792</v>
      </c>
      <c r="V21" s="258">
        <v>8.5834808481789704E-2</v>
      </c>
      <c r="W21" s="257">
        <v>15953</v>
      </c>
      <c r="X21" s="258">
        <v>9.0218522372528698E-2</v>
      </c>
      <c r="Y21" s="257">
        <v>18207</v>
      </c>
      <c r="Z21" s="258">
        <v>9.8859315589353569E-2</v>
      </c>
      <c r="AA21" s="257">
        <v>20800</v>
      </c>
      <c r="AC21" s="224"/>
    </row>
    <row r="22" spans="2:31" x14ac:dyDescent="0.25">
      <c r="B22" s="303" t="s">
        <v>43</v>
      </c>
      <c r="C22" s="219"/>
      <c r="D22" s="253">
        <v>41312</v>
      </c>
      <c r="E22" s="254">
        <v>40012</v>
      </c>
      <c r="F22" s="254">
        <v>42082</v>
      </c>
      <c r="G22" s="254">
        <v>44287</v>
      </c>
      <c r="H22" s="254">
        <v>47580</v>
      </c>
      <c r="I22" s="254">
        <v>51617</v>
      </c>
      <c r="J22" s="1354">
        <v>57566</v>
      </c>
      <c r="K22" s="257">
        <v>58326</v>
      </c>
      <c r="M22" s="222"/>
      <c r="N22" s="256">
        <v>-3.1467854376452387E-2</v>
      </c>
      <c r="O22" s="257">
        <v>-1300</v>
      </c>
      <c r="P22" s="258">
        <v>5.1734479656103227E-2</v>
      </c>
      <c r="Q22" s="257">
        <v>2070</v>
      </c>
      <c r="R22" s="258">
        <v>5.2397699729100244E-2</v>
      </c>
      <c r="S22" s="257">
        <v>2205</v>
      </c>
      <c r="T22" s="258">
        <v>7.4355905796283261E-2</v>
      </c>
      <c r="U22" s="257">
        <v>3293</v>
      </c>
      <c r="V22" s="258">
        <v>8.484657419083641E-2</v>
      </c>
      <c r="W22" s="257">
        <v>4037</v>
      </c>
      <c r="X22" s="258">
        <v>0.11525272681480914</v>
      </c>
      <c r="Y22" s="257">
        <v>5949</v>
      </c>
      <c r="Z22" s="258">
        <v>0.11167019269254963</v>
      </c>
      <c r="AA22" s="257">
        <v>5859</v>
      </c>
      <c r="AC22" s="224"/>
    </row>
    <row r="23" spans="2:31" x14ac:dyDescent="0.25">
      <c r="B23" s="303" t="s">
        <v>44</v>
      </c>
      <c r="C23" s="219"/>
      <c r="D23" s="253">
        <v>14637</v>
      </c>
      <c r="E23" s="254">
        <v>14462</v>
      </c>
      <c r="F23" s="254">
        <v>15183</v>
      </c>
      <c r="G23" s="254">
        <v>16013</v>
      </c>
      <c r="H23" s="254">
        <v>16801</v>
      </c>
      <c r="I23" s="254">
        <v>16933</v>
      </c>
      <c r="J23" s="1354">
        <v>18171</v>
      </c>
      <c r="K23" s="257">
        <v>17793</v>
      </c>
      <c r="L23" s="1356"/>
      <c r="M23" s="219"/>
      <c r="N23" s="256">
        <v>-1.1956001912960312E-2</v>
      </c>
      <c r="O23" s="257">
        <v>-175</v>
      </c>
      <c r="P23" s="258">
        <v>4.9854791868344517E-2</v>
      </c>
      <c r="Q23" s="257">
        <v>721</v>
      </c>
      <c r="R23" s="258">
        <v>5.4666403214121084E-2</v>
      </c>
      <c r="S23" s="257">
        <v>830</v>
      </c>
      <c r="T23" s="258">
        <v>4.921001686130011E-2</v>
      </c>
      <c r="U23" s="257">
        <v>788</v>
      </c>
      <c r="V23" s="258">
        <v>7.8566751979047833E-3</v>
      </c>
      <c r="W23" s="257">
        <v>132</v>
      </c>
      <c r="X23" s="258">
        <v>7.3111675426681622E-2</v>
      </c>
      <c r="Y23" s="257">
        <v>1238</v>
      </c>
      <c r="Z23" s="258">
        <v>8.6330056780023146E-2</v>
      </c>
      <c r="AA23" s="257">
        <v>1414</v>
      </c>
      <c r="AC23" s="224"/>
    </row>
    <row r="24" spans="2:31" x14ac:dyDescent="0.25">
      <c r="B24" s="303" t="s">
        <v>45</v>
      </c>
      <c r="C24" s="219"/>
      <c r="D24" s="253">
        <v>80742</v>
      </c>
      <c r="E24" s="254">
        <v>79315</v>
      </c>
      <c r="F24" s="254">
        <v>78831</v>
      </c>
      <c r="G24" s="254">
        <v>79067</v>
      </c>
      <c r="H24" s="254">
        <v>82443</v>
      </c>
      <c r="I24" s="254">
        <v>85082</v>
      </c>
      <c r="J24" s="1354">
        <v>88036</v>
      </c>
      <c r="K24" s="257">
        <v>87322</v>
      </c>
      <c r="L24" s="1356"/>
      <c r="M24" s="219"/>
      <c r="N24" s="256">
        <v>-1.767357756805632E-2</v>
      </c>
      <c r="O24" s="257">
        <v>-1427</v>
      </c>
      <c r="P24" s="258">
        <v>-6.1022505200781785E-3</v>
      </c>
      <c r="Q24" s="257">
        <v>-484</v>
      </c>
      <c r="R24" s="258">
        <v>2.9937461151070544E-3</v>
      </c>
      <c r="S24" s="257">
        <v>236</v>
      </c>
      <c r="T24" s="258">
        <v>4.2697965017010953E-2</v>
      </c>
      <c r="U24" s="257">
        <v>3376</v>
      </c>
      <c r="V24" s="258">
        <v>3.2009994784275131E-2</v>
      </c>
      <c r="W24" s="257">
        <v>2639</v>
      </c>
      <c r="X24" s="258">
        <v>3.4719447121600355E-2</v>
      </c>
      <c r="Y24" s="257">
        <v>2954</v>
      </c>
      <c r="Z24" s="258">
        <v>1.5171419603101644E-2</v>
      </c>
      <c r="AA24" s="257">
        <v>1305</v>
      </c>
      <c r="AC24" s="224"/>
    </row>
    <row r="25" spans="2:31" x14ac:dyDescent="0.25">
      <c r="B25" s="303" t="s">
        <v>46</v>
      </c>
      <c r="C25" s="219"/>
      <c r="D25" s="253">
        <v>11398</v>
      </c>
      <c r="E25" s="254">
        <v>10806</v>
      </c>
      <c r="F25" s="254">
        <v>11690</v>
      </c>
      <c r="G25" s="254">
        <v>10545</v>
      </c>
      <c r="H25" s="254">
        <v>10646</v>
      </c>
      <c r="I25" s="254">
        <v>10406</v>
      </c>
      <c r="J25" s="1354">
        <v>10429</v>
      </c>
      <c r="K25" s="257">
        <v>10677</v>
      </c>
      <c r="M25" s="222"/>
      <c r="N25" s="256">
        <v>-5.1938936655553603E-2</v>
      </c>
      <c r="O25" s="257">
        <v>-592</v>
      </c>
      <c r="P25" s="258">
        <v>8.180640384971305E-2</v>
      </c>
      <c r="Q25" s="257">
        <v>884</v>
      </c>
      <c r="R25" s="258">
        <v>-9.7946963216424265E-2</v>
      </c>
      <c r="S25" s="257">
        <v>-1145</v>
      </c>
      <c r="T25" s="258">
        <v>9.577999051683328E-3</v>
      </c>
      <c r="U25" s="257">
        <v>101</v>
      </c>
      <c r="V25" s="258">
        <v>-2.2543678376855114E-2</v>
      </c>
      <c r="W25" s="257">
        <v>-240</v>
      </c>
      <c r="X25" s="258">
        <v>2.2102633096290347E-3</v>
      </c>
      <c r="Y25" s="257">
        <v>23</v>
      </c>
      <c r="Z25" s="258">
        <v>2.1038538777852223E-2</v>
      </c>
      <c r="AA25" s="257">
        <v>220</v>
      </c>
      <c r="AC25" s="224"/>
    </row>
    <row r="26" spans="2:31" x14ac:dyDescent="0.25">
      <c r="B26" s="305" t="s">
        <v>1</v>
      </c>
      <c r="C26" s="219"/>
      <c r="D26" s="260">
        <v>3054</v>
      </c>
      <c r="E26" s="261">
        <v>3042</v>
      </c>
      <c r="F26" s="261">
        <v>3187</v>
      </c>
      <c r="G26" s="261">
        <v>3439</v>
      </c>
      <c r="H26" s="261">
        <v>3728</v>
      </c>
      <c r="I26" s="261">
        <v>4004</v>
      </c>
      <c r="J26" s="1355">
        <v>4307</v>
      </c>
      <c r="K26" s="257">
        <v>4320</v>
      </c>
      <c r="M26" s="222"/>
      <c r="N26" s="264">
        <v>-3.9292730844793233E-3</v>
      </c>
      <c r="O26" s="265">
        <v>-12</v>
      </c>
      <c r="P26" s="266">
        <v>4.7666009204470727E-2</v>
      </c>
      <c r="Q26" s="265">
        <v>145</v>
      </c>
      <c r="R26" s="266">
        <v>7.9071226859115162E-2</v>
      </c>
      <c r="S26" s="265">
        <v>252</v>
      </c>
      <c r="T26" s="266">
        <v>8.4036056993312069E-2</v>
      </c>
      <c r="U26" s="265">
        <v>289</v>
      </c>
      <c r="V26" s="266">
        <v>7.4034334763948495E-2</v>
      </c>
      <c r="W26" s="265">
        <v>276</v>
      </c>
      <c r="X26" s="266">
        <v>7.5674325674325749E-2</v>
      </c>
      <c r="Y26" s="265">
        <v>303</v>
      </c>
      <c r="Z26" s="266">
        <v>5.032822757111588E-2</v>
      </c>
      <c r="AA26" s="265">
        <v>207</v>
      </c>
      <c r="AC26" s="224"/>
      <c r="AD26" s="224"/>
      <c r="AE26" s="286"/>
    </row>
    <row r="27" spans="2:31" x14ac:dyDescent="0.25">
      <c r="B27" s="235" t="s">
        <v>0</v>
      </c>
      <c r="C27" s="219"/>
      <c r="D27" s="1222">
        <v>1385037</v>
      </c>
      <c r="E27" s="306">
        <v>1356473</v>
      </c>
      <c r="F27" s="307">
        <v>1415578</v>
      </c>
      <c r="G27" s="306">
        <v>1490860</v>
      </c>
      <c r="H27" s="307">
        <v>1567107</v>
      </c>
      <c r="I27" s="306">
        <v>1636757</v>
      </c>
      <c r="J27" s="306">
        <v>1784369</v>
      </c>
      <c r="K27" s="1350">
        <f>SUM(K9:K26)</f>
        <v>1823971</v>
      </c>
      <c r="L27" s="267"/>
      <c r="M27" s="222"/>
      <c r="N27" s="240">
        <f>E27/D27-1</f>
        <v>-2.0623275768084204E-2</v>
      </c>
      <c r="O27" s="241">
        <f>E27-D27</f>
        <v>-28564</v>
      </c>
      <c r="P27" s="242">
        <f>F27/E27-1</f>
        <v>4.3572559129448241E-2</v>
      </c>
      <c r="Q27" s="243">
        <f>F27-E27</f>
        <v>59105</v>
      </c>
      <c r="R27" s="242">
        <f t="shared" ref="R27" si="0">G27/F27-1</f>
        <v>5.3181103407936581E-2</v>
      </c>
      <c r="S27" s="237">
        <f t="shared" ref="S27" si="1">G27-F27</f>
        <v>75282</v>
      </c>
      <c r="T27" s="242">
        <f t="shared" ref="T27" si="2">H27/G27-1</f>
        <v>5.1142964463464002E-2</v>
      </c>
      <c r="U27" s="243">
        <f t="shared" ref="U27" si="3">H27-G27</f>
        <v>76247</v>
      </c>
      <c r="V27" s="309">
        <f t="shared" ref="V27" si="4">I27/H27-1</f>
        <v>4.4444954939260706E-2</v>
      </c>
      <c r="W27" s="237">
        <f t="shared" ref="W27" si="5">I27-H27</f>
        <v>69650</v>
      </c>
      <c r="X27" s="242">
        <v>9.0185653704245583E-2</v>
      </c>
      <c r="Y27" s="243">
        <v>147612</v>
      </c>
      <c r="Z27" s="242">
        <v>9.1787639139293775E-2</v>
      </c>
      <c r="AA27" s="243">
        <f>SUM(AA9:AA26)</f>
        <v>153343</v>
      </c>
    </row>
    <row r="28" spans="2:31" x14ac:dyDescent="0.2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3" customWidth="1"/>
    <col min="2" max="2" width="30.28515625" style="1023" customWidth="1"/>
    <col min="3" max="3" width="11.28515625" style="1023" customWidth="1"/>
    <col min="4" max="4" width="0.85546875" style="1023" customWidth="1"/>
    <col min="5" max="5" width="17.7109375" style="1023" customWidth="1"/>
    <col min="6" max="6" width="0.7109375" style="1023" customWidth="1"/>
    <col min="7" max="7" width="17.7109375" style="1023" customWidth="1"/>
    <col min="8" max="8" width="0.7109375" style="1023" customWidth="1"/>
    <col min="9" max="9" width="17.7109375" style="1023" customWidth="1"/>
    <col min="10" max="10" width="0.7109375" style="1023" customWidth="1"/>
    <col min="11" max="11" width="17.7109375" style="1023" customWidth="1"/>
    <col min="12" max="12" width="0.7109375" style="1023" customWidth="1"/>
    <col min="13" max="13" width="17.7109375" style="1023" customWidth="1"/>
    <col min="14" max="16384" width="11.42578125" style="1023"/>
  </cols>
  <sheetData>
    <row r="1" spans="1:13" ht="9.75" customHeight="1" x14ac:dyDescent="0.25"/>
    <row r="2" spans="1:13" s="314" customFormat="1" ht="49.5" customHeight="1" x14ac:dyDescent="0.25">
      <c r="B2" s="1703"/>
      <c r="C2" s="1703"/>
      <c r="D2" s="1024"/>
      <c r="E2" s="1704"/>
      <c r="F2" s="1704"/>
      <c r="G2" s="1704"/>
      <c r="H2" s="1704"/>
      <c r="I2" s="1704"/>
    </row>
    <row r="3" spans="1:13" s="314" customFormat="1" ht="14.25" customHeight="1" x14ac:dyDescent="0.25">
      <c r="B3" s="1024"/>
      <c r="C3" s="1024"/>
      <c r="D3" s="1024"/>
      <c r="G3" s="1024"/>
      <c r="I3" s="1024"/>
      <c r="K3" s="1024"/>
      <c r="M3" s="1024"/>
    </row>
    <row r="4" spans="1:13" s="315" customFormat="1" ht="21.75" customHeight="1" x14ac:dyDescent="0.2">
      <c r="B4" s="1481" t="s">
        <v>445</v>
      </c>
      <c r="C4" s="1481"/>
      <c r="D4" s="1481"/>
      <c r="E4" s="1481"/>
      <c r="F4" s="1481"/>
      <c r="G4" s="1481"/>
      <c r="H4" s="1481"/>
      <c r="I4" s="1481"/>
      <c r="J4" s="1481"/>
      <c r="K4" s="1481"/>
      <c r="L4" s="1481"/>
      <c r="M4" s="1481"/>
    </row>
    <row r="5" spans="1:13" s="315" customFormat="1" ht="18.75" customHeight="1" x14ac:dyDescent="0.2">
      <c r="B5" s="1482" t="str">
        <f>porsaad!$B$6</f>
        <v>Situación a 30 de abril de 2026</v>
      </c>
      <c r="C5" s="1482"/>
      <c r="D5" s="1482"/>
      <c r="E5" s="1482"/>
      <c r="F5" s="1482"/>
      <c r="G5" s="1482"/>
      <c r="H5" s="1482"/>
      <c r="I5" s="1482"/>
      <c r="J5" s="1482"/>
      <c r="K5" s="1482"/>
      <c r="L5" s="1482"/>
      <c r="M5" s="1482"/>
    </row>
    <row r="6" spans="1:13" s="315" customFormat="1" ht="4.5" customHeight="1" x14ac:dyDescent="0.2"/>
    <row r="7" spans="1:13" s="1028" customFormat="1" ht="15" customHeight="1" x14ac:dyDescent="0.2">
      <c r="A7" s="1025"/>
      <c r="B7" s="1705"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
      <c r="A8" s="1025"/>
      <c r="B8" s="1706"/>
      <c r="C8" s="1322" t="s">
        <v>28</v>
      </c>
      <c r="D8" s="1026"/>
      <c r="E8" s="1322" t="s">
        <v>28</v>
      </c>
      <c r="F8" s="1026"/>
      <c r="G8" s="1322" t="s">
        <v>28</v>
      </c>
      <c r="H8" s="1026"/>
      <c r="I8" s="1322" t="s">
        <v>28</v>
      </c>
      <c r="J8" s="1026"/>
      <c r="K8" s="1322" t="s">
        <v>28</v>
      </c>
      <c r="L8" s="1026"/>
      <c r="M8" s="1322" t="s">
        <v>28</v>
      </c>
    </row>
    <row r="9" spans="1:13" s="1028" customFormat="1" ht="6" customHeight="1" x14ac:dyDescent="0.2">
      <c r="A9" s="1025"/>
      <c r="B9" s="1029"/>
      <c r="C9" s="1029"/>
      <c r="D9" s="1029"/>
      <c r="E9" s="1029"/>
      <c r="F9" s="1029"/>
      <c r="G9" s="1029"/>
      <c r="H9" s="1029"/>
      <c r="I9" s="1029"/>
      <c r="J9" s="1029"/>
      <c r="K9" s="1029"/>
      <c r="L9" s="1029"/>
      <c r="M9" s="1029"/>
    </row>
    <row r="10" spans="1:13" s="1035" customFormat="1" ht="18" customHeight="1" x14ac:dyDescent="0.2">
      <c r="A10" s="1030"/>
      <c r="B10" s="1031" t="s">
        <v>8</v>
      </c>
      <c r="C10" s="1032">
        <f>M10+K10+I10+G10+E10</f>
        <v>100</v>
      </c>
      <c r="D10" s="1033"/>
      <c r="E10" s="1034">
        <v>37.766847220009559</v>
      </c>
      <c r="F10" s="1033"/>
      <c r="G10" s="1034">
        <v>44.585391110403059</v>
      </c>
      <c r="H10" s="1033"/>
      <c r="I10" s="1034">
        <v>14.68057989485423</v>
      </c>
      <c r="J10" s="1033"/>
      <c r="K10" s="1034">
        <v>2.7142743348733473</v>
      </c>
      <c r="L10" s="1033"/>
      <c r="M10" s="1034">
        <v>0.25290743985980568</v>
      </c>
    </row>
    <row r="11" spans="1:13" s="1035" customFormat="1" ht="18" customHeight="1" x14ac:dyDescent="0.2">
      <c r="A11" s="1030"/>
      <c r="B11" s="1036" t="s">
        <v>7</v>
      </c>
      <c r="C11" s="1037">
        <f t="shared" ref="C11:C28" si="0">M11+K11+I11+G11+E11</f>
        <v>100</v>
      </c>
      <c r="D11" s="1033"/>
      <c r="E11" s="1038">
        <v>21.784583670764928</v>
      </c>
      <c r="F11" s="1033"/>
      <c r="G11" s="1038">
        <v>54.928955311786787</v>
      </c>
      <c r="H11" s="1033"/>
      <c r="I11" s="1038">
        <v>16.870352646690716</v>
      </c>
      <c r="J11" s="1033"/>
      <c r="K11" s="1038">
        <v>5.7387911359787971</v>
      </c>
      <c r="L11" s="1033"/>
      <c r="M11" s="1038">
        <v>0.6773172347787676</v>
      </c>
    </row>
    <row r="12" spans="1:13" s="1035" customFormat="1" ht="18" customHeight="1" x14ac:dyDescent="0.2">
      <c r="A12" s="1030"/>
      <c r="B12" s="1036" t="s">
        <v>37</v>
      </c>
      <c r="C12" s="1037">
        <f t="shared" si="0"/>
        <v>100</v>
      </c>
      <c r="D12" s="1033"/>
      <c r="E12" s="1038">
        <v>23.044180243651844</v>
      </c>
      <c r="F12" s="1033"/>
      <c r="G12" s="1038">
        <v>46.587406428885956</v>
      </c>
      <c r="H12" s="1033"/>
      <c r="I12" s="1038">
        <v>22.611184500220165</v>
      </c>
      <c r="J12" s="1033"/>
      <c r="K12" s="1038">
        <v>6.6857478350212833</v>
      </c>
      <c r="L12" s="1033"/>
      <c r="M12" s="1038">
        <v>1.0714809922207544</v>
      </c>
    </row>
    <row r="13" spans="1:13" s="1035" customFormat="1" ht="18" customHeight="1" x14ac:dyDescent="0.2">
      <c r="A13" s="1030"/>
      <c r="B13" s="1036" t="s">
        <v>38</v>
      </c>
      <c r="C13" s="1037">
        <f t="shared" si="0"/>
        <v>100</v>
      </c>
      <c r="D13" s="1033"/>
      <c r="E13" s="1038">
        <v>25.308996838171886</v>
      </c>
      <c r="F13" s="1033"/>
      <c r="G13" s="1038">
        <v>51.548577177349806</v>
      </c>
      <c r="H13" s="1033"/>
      <c r="I13" s="1038">
        <v>17.465507329692439</v>
      </c>
      <c r="J13" s="1033"/>
      <c r="K13" s="1038">
        <v>5.1595286001724627</v>
      </c>
      <c r="L13" s="1033"/>
      <c r="M13" s="1038">
        <v>0.51739005461339471</v>
      </c>
    </row>
    <row r="14" spans="1:13" s="1035" customFormat="1" ht="18" customHeight="1" x14ac:dyDescent="0.2">
      <c r="A14" s="1030"/>
      <c r="B14" s="1036" t="s">
        <v>6</v>
      </c>
      <c r="C14" s="1037">
        <f t="shared" si="0"/>
        <v>100</v>
      </c>
      <c r="D14" s="1033"/>
      <c r="E14" s="1038">
        <v>36.075238629983154</v>
      </c>
      <c r="F14" s="1033"/>
      <c r="G14" s="1038">
        <v>46.5905546197517</v>
      </c>
      <c r="H14" s="1033"/>
      <c r="I14" s="1038">
        <v>13.494291596481379</v>
      </c>
      <c r="J14" s="1033"/>
      <c r="K14" s="1038">
        <v>3.3876099569530229</v>
      </c>
      <c r="L14" s="1033"/>
      <c r="M14" s="1038">
        <v>0.45230519683074433</v>
      </c>
    </row>
    <row r="15" spans="1:13" s="1035" customFormat="1" ht="18" customHeight="1" x14ac:dyDescent="0.2">
      <c r="A15" s="1030"/>
      <c r="B15" s="1036" t="s">
        <v>5</v>
      </c>
      <c r="C15" s="1037">
        <f t="shared" si="0"/>
        <v>100</v>
      </c>
      <c r="D15" s="1033"/>
      <c r="E15" s="1038">
        <v>21.590326877753867</v>
      </c>
      <c r="F15" s="1033"/>
      <c r="G15" s="1038">
        <v>47.207705707552009</v>
      </c>
      <c r="H15" s="1033"/>
      <c r="I15" s="1038">
        <v>21.733784199200738</v>
      </c>
      <c r="J15" s="1033"/>
      <c r="K15" s="1038">
        <v>8.1360795163438873</v>
      </c>
      <c r="L15" s="1033"/>
      <c r="M15" s="1038">
        <v>1.332103699149503</v>
      </c>
    </row>
    <row r="16" spans="1:13" s="1035" customFormat="1" ht="18" customHeight="1" x14ac:dyDescent="0.2">
      <c r="A16" s="1030"/>
      <c r="B16" s="1036" t="s">
        <v>4</v>
      </c>
      <c r="C16" s="1037">
        <f t="shared" si="0"/>
        <v>100</v>
      </c>
      <c r="D16" s="1033"/>
      <c r="E16" s="1038">
        <v>23.009512396075198</v>
      </c>
      <c r="F16" s="1033"/>
      <c r="G16" s="1038">
        <v>51.661548448305993</v>
      </c>
      <c r="H16" s="1033"/>
      <c r="I16" s="1038">
        <v>19.666441964397173</v>
      </c>
      <c r="J16" s="1033"/>
      <c r="K16" s="1038">
        <v>5.2805033330836642</v>
      </c>
      <c r="L16" s="1033"/>
      <c r="M16" s="1038">
        <v>0.38199385813796721</v>
      </c>
    </row>
    <row r="17" spans="1:13" s="1035" customFormat="1" ht="18" customHeight="1" x14ac:dyDescent="0.2">
      <c r="A17" s="1030"/>
      <c r="B17" s="1036" t="s">
        <v>40</v>
      </c>
      <c r="C17" s="1037">
        <f t="shared" si="0"/>
        <v>100</v>
      </c>
      <c r="D17" s="1033"/>
      <c r="E17" s="1038">
        <v>30.971208051152054</v>
      </c>
      <c r="F17" s="1033"/>
      <c r="G17" s="1038">
        <v>47.841549695433393</v>
      </c>
      <c r="H17" s="1033"/>
      <c r="I17" s="1038">
        <v>16.019068518028075</v>
      </c>
      <c r="J17" s="1033"/>
      <c r="K17" s="1038">
        <v>4.3320343535999397</v>
      </c>
      <c r="L17" s="1033"/>
      <c r="M17" s="1038">
        <v>0.83613938178653846</v>
      </c>
    </row>
    <row r="18" spans="1:13" s="1035" customFormat="1" ht="18" customHeight="1" x14ac:dyDescent="0.2">
      <c r="A18" s="1030"/>
      <c r="B18" s="1036" t="s">
        <v>41</v>
      </c>
      <c r="C18" s="1037">
        <f t="shared" si="0"/>
        <v>100.00000000000001</v>
      </c>
      <c r="D18" s="1033"/>
      <c r="E18" s="1038">
        <v>22.179665936317335</v>
      </c>
      <c r="F18" s="1033"/>
      <c r="G18" s="1038">
        <v>43.801610562558693</v>
      </c>
      <c r="H18" s="1033"/>
      <c r="I18" s="1038">
        <v>20.954955467660703</v>
      </c>
      <c r="J18" s="1033"/>
      <c r="K18" s="1038">
        <v>11.183450473778562</v>
      </c>
      <c r="L18" s="1033"/>
      <c r="M18" s="1038">
        <v>1.8803175596847168</v>
      </c>
    </row>
    <row r="19" spans="1:13" s="1035" customFormat="1" ht="18" customHeight="1" x14ac:dyDescent="0.2">
      <c r="A19" s="1030"/>
      <c r="B19" s="1036" t="s">
        <v>3</v>
      </c>
      <c r="C19" s="1037">
        <f t="shared" si="0"/>
        <v>100.00000000000001</v>
      </c>
      <c r="D19" s="1033"/>
      <c r="E19" s="1038">
        <v>23.930178153680043</v>
      </c>
      <c r="F19" s="1033"/>
      <c r="G19" s="1038">
        <v>54.944034551016742</v>
      </c>
      <c r="H19" s="1033"/>
      <c r="I19" s="1038">
        <v>16.128126687061364</v>
      </c>
      <c r="J19" s="1033"/>
      <c r="K19" s="1038">
        <v>4.493071801331654</v>
      </c>
      <c r="L19" s="1033"/>
      <c r="M19" s="1038">
        <v>0.50458880691020336</v>
      </c>
    </row>
    <row r="20" spans="1:13" s="1035" customFormat="1" ht="18" customHeight="1" x14ac:dyDescent="0.2">
      <c r="A20" s="1030"/>
      <c r="B20" s="1036" t="s">
        <v>2</v>
      </c>
      <c r="C20" s="1037">
        <f t="shared" si="0"/>
        <v>100</v>
      </c>
      <c r="D20" s="1033"/>
      <c r="E20" s="1038">
        <v>36.927016645326503</v>
      </c>
      <c r="F20" s="1033"/>
      <c r="G20" s="1038">
        <v>44.865556978233037</v>
      </c>
      <c r="H20" s="1033"/>
      <c r="I20" s="1038">
        <v>15.723431498079385</v>
      </c>
      <c r="J20" s="1033"/>
      <c r="K20" s="1038">
        <v>2.2791293213828423</v>
      </c>
      <c r="L20" s="1033"/>
      <c r="M20" s="1038">
        <v>0.20486555697823303</v>
      </c>
    </row>
    <row r="21" spans="1:13" s="1035" customFormat="1" ht="18" customHeight="1" x14ac:dyDescent="0.2">
      <c r="A21" s="1030"/>
      <c r="B21" s="1036" t="s">
        <v>35</v>
      </c>
      <c r="C21" s="1037">
        <f t="shared" si="0"/>
        <v>100</v>
      </c>
      <c r="D21" s="1033"/>
      <c r="E21" s="1038">
        <v>30.636845906702199</v>
      </c>
      <c r="F21" s="1033"/>
      <c r="G21" s="1038">
        <v>51.042315259893897</v>
      </c>
      <c r="H21" s="1033"/>
      <c r="I21" s="1038">
        <v>15.429254564020823</v>
      </c>
      <c r="J21" s="1033"/>
      <c r="K21" s="1038">
        <v>2.6524868620955893</v>
      </c>
      <c r="L21" s="1033"/>
      <c r="M21" s="1038">
        <v>0.23909740728748971</v>
      </c>
    </row>
    <row r="22" spans="1:13" s="1035" customFormat="1" ht="18" customHeight="1" x14ac:dyDescent="0.2">
      <c r="A22" s="1030"/>
      <c r="B22" s="1036" t="s">
        <v>42</v>
      </c>
      <c r="C22" s="1037">
        <f t="shared" si="0"/>
        <v>100</v>
      </c>
      <c r="D22" s="1033"/>
      <c r="E22" s="1038">
        <v>34.851239928519924</v>
      </c>
      <c r="F22" s="1033"/>
      <c r="G22" s="1038">
        <v>42.057246763018462</v>
      </c>
      <c r="H22" s="1033"/>
      <c r="I22" s="1038">
        <v>17.119164811737779</v>
      </c>
      <c r="J22" s="1033"/>
      <c r="K22" s="1038">
        <v>5.4095996488697997</v>
      </c>
      <c r="L22" s="1033"/>
      <c r="M22" s="1038">
        <v>0.56274884785403023</v>
      </c>
    </row>
    <row r="23" spans="1:13" s="1035" customFormat="1" ht="18" customHeight="1" x14ac:dyDescent="0.2">
      <c r="A23" s="1030">
        <v>47094</v>
      </c>
      <c r="B23" s="1036" t="s">
        <v>43</v>
      </c>
      <c r="C23" s="1037">
        <f t="shared" si="0"/>
        <v>100</v>
      </c>
      <c r="D23" s="1033"/>
      <c r="E23" s="1038">
        <v>33.739800680456447</v>
      </c>
      <c r="F23" s="1033"/>
      <c r="G23" s="1038">
        <v>45.214223346280072</v>
      </c>
      <c r="H23" s="1033"/>
      <c r="I23" s="1038">
        <v>14.680998404239304</v>
      </c>
      <c r="J23" s="1033"/>
      <c r="K23" s="1038">
        <v>5.6273146057266734</v>
      </c>
      <c r="L23" s="1033"/>
      <c r="M23" s="1038">
        <v>0.73766296329750392</v>
      </c>
    </row>
    <row r="24" spans="1:13" s="1035" customFormat="1" ht="18" customHeight="1" x14ac:dyDescent="0.2">
      <c r="B24" s="1036" t="s">
        <v>44</v>
      </c>
      <c r="C24" s="1037">
        <f t="shared" si="0"/>
        <v>100</v>
      </c>
      <c r="D24" s="1033"/>
      <c r="E24" s="1038">
        <v>18.90909090909091</v>
      </c>
      <c r="F24" s="1033"/>
      <c r="G24" s="1038">
        <v>55.02097902097902</v>
      </c>
      <c r="H24" s="1033"/>
      <c r="I24" s="1038">
        <v>16.97902097902098</v>
      </c>
      <c r="J24" s="1033"/>
      <c r="K24" s="1038">
        <v>7.9254079254079253</v>
      </c>
      <c r="L24" s="1033"/>
      <c r="M24" s="1038">
        <v>1.1655011655011656</v>
      </c>
    </row>
    <row r="25" spans="1:13" s="1035" customFormat="1" ht="18" customHeight="1" x14ac:dyDescent="0.2">
      <c r="B25" s="1036" t="s">
        <v>45</v>
      </c>
      <c r="C25" s="1037">
        <f t="shared" si="0"/>
        <v>100</v>
      </c>
      <c r="D25" s="1033"/>
      <c r="E25" s="1038">
        <v>19.176490523105226</v>
      </c>
      <c r="F25" s="1033"/>
      <c r="G25" s="1038">
        <v>44.206143642129213</v>
      </c>
      <c r="H25" s="1033"/>
      <c r="I25" s="1038">
        <v>21.633463242235724</v>
      </c>
      <c r="J25" s="1033"/>
      <c r="K25" s="1038">
        <v>12.766575488368714</v>
      </c>
      <c r="L25" s="1033"/>
      <c r="M25" s="1038">
        <v>2.2173271041611193</v>
      </c>
    </row>
    <row r="26" spans="1:13" s="1035" customFormat="1" ht="18" customHeight="1" x14ac:dyDescent="0.2">
      <c r="B26" s="1036" t="s">
        <v>46</v>
      </c>
      <c r="C26" s="1037">
        <f t="shared" si="0"/>
        <v>100</v>
      </c>
      <c r="D26" s="1033"/>
      <c r="E26" s="1038">
        <v>27.560975609756099</v>
      </c>
      <c r="F26" s="1033"/>
      <c r="G26" s="1038">
        <v>33.658536585365859</v>
      </c>
      <c r="H26" s="1033"/>
      <c r="I26" s="1038">
        <v>21.382113821138208</v>
      </c>
      <c r="J26" s="1033"/>
      <c r="K26" s="1038">
        <v>14.715447154471544</v>
      </c>
      <c r="L26" s="1033"/>
      <c r="M26" s="1038">
        <v>2.6829268292682928</v>
      </c>
    </row>
    <row r="27" spans="1:13" s="1035" customFormat="1" ht="18" customHeight="1" x14ac:dyDescent="0.2">
      <c r="B27" s="1039" t="s">
        <v>1</v>
      </c>
      <c r="C27" s="1040">
        <f t="shared" si="0"/>
        <v>100</v>
      </c>
      <c r="D27" s="1033"/>
      <c r="E27" s="1041">
        <v>65.225837785332686</v>
      </c>
      <c r="F27" s="1033"/>
      <c r="G27" s="1041">
        <v>28.508984944147642</v>
      </c>
      <c r="H27" s="1033"/>
      <c r="I27" s="1041">
        <v>5.2938319572608066</v>
      </c>
      <c r="J27" s="1033"/>
      <c r="K27" s="1041">
        <v>0.92277804759592041</v>
      </c>
      <c r="L27" s="1033"/>
      <c r="M27" s="1041">
        <v>4.8567265662943171E-2</v>
      </c>
    </row>
    <row r="28" spans="1:13" s="1293" customFormat="1" ht="18" customHeight="1" x14ac:dyDescent="0.2">
      <c r="B28" s="1294" t="s">
        <v>0</v>
      </c>
      <c r="C28" s="1295">
        <f t="shared" si="0"/>
        <v>100</v>
      </c>
      <c r="D28" s="1296"/>
      <c r="E28" s="1295">
        <v>27.462166630905351</v>
      </c>
      <c r="F28" s="1296"/>
      <c r="G28" s="1297">
        <v>47.656918552550202</v>
      </c>
      <c r="H28" s="1298"/>
      <c r="I28" s="1295">
        <v>17.59507251132792</v>
      </c>
      <c r="J28" s="1296"/>
      <c r="K28" s="1295">
        <v>6.3804919915687446</v>
      </c>
      <c r="L28" s="1296"/>
      <c r="M28" s="1295">
        <v>0.90535031364778051</v>
      </c>
    </row>
    <row r="29" spans="1:13" s="1022" customFormat="1" ht="6.75" customHeight="1" x14ac:dyDescent="0.2">
      <c r="B29" s="1702"/>
      <c r="C29" s="1702"/>
      <c r="D29" s="1042"/>
    </row>
    <row r="30" spans="1:13" x14ac:dyDescent="0.25">
      <c r="E30" s="1043"/>
    </row>
    <row r="31" spans="1:13" x14ac:dyDescent="0.25">
      <c r="E31" s="1043"/>
      <c r="G31" s="1043"/>
    </row>
    <row r="32" spans="1:13" x14ac:dyDescent="0.2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48" customWidth="1"/>
    <col min="2" max="2" width="30.28515625" style="748" customWidth="1"/>
    <col min="3" max="3" width="11.28515625" style="748" customWidth="1"/>
    <col min="4" max="4" width="0.85546875" style="748" customWidth="1"/>
    <col min="5" max="5" width="10" style="748" customWidth="1"/>
    <col min="6" max="6" width="0.7109375" style="748" customWidth="1"/>
    <col min="7" max="7" width="10" style="748" customWidth="1"/>
    <col min="8" max="8" width="0.7109375" style="748" customWidth="1"/>
    <col min="9" max="9" width="10" style="748" customWidth="1"/>
    <col min="10" max="10" width="0.7109375" style="748" customWidth="1"/>
    <col min="11" max="11" width="11.85546875" style="748" customWidth="1"/>
    <col min="12" max="12" width="0.7109375" style="748" customWidth="1"/>
    <col min="13" max="13" width="10" style="748" customWidth="1"/>
    <col min="14" max="14" width="0.7109375" style="748" customWidth="1"/>
    <col min="15" max="15" width="13.85546875" style="748" bestFit="1" customWidth="1"/>
    <col min="16" max="16" width="0.7109375" style="748" customWidth="1"/>
    <col min="17" max="17" width="8.140625" style="748" bestFit="1" customWidth="1"/>
    <col min="18" max="18" width="0.7109375" style="748" customWidth="1"/>
    <col min="19" max="19" width="14.42578125" style="748" bestFit="1" customWidth="1"/>
    <col min="20" max="20" width="0.7109375" style="748" customWidth="1"/>
    <col min="21" max="21" width="11.140625" style="748" customWidth="1"/>
    <col min="22" max="16384" width="11.42578125" style="748"/>
  </cols>
  <sheetData>
    <row r="1" spans="1:21" ht="9.75" customHeight="1" x14ac:dyDescent="0.25"/>
    <row r="2" spans="1:21" s="343" customFormat="1" ht="49.5" customHeight="1" x14ac:dyDescent="0.25">
      <c r="B2" s="1443"/>
      <c r="C2" s="1443"/>
      <c r="D2" s="344"/>
      <c r="E2" s="1657"/>
      <c r="F2" s="1657"/>
      <c r="G2" s="1657"/>
      <c r="H2" s="1657"/>
      <c r="I2" s="1657"/>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81" t="s">
        <v>444</v>
      </c>
      <c r="C4" s="1481"/>
      <c r="D4" s="1481"/>
      <c r="E4" s="1481"/>
      <c r="F4" s="1481"/>
      <c r="G4" s="1481"/>
      <c r="H4" s="1481"/>
      <c r="I4" s="1481"/>
      <c r="J4" s="1481"/>
      <c r="K4" s="1481"/>
      <c r="L4" s="1481"/>
      <c r="M4" s="1481"/>
      <c r="N4" s="1481"/>
      <c r="O4" s="1481"/>
      <c r="P4" s="1481"/>
      <c r="Q4" s="1481"/>
      <c r="R4" s="1481"/>
      <c r="S4" s="1481"/>
      <c r="T4" s="1481"/>
      <c r="U4" s="1481"/>
    </row>
    <row r="5" spans="1:21" s="345" customFormat="1" ht="18.75" customHeight="1" x14ac:dyDescent="0.2">
      <c r="B5" s="1482" t="str">
        <f>porsaad!$B$6</f>
        <v>Situación a 30 de abril de 2026</v>
      </c>
      <c r="C5" s="1482"/>
      <c r="D5" s="1482"/>
      <c r="E5" s="1482"/>
      <c r="F5" s="1482"/>
      <c r="G5" s="1482"/>
      <c r="H5" s="1482"/>
      <c r="I5" s="1482"/>
      <c r="J5" s="1482"/>
      <c r="K5" s="1482"/>
      <c r="L5" s="1482"/>
      <c r="M5" s="1482"/>
      <c r="N5" s="1482"/>
      <c r="O5" s="1482"/>
      <c r="P5" s="1482"/>
      <c r="Q5" s="1482"/>
      <c r="R5" s="1482"/>
      <c r="S5" s="1482"/>
      <c r="T5" s="1482"/>
      <c r="U5" s="1482"/>
    </row>
    <row r="6" spans="1:21" s="345" customFormat="1" ht="4.5" customHeight="1" x14ac:dyDescent="0.2"/>
    <row r="7" spans="1:21" s="322" customFormat="1" ht="15" customHeight="1" x14ac:dyDescent="0.2">
      <c r="A7" s="316"/>
      <c r="B7" s="1707"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
      <c r="A8" s="316"/>
      <c r="B8" s="1708"/>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
      <c r="A10" s="330"/>
      <c r="B10" s="926" t="s">
        <v>8</v>
      </c>
      <c r="C10" s="1044">
        <f>K10+M10+G10+I10+E10+S10+O10+U10+Q10</f>
        <v>100.00000000000001</v>
      </c>
      <c r="D10" s="930"/>
      <c r="E10" s="1044">
        <v>22.329981081350194</v>
      </c>
      <c r="F10" s="930"/>
      <c r="G10" s="1044">
        <v>42.977198048391912</v>
      </c>
      <c r="H10" s="930"/>
      <c r="I10" s="1044">
        <v>19.418500448073285</v>
      </c>
      <c r="J10" s="930"/>
      <c r="K10" s="1044">
        <v>4.7426067907995622</v>
      </c>
      <c r="L10" s="930"/>
      <c r="M10" s="1044">
        <v>4.2955292243353576</v>
      </c>
      <c r="N10" s="930"/>
      <c r="O10" s="1044">
        <v>0.73882306083839488</v>
      </c>
      <c r="P10" s="930"/>
      <c r="Q10" s="1044">
        <v>0.76969033157423083</v>
      </c>
      <c r="R10" s="930"/>
      <c r="S10" s="1044">
        <v>0.34153141491586175</v>
      </c>
      <c r="T10" s="930"/>
      <c r="U10" s="1044">
        <v>4.3861395997211989</v>
      </c>
    </row>
    <row r="11" spans="1:21" s="331" customFormat="1" ht="18" customHeight="1" x14ac:dyDescent="0.2">
      <c r="A11" s="330"/>
      <c r="B11" s="931" t="s">
        <v>7</v>
      </c>
      <c r="C11" s="1045">
        <f t="shared" ref="C11:C27" si="0">K11+M11+G11+I11+E11+S11+O11+U11+Q11</f>
        <v>100</v>
      </c>
      <c r="D11" s="930"/>
      <c r="E11" s="1045">
        <v>3.4374199216605046</v>
      </c>
      <c r="F11" s="930"/>
      <c r="G11" s="1045">
        <v>3.4191163012043777</v>
      </c>
      <c r="H11" s="930"/>
      <c r="I11" s="1045">
        <v>14.961379360837574</v>
      </c>
      <c r="J11" s="930"/>
      <c r="K11" s="1045">
        <v>1.1897353296482045</v>
      </c>
      <c r="L11" s="930"/>
      <c r="M11" s="1045">
        <v>0.4575905114031556</v>
      </c>
      <c r="N11" s="930"/>
      <c r="O11" s="1045">
        <v>0.13910751546655928</v>
      </c>
      <c r="P11" s="930"/>
      <c r="Q11" s="1045">
        <v>3.29465168210272E-2</v>
      </c>
      <c r="R11" s="930"/>
      <c r="S11" s="1045">
        <v>7.6875205915730133E-2</v>
      </c>
      <c r="T11" s="930"/>
      <c r="U11" s="1045">
        <v>76.28582933704287</v>
      </c>
    </row>
    <row r="12" spans="1:21" s="331" customFormat="1" ht="18" customHeight="1" x14ac:dyDescent="0.2">
      <c r="A12" s="330"/>
      <c r="B12" s="931" t="s">
        <v>37</v>
      </c>
      <c r="C12" s="1045">
        <f t="shared" si="0"/>
        <v>100.00000000000001</v>
      </c>
      <c r="D12" s="930"/>
      <c r="E12" s="1045">
        <v>37.862292187729878</v>
      </c>
      <c r="F12" s="930"/>
      <c r="G12" s="1045">
        <v>20.339855818743562</v>
      </c>
      <c r="H12" s="930"/>
      <c r="I12" s="1045">
        <v>23.628071207885831</v>
      </c>
      <c r="J12" s="930"/>
      <c r="K12" s="1045">
        <v>4.5829042224510816</v>
      </c>
      <c r="L12" s="930"/>
      <c r="M12" s="1045">
        <v>2.486391054877152</v>
      </c>
      <c r="N12" s="930"/>
      <c r="O12" s="1045">
        <v>2.0523760482565838</v>
      </c>
      <c r="P12" s="930"/>
      <c r="Q12" s="1045">
        <v>1.3682506988377225</v>
      </c>
      <c r="R12" s="930"/>
      <c r="S12" s="1045">
        <v>0.25011034279829336</v>
      </c>
      <c r="T12" s="930"/>
      <c r="U12" s="1045">
        <v>7.4297484184198916</v>
      </c>
    </row>
    <row r="13" spans="1:21" s="331" customFormat="1" ht="18" customHeight="1" x14ac:dyDescent="0.2">
      <c r="A13" s="330"/>
      <c r="B13" s="931" t="s">
        <v>38</v>
      </c>
      <c r="C13" s="1045">
        <f t="shared" si="0"/>
        <v>100</v>
      </c>
      <c r="D13" s="930"/>
      <c r="E13" s="1045">
        <v>47.316617573101517</v>
      </c>
      <c r="F13" s="930"/>
      <c r="G13" s="1045">
        <v>15.881169624254616</v>
      </c>
      <c r="H13" s="930"/>
      <c r="I13" s="1045">
        <v>16.499030102737265</v>
      </c>
      <c r="J13" s="930"/>
      <c r="K13" s="1045">
        <v>5.0614268266398446</v>
      </c>
      <c r="L13" s="930"/>
      <c r="M13" s="1045">
        <v>2.6761980027300813</v>
      </c>
      <c r="N13" s="930"/>
      <c r="O13" s="1045">
        <v>1.7206695883324952</v>
      </c>
      <c r="P13" s="930"/>
      <c r="Q13" s="1045">
        <v>1.1315468065234571</v>
      </c>
      <c r="R13" s="930"/>
      <c r="S13" s="1045">
        <v>0.82261656728213239</v>
      </c>
      <c r="T13" s="930"/>
      <c r="U13" s="1045">
        <v>8.8907249083985924</v>
      </c>
    </row>
    <row r="14" spans="1:21" s="331" customFormat="1" ht="18" customHeight="1" x14ac:dyDescent="0.2">
      <c r="A14" s="330"/>
      <c r="B14" s="931" t="s">
        <v>6</v>
      </c>
      <c r="C14" s="1045">
        <f t="shared" si="0"/>
        <v>100.00000000000001</v>
      </c>
      <c r="D14" s="930"/>
      <c r="E14" s="1045">
        <v>33.80435460727432</v>
      </c>
      <c r="F14" s="930"/>
      <c r="G14" s="1045">
        <v>32.924698983093144</v>
      </c>
      <c r="H14" s="930"/>
      <c r="I14" s="1045">
        <v>15.060203381371265</v>
      </c>
      <c r="J14" s="930"/>
      <c r="K14" s="1045">
        <v>5.6085844407012289</v>
      </c>
      <c r="L14" s="930"/>
      <c r="M14" s="1045">
        <v>4.7039740470397406</v>
      </c>
      <c r="N14" s="930"/>
      <c r="O14" s="1045">
        <v>0.97635535591739964</v>
      </c>
      <c r="P14" s="930"/>
      <c r="Q14" s="1045">
        <v>1.1822322041300144</v>
      </c>
      <c r="R14" s="930"/>
      <c r="S14" s="1045">
        <v>0.46478258157090274</v>
      </c>
      <c r="T14" s="930"/>
      <c r="U14" s="1045">
        <v>5.2748143989019898</v>
      </c>
    </row>
    <row r="15" spans="1:21" s="331" customFormat="1" ht="18" customHeight="1" x14ac:dyDescent="0.2">
      <c r="A15" s="330"/>
      <c r="B15" s="931" t="s">
        <v>5</v>
      </c>
      <c r="C15" s="1045">
        <f t="shared" si="0"/>
        <v>100.00000000000001</v>
      </c>
      <c r="D15" s="930"/>
      <c r="E15" s="1045">
        <v>41.116803278688522</v>
      </c>
      <c r="F15" s="930"/>
      <c r="G15" s="1045">
        <v>17.807377049180328</v>
      </c>
      <c r="H15" s="930"/>
      <c r="I15" s="1045">
        <v>24.723360655737707</v>
      </c>
      <c r="J15" s="930"/>
      <c r="K15" s="1045">
        <v>4.764344262295082</v>
      </c>
      <c r="L15" s="930"/>
      <c r="M15" s="1045">
        <v>1.7827868852459017</v>
      </c>
      <c r="N15" s="930"/>
      <c r="O15" s="1045">
        <v>1.8135245901639345</v>
      </c>
      <c r="P15" s="930"/>
      <c r="Q15" s="1045">
        <v>1.9672131147540985</v>
      </c>
      <c r="R15" s="930"/>
      <c r="S15" s="1045">
        <v>0.69672131147540983</v>
      </c>
      <c r="T15" s="930"/>
      <c r="U15" s="1045">
        <v>5.3278688524590159</v>
      </c>
    </row>
    <row r="16" spans="1:21" s="331" customFormat="1" ht="18" customHeight="1" x14ac:dyDescent="0.2">
      <c r="A16" s="330"/>
      <c r="B16" s="931" t="s">
        <v>4</v>
      </c>
      <c r="C16" s="1045">
        <f t="shared" si="0"/>
        <v>100</v>
      </c>
      <c r="D16" s="930"/>
      <c r="E16" s="1045">
        <v>44.69078471025891</v>
      </c>
      <c r="F16" s="930"/>
      <c r="G16" s="1045">
        <v>17.711532219808753</v>
      </c>
      <c r="H16" s="930"/>
      <c r="I16" s="1045">
        <v>21.456570044690785</v>
      </c>
      <c r="J16" s="930"/>
      <c r="K16" s="1045">
        <v>5.1157216687888551</v>
      </c>
      <c r="L16" s="930"/>
      <c r="M16" s="1045">
        <v>2.084737722517664</v>
      </c>
      <c r="N16" s="930"/>
      <c r="O16" s="1045">
        <v>1.6827703293136593</v>
      </c>
      <c r="P16" s="930"/>
      <c r="Q16" s="1045">
        <v>0.88133223478890477</v>
      </c>
      <c r="R16" s="930"/>
      <c r="S16" s="1045">
        <v>1.1359948068808827</v>
      </c>
      <c r="T16" s="930"/>
      <c r="U16" s="1045">
        <v>5.2405562629515892</v>
      </c>
    </row>
    <row r="17" spans="1:21" s="331" customFormat="1" ht="18" customHeight="1" x14ac:dyDescent="0.2">
      <c r="A17" s="330"/>
      <c r="B17" s="931" t="s">
        <v>40</v>
      </c>
      <c r="C17" s="1045">
        <f t="shared" si="0"/>
        <v>100</v>
      </c>
      <c r="D17" s="930"/>
      <c r="E17" s="1045">
        <v>35.501078197707407</v>
      </c>
      <c r="F17" s="930"/>
      <c r="G17" s="1045">
        <v>30.62081489047781</v>
      </c>
      <c r="H17" s="930"/>
      <c r="I17" s="1045">
        <v>15.374720992698521</v>
      </c>
      <c r="J17" s="930"/>
      <c r="K17" s="1045">
        <v>4.8651307078273369</v>
      </c>
      <c r="L17" s="930"/>
      <c r="M17" s="1045">
        <v>6.2119320546286838</v>
      </c>
      <c r="N17" s="930"/>
      <c r="O17" s="1045">
        <v>1.6835016835016834</v>
      </c>
      <c r="P17" s="930"/>
      <c r="Q17" s="1045">
        <v>0.8474255665266901</v>
      </c>
      <c r="R17" s="930"/>
      <c r="S17" s="1045">
        <v>0.29886883819468091</v>
      </c>
      <c r="T17" s="930"/>
      <c r="U17" s="1045">
        <v>4.5965270684371804</v>
      </c>
    </row>
    <row r="18" spans="1:21" s="331" customFormat="1" ht="18" customHeight="1" x14ac:dyDescent="0.2">
      <c r="A18" s="330"/>
      <c r="B18" s="931" t="s">
        <v>41</v>
      </c>
      <c r="C18" s="1045">
        <f t="shared" si="0"/>
        <v>99.999999999999986</v>
      </c>
      <c r="D18" s="930"/>
      <c r="E18" s="1045">
        <v>38.702738385194962</v>
      </c>
      <c r="F18" s="930"/>
      <c r="G18" s="1045">
        <v>17.631057795178805</v>
      </c>
      <c r="H18" s="930"/>
      <c r="I18" s="1045">
        <v>29.207734856934735</v>
      </c>
      <c r="J18" s="930"/>
      <c r="K18" s="1045">
        <v>3.9966083175889464</v>
      </c>
      <c r="L18" s="930"/>
      <c r="M18" s="1045">
        <v>2.9125219093578565</v>
      </c>
      <c r="N18" s="930"/>
      <c r="O18" s="1045">
        <v>1.3703307459425007</v>
      </c>
      <c r="P18" s="930"/>
      <c r="Q18" s="1045">
        <v>2.4458810407229516</v>
      </c>
      <c r="R18" s="930"/>
      <c r="S18" s="1045">
        <v>0</v>
      </c>
      <c r="T18" s="930"/>
      <c r="U18" s="1045">
        <v>3.7331269490792378</v>
      </c>
    </row>
    <row r="19" spans="1:21" s="331" customFormat="1" ht="18" customHeight="1" x14ac:dyDescent="0.2">
      <c r="A19" s="330"/>
      <c r="B19" s="931" t="s">
        <v>3</v>
      </c>
      <c r="C19" s="1045">
        <f t="shared" si="0"/>
        <v>100</v>
      </c>
      <c r="D19" s="930"/>
      <c r="E19" s="1045">
        <v>48.462941206149679</v>
      </c>
      <c r="F19" s="930"/>
      <c r="G19" s="1045">
        <v>11.199446442600856</v>
      </c>
      <c r="H19" s="930"/>
      <c r="I19" s="1045">
        <v>14.180583685913838</v>
      </c>
      <c r="J19" s="930"/>
      <c r="K19" s="1045">
        <v>4.5099070917333988</v>
      </c>
      <c r="L19" s="930"/>
      <c r="M19" s="1045">
        <v>1.9785352352258558</v>
      </c>
      <c r="N19" s="930"/>
      <c r="O19" s="1045">
        <v>3.0200592479403774</v>
      </c>
      <c r="P19" s="930"/>
      <c r="Q19" s="1045">
        <v>2.7634623285449655</v>
      </c>
      <c r="R19" s="930"/>
      <c r="S19" s="1045">
        <v>0</v>
      </c>
      <c r="T19" s="930"/>
      <c r="U19" s="1045">
        <v>13.885064761891034</v>
      </c>
    </row>
    <row r="20" spans="1:21" s="331" customFormat="1" ht="18" customHeight="1" x14ac:dyDescent="0.2">
      <c r="A20" s="330"/>
      <c r="B20" s="931" t="s">
        <v>2</v>
      </c>
      <c r="C20" s="1045">
        <f t="shared" si="0"/>
        <v>100.00000000000001</v>
      </c>
      <c r="D20" s="930"/>
      <c r="E20" s="1045">
        <v>24.935963114754099</v>
      </c>
      <c r="F20" s="930"/>
      <c r="G20" s="1045">
        <v>37.55122950819672</v>
      </c>
      <c r="H20" s="930"/>
      <c r="I20" s="1045">
        <v>21.708504098360656</v>
      </c>
      <c r="J20" s="930"/>
      <c r="K20" s="1045">
        <v>4.764344262295082</v>
      </c>
      <c r="L20" s="930"/>
      <c r="M20" s="1045">
        <v>4.7899590163934427</v>
      </c>
      <c r="N20" s="930"/>
      <c r="O20" s="1045">
        <v>1.5496926229508197</v>
      </c>
      <c r="P20" s="930"/>
      <c r="Q20" s="1045">
        <v>0.81967213114754101</v>
      </c>
      <c r="R20" s="930"/>
      <c r="S20" s="1045">
        <v>0.12807377049180327</v>
      </c>
      <c r="T20" s="930"/>
      <c r="U20" s="1045">
        <v>3.752561475409836</v>
      </c>
    </row>
    <row r="21" spans="1:21" s="331" customFormat="1" ht="18" customHeight="1" x14ac:dyDescent="0.2">
      <c r="A21" s="330"/>
      <c r="B21" s="931" t="s">
        <v>35</v>
      </c>
      <c r="C21" s="1045">
        <f t="shared" si="0"/>
        <v>100.00000000000001</v>
      </c>
      <c r="D21" s="930"/>
      <c r="E21" s="1045">
        <v>43.083289706578917</v>
      </c>
      <c r="F21" s="930"/>
      <c r="G21" s="1045">
        <v>24.03460224864757</v>
      </c>
      <c r="H21" s="930"/>
      <c r="I21" s="1045">
        <v>12.963378455862189</v>
      </c>
      <c r="J21" s="930"/>
      <c r="K21" s="1045">
        <v>3.8665769202004339</v>
      </c>
      <c r="L21" s="930"/>
      <c r="M21" s="1045">
        <v>3.2059432104305334</v>
      </c>
      <c r="N21" s="930"/>
      <c r="O21" s="1045">
        <v>4.1881684242016304</v>
      </c>
      <c r="P21" s="930"/>
      <c r="Q21" s="1045">
        <v>1.8747039613093013</v>
      </c>
      <c r="R21" s="930"/>
      <c r="S21" s="1045">
        <v>0</v>
      </c>
      <c r="T21" s="930"/>
      <c r="U21" s="1045">
        <v>6.7833370727694273</v>
      </c>
    </row>
    <row r="22" spans="1:21" s="331" customFormat="1" ht="18" customHeight="1" x14ac:dyDescent="0.2">
      <c r="A22" s="330"/>
      <c r="B22" s="931" t="s">
        <v>42</v>
      </c>
      <c r="C22" s="1045">
        <f t="shared" si="0"/>
        <v>99.999999999999986</v>
      </c>
      <c r="D22" s="930"/>
      <c r="E22" s="1045">
        <v>25.759831967020393</v>
      </c>
      <c r="F22" s="930"/>
      <c r="G22" s="1045">
        <v>35.735222659372695</v>
      </c>
      <c r="H22" s="930"/>
      <c r="I22" s="1045">
        <v>26.855494772481464</v>
      </c>
      <c r="J22" s="930"/>
      <c r="K22" s="1045">
        <v>2.0345784284527486</v>
      </c>
      <c r="L22" s="930"/>
      <c r="M22" s="1045">
        <v>5.4265874570904584</v>
      </c>
      <c r="N22" s="930"/>
      <c r="O22" s="1045">
        <v>0.5987742370330893</v>
      </c>
      <c r="P22" s="930"/>
      <c r="Q22" s="1045">
        <v>0.92480837656943127</v>
      </c>
      <c r="R22" s="930"/>
      <c r="S22" s="1045">
        <v>0</v>
      </c>
      <c r="T22" s="930"/>
      <c r="U22" s="1045">
        <v>2.6647021019797172</v>
      </c>
    </row>
    <row r="23" spans="1:21" s="331" customFormat="1" ht="18" customHeight="1" x14ac:dyDescent="0.2">
      <c r="A23" s="330">
        <v>47094</v>
      </c>
      <c r="B23" s="931" t="s">
        <v>43</v>
      </c>
      <c r="C23" s="1045">
        <f t="shared" si="0"/>
        <v>100.00000000000001</v>
      </c>
      <c r="D23" s="930"/>
      <c r="E23" s="1045">
        <v>38.977539591738427</v>
      </c>
      <c r="F23" s="930"/>
      <c r="G23" s="1045">
        <v>24.41741434334919</v>
      </c>
      <c r="H23" s="930"/>
      <c r="I23" s="1045">
        <v>19.967483591256698</v>
      </c>
      <c r="J23" s="930"/>
      <c r="K23" s="1045">
        <v>4.1699283434696213</v>
      </c>
      <c r="L23" s="930"/>
      <c r="M23" s="1045">
        <v>2.8301318721021254</v>
      </c>
      <c r="N23" s="930"/>
      <c r="O23" s="1045">
        <v>1.8937797314385501</v>
      </c>
      <c r="P23" s="930"/>
      <c r="Q23" s="1045">
        <v>3.3750827964111516</v>
      </c>
      <c r="R23" s="930"/>
      <c r="S23" s="1045">
        <v>6.0215571746853741E-3</v>
      </c>
      <c r="T23" s="930"/>
      <c r="U23" s="1045">
        <v>4.3626181730595537</v>
      </c>
    </row>
    <row r="24" spans="1:21" s="331" customFormat="1" ht="18" customHeight="1" x14ac:dyDescent="0.2">
      <c r="B24" s="931" t="s">
        <v>44</v>
      </c>
      <c r="C24" s="1045">
        <f t="shared" si="0"/>
        <v>100.00000000000001</v>
      </c>
      <c r="D24" s="930"/>
      <c r="E24" s="1045">
        <v>46.39088617051079</v>
      </c>
      <c r="F24" s="930"/>
      <c r="G24" s="1045">
        <v>14.259034456998787</v>
      </c>
      <c r="H24" s="930"/>
      <c r="I24" s="1045">
        <v>15.715753104865065</v>
      </c>
      <c r="J24" s="930"/>
      <c r="K24" s="1045">
        <v>5.9576057521710712</v>
      </c>
      <c r="L24" s="930"/>
      <c r="M24" s="1045">
        <v>2.4185264730600431</v>
      </c>
      <c r="N24" s="930"/>
      <c r="O24" s="1045">
        <v>1.8489121299841256</v>
      </c>
      <c r="P24" s="930"/>
      <c r="Q24" s="1045">
        <v>1.2699598468577833</v>
      </c>
      <c r="R24" s="930"/>
      <c r="S24" s="1045">
        <v>0.14006910075637313</v>
      </c>
      <c r="T24" s="930"/>
      <c r="U24" s="1045">
        <v>11.999252964795966</v>
      </c>
    </row>
    <row r="25" spans="1:21" s="331" customFormat="1" ht="18" customHeight="1" x14ac:dyDescent="0.2">
      <c r="B25" s="931" t="s">
        <v>45</v>
      </c>
      <c r="C25" s="1045">
        <f t="shared" si="0"/>
        <v>100.00000000000001</v>
      </c>
      <c r="D25" s="930"/>
      <c r="E25" s="1045">
        <v>35.92218915583944</v>
      </c>
      <c r="F25" s="930"/>
      <c r="G25" s="1045">
        <v>19.905155936222208</v>
      </c>
      <c r="H25" s="930"/>
      <c r="I25" s="1045">
        <v>11.690982555466841</v>
      </c>
      <c r="J25" s="930"/>
      <c r="K25" s="1045">
        <v>4.5341269265200452</v>
      </c>
      <c r="L25" s="930"/>
      <c r="M25" s="1045">
        <v>3.7405337398078919</v>
      </c>
      <c r="N25" s="930"/>
      <c r="O25" s="1045">
        <v>1.0863516488834046</v>
      </c>
      <c r="P25" s="930"/>
      <c r="Q25" s="1045">
        <v>1.4807287508165785</v>
      </c>
      <c r="R25" s="930"/>
      <c r="S25" s="1045">
        <v>18.772833950303646</v>
      </c>
      <c r="T25" s="930"/>
      <c r="U25" s="1045">
        <v>2.8670973361399432</v>
      </c>
    </row>
    <row r="26" spans="1:21" s="331" customFormat="1" ht="18" customHeight="1" x14ac:dyDescent="0.2">
      <c r="B26" s="931" t="s">
        <v>46</v>
      </c>
      <c r="C26" s="1045">
        <f t="shared" si="0"/>
        <v>100.00000000000001</v>
      </c>
      <c r="D26" s="930"/>
      <c r="E26" s="1045">
        <v>23.089430894308943</v>
      </c>
      <c r="F26" s="930"/>
      <c r="G26" s="1045">
        <v>33.414634146341463</v>
      </c>
      <c r="H26" s="930"/>
      <c r="I26" s="1045">
        <v>29.512195121951219</v>
      </c>
      <c r="J26" s="930"/>
      <c r="K26" s="1045">
        <v>5.8536585365853666</v>
      </c>
      <c r="L26" s="930"/>
      <c r="M26" s="1045">
        <v>3.5772357723577239</v>
      </c>
      <c r="N26" s="930"/>
      <c r="O26" s="1045">
        <v>0.81300813008130091</v>
      </c>
      <c r="P26" s="930"/>
      <c r="Q26" s="1045">
        <v>0.65040650406504064</v>
      </c>
      <c r="R26" s="930"/>
      <c r="S26" s="1045">
        <v>0</v>
      </c>
      <c r="T26" s="930"/>
      <c r="U26" s="1045">
        <v>3.089430894308943</v>
      </c>
    </row>
    <row r="27" spans="1:21" s="331" customFormat="1" ht="18" customHeight="1" x14ac:dyDescent="0.2">
      <c r="B27" s="953" t="s">
        <v>1</v>
      </c>
      <c r="C27" s="1046">
        <f t="shared" si="0"/>
        <v>100.00000000000001</v>
      </c>
      <c r="D27" s="930"/>
      <c r="E27" s="1046">
        <v>4.3245869776482024</v>
      </c>
      <c r="F27" s="930"/>
      <c r="G27" s="1046">
        <v>74.927113702623899</v>
      </c>
      <c r="H27" s="930"/>
      <c r="I27" s="1046">
        <v>4.13022351797862</v>
      </c>
      <c r="J27" s="930"/>
      <c r="K27" s="1046">
        <v>3.4013605442176873</v>
      </c>
      <c r="L27" s="930"/>
      <c r="M27" s="1046">
        <v>10.252672497570456</v>
      </c>
      <c r="N27" s="930"/>
      <c r="O27" s="1046">
        <v>0.1943634596695821</v>
      </c>
      <c r="P27" s="930"/>
      <c r="Q27" s="1046">
        <v>0.58309037900874638</v>
      </c>
      <c r="R27" s="930"/>
      <c r="S27" s="1046">
        <v>4.8590864917395525E-2</v>
      </c>
      <c r="T27" s="930"/>
      <c r="U27" s="1046">
        <v>2.1379980563654035</v>
      </c>
    </row>
    <row r="28" spans="1:21" s="319" customFormat="1" ht="18" customHeight="1" x14ac:dyDescent="0.2">
      <c r="B28" s="1284" t="s">
        <v>0</v>
      </c>
      <c r="C28" s="1299">
        <f>K28+M28+G28+I28+E28+S28+O28+U28+Q28</f>
        <v>100.00000000000001</v>
      </c>
      <c r="D28" s="1277"/>
      <c r="E28" s="1299">
        <v>36.336760893000054</v>
      </c>
      <c r="F28" s="1277"/>
      <c r="G28" s="1299">
        <v>22.780817110701005</v>
      </c>
      <c r="H28" s="1277"/>
      <c r="I28" s="1299">
        <v>20.186037470051982</v>
      </c>
      <c r="J28" s="1277"/>
      <c r="K28" s="1299">
        <v>4.1981504810617434</v>
      </c>
      <c r="L28" s="1277"/>
      <c r="M28" s="1299">
        <v>3.2398138867920716</v>
      </c>
      <c r="N28" s="1277"/>
      <c r="O28" s="1299">
        <v>1.6685054139958546</v>
      </c>
      <c r="P28" s="1277"/>
      <c r="Q28" s="1299">
        <v>1.749292482005943</v>
      </c>
      <c r="R28" s="1277"/>
      <c r="S28" s="1299">
        <v>1.1568960598632174</v>
      </c>
      <c r="T28" s="1277"/>
      <c r="U28" s="1299">
        <v>8.6837262025281312</v>
      </c>
    </row>
    <row r="29" spans="1:21" s="328" customFormat="1" ht="6.75" customHeight="1" x14ac:dyDescent="0.2">
      <c r="B29" s="1668"/>
      <c r="C29" s="1668"/>
      <c r="D29" s="779"/>
    </row>
    <row r="30" spans="1:21" x14ac:dyDescent="0.25">
      <c r="E30" s="935"/>
    </row>
    <row r="31" spans="1:21" x14ac:dyDescent="0.25">
      <c r="E31" s="935"/>
      <c r="G31" s="935"/>
    </row>
    <row r="32" spans="1:21" x14ac:dyDescent="0.2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2578125" defaultRowHeight="15" x14ac:dyDescent="0.25"/>
  <cols>
    <col min="1" max="1" width="2" style="666" customWidth="1"/>
    <col min="2" max="2" width="12" style="666" customWidth="1"/>
    <col min="3" max="3" width="9.28515625" style="666" customWidth="1"/>
    <col min="4" max="4" width="9.42578125" style="666" bestFit="1" customWidth="1"/>
    <col min="5" max="5" width="10" style="666" bestFit="1" customWidth="1"/>
    <col min="6" max="6" width="7.140625" style="666" bestFit="1" customWidth="1"/>
    <col min="7" max="7" width="5.5703125" style="666" customWidth="1"/>
    <col min="8" max="8" width="11.42578125" style="666"/>
    <col min="9" max="12" width="10.42578125" style="666" customWidth="1"/>
    <col min="13" max="13" width="4.85546875" style="666" customWidth="1"/>
    <col min="14" max="14" width="11.42578125" style="666"/>
    <col min="15" max="15" width="8.85546875" style="666" bestFit="1" customWidth="1"/>
    <col min="16" max="16" width="9.42578125" style="666" bestFit="1" customWidth="1"/>
    <col min="17" max="17" width="10" style="666" bestFit="1" customWidth="1"/>
    <col min="18" max="18" width="8.7109375" style="666" customWidth="1"/>
    <col min="19" max="19" width="5.28515625" style="666" customWidth="1"/>
    <col min="20" max="16384" width="11.42578125" style="666"/>
  </cols>
  <sheetData>
    <row r="1" spans="2:18" s="1047" customFormat="1" x14ac:dyDescent="0.25">
      <c r="B1" s="1047" t="s">
        <v>79</v>
      </c>
      <c r="C1" s="1047" t="s">
        <v>80</v>
      </c>
      <c r="J1" s="1047" t="s">
        <v>79</v>
      </c>
      <c r="K1" s="1047" t="s">
        <v>67</v>
      </c>
      <c r="R1" s="1047" t="s">
        <v>81</v>
      </c>
    </row>
    <row r="2" spans="2:18" s="613" customFormat="1" ht="15" customHeight="1" x14ac:dyDescent="0.2"/>
    <row r="3" spans="2:18" s="619" customFormat="1" ht="38.25" customHeight="1" x14ac:dyDescent="0.25">
      <c r="B3" s="1545"/>
      <c r="C3" s="1545"/>
      <c r="D3" s="1545"/>
    </row>
    <row r="4" spans="2:18" s="621" customFormat="1" ht="23.25" customHeight="1" x14ac:dyDescent="0.2">
      <c r="B4" s="1547" t="s">
        <v>328</v>
      </c>
      <c r="C4" s="1547"/>
      <c r="D4" s="1547"/>
      <c r="E4" s="1547"/>
      <c r="F4" s="1547"/>
      <c r="G4" s="1547"/>
      <c r="H4" s="1547"/>
      <c r="I4" s="1547"/>
      <c r="J4" s="1547"/>
      <c r="K4" s="1547"/>
      <c r="L4" s="1547"/>
      <c r="M4" s="1547"/>
      <c r="N4" s="1547"/>
      <c r="O4" s="1547"/>
      <c r="P4" s="1547"/>
      <c r="Q4" s="1547"/>
      <c r="R4" s="1547"/>
    </row>
    <row r="5" spans="2:18" s="621" customFormat="1" ht="15.75" customHeight="1" x14ac:dyDescent="0.2">
      <c r="B5" s="1700" t="str">
        <f>porsaad!$B$6</f>
        <v>Situación a 30 de abril de 2026</v>
      </c>
      <c r="C5" s="1700"/>
      <c r="D5" s="1700"/>
      <c r="E5" s="1700"/>
      <c r="F5" s="1700"/>
      <c r="G5" s="1700"/>
      <c r="H5" s="1700"/>
      <c r="I5" s="1700"/>
      <c r="J5" s="1700"/>
      <c r="K5" s="1700"/>
      <c r="L5" s="1700"/>
      <c r="M5" s="1700"/>
      <c r="N5" s="1700"/>
      <c r="O5" s="1700"/>
      <c r="P5" s="1700"/>
      <c r="Q5" s="1700"/>
      <c r="R5" s="1700"/>
    </row>
    <row r="7" spans="2:18" ht="16.5" customHeight="1" x14ac:dyDescent="0.25">
      <c r="B7" s="1709" t="s">
        <v>82</v>
      </c>
      <c r="C7" s="1710"/>
      <c r="D7" s="1710"/>
      <c r="E7" s="1710"/>
      <c r="F7" s="1711"/>
      <c r="G7" s="1048"/>
      <c r="H7" s="1709" t="s">
        <v>83</v>
      </c>
      <c r="I7" s="1710"/>
      <c r="J7" s="1710"/>
      <c r="K7" s="1710"/>
      <c r="L7" s="1711"/>
      <c r="M7" s="1048"/>
      <c r="N7" s="1709" t="s">
        <v>84</v>
      </c>
      <c r="O7" s="1710"/>
      <c r="P7" s="1710"/>
      <c r="Q7" s="1710"/>
      <c r="R7" s="1711"/>
    </row>
    <row r="8" spans="2:18" ht="16.5" customHeight="1" x14ac:dyDescent="0.2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25">
      <c r="B9" s="1049" t="s">
        <v>86</v>
      </c>
      <c r="C9" s="1050">
        <v>2.588721229239894E-3</v>
      </c>
      <c r="D9" s="1050">
        <v>1.7202395303224796E-3</v>
      </c>
      <c r="E9" s="1050">
        <v>1.1321894027071908E-3</v>
      </c>
      <c r="F9" s="1051">
        <v>1.9764497652351334E-3</v>
      </c>
      <c r="G9" s="1052"/>
      <c r="H9" s="1049" t="s">
        <v>86</v>
      </c>
      <c r="I9" s="1050">
        <v>4.6280226773111186E-4</v>
      </c>
      <c r="J9" s="1050">
        <v>8.9265788886409289E-5</v>
      </c>
      <c r="K9" s="1050">
        <v>0</v>
      </c>
      <c r="L9" s="1051">
        <v>2.5317523946158068E-4</v>
      </c>
      <c r="M9" s="113"/>
      <c r="N9" s="1049" t="s">
        <v>86</v>
      </c>
      <c r="O9" s="1050">
        <v>2.235880605894856E-3</v>
      </c>
      <c r="P9" s="1050">
        <v>1.51238621567992E-3</v>
      </c>
      <c r="Q9" s="1050">
        <v>9.6131251201640635E-4</v>
      </c>
      <c r="R9" s="1051">
        <v>1.7199459325998804E-3</v>
      </c>
    </row>
    <row r="10" spans="2:18" ht="16.5" customHeight="1" x14ac:dyDescent="0.25">
      <c r="B10" s="1053" t="s">
        <v>87</v>
      </c>
      <c r="C10" s="1054">
        <v>0.18811374265809896</v>
      </c>
      <c r="D10" s="1054">
        <v>1.6909172656010739E-2</v>
      </c>
      <c r="E10" s="1054">
        <v>5.2206511347053794E-3</v>
      </c>
      <c r="F10" s="1055">
        <v>8.7784852135008237E-2</v>
      </c>
      <c r="G10" s="1052"/>
      <c r="H10" s="1053" t="s">
        <v>87</v>
      </c>
      <c r="I10" s="1054">
        <v>1.6631956496586834E-2</v>
      </c>
      <c r="J10" s="1054">
        <v>1.1604552555233207E-3</v>
      </c>
      <c r="K10" s="1054">
        <v>2.1246458923512748E-4</v>
      </c>
      <c r="L10" s="1055">
        <v>8.4954358130441502E-3</v>
      </c>
      <c r="M10" s="113"/>
      <c r="N10" s="1053" t="s">
        <v>87</v>
      </c>
      <c r="O10" s="1054">
        <v>0.15965435013122603</v>
      </c>
      <c r="P10" s="1054">
        <v>1.4902121320665677E-2</v>
      </c>
      <c r="Q10" s="1054">
        <v>4.4647625558095318E-3</v>
      </c>
      <c r="R10" s="1055">
        <v>7.5983110214637536E-2</v>
      </c>
    </row>
    <row r="11" spans="2:18" ht="16.5" customHeight="1" x14ac:dyDescent="0.25">
      <c r="B11" s="1056" t="s">
        <v>88</v>
      </c>
      <c r="C11" s="1057">
        <v>3.7812588088430715E-2</v>
      </c>
      <c r="D11" s="1057">
        <v>4.4960805906155719E-2</v>
      </c>
      <c r="E11" s="1057">
        <v>1.4806521410959594E-2</v>
      </c>
      <c r="F11" s="1058">
        <v>3.6013667985938691E-2</v>
      </c>
      <c r="G11" s="1052"/>
      <c r="H11" s="1056" t="s">
        <v>88</v>
      </c>
      <c r="I11" s="1057">
        <v>4.2433182922596319E-2</v>
      </c>
      <c r="J11" s="1057">
        <v>1.6960499888417763E-3</v>
      </c>
      <c r="K11" s="1057">
        <v>2.8328611898016995E-4</v>
      </c>
      <c r="L11" s="1058">
        <v>2.122452424152918E-2</v>
      </c>
      <c r="M11" s="113"/>
      <c r="N11" s="1056" t="s">
        <v>88</v>
      </c>
      <c r="O11" s="1057">
        <v>3.8576137492263178E-2</v>
      </c>
      <c r="P11" s="1057">
        <v>3.9447126181907086E-2</v>
      </c>
      <c r="Q11" s="1057">
        <v>1.2614556407681955E-2</v>
      </c>
      <c r="R11" s="1058">
        <v>3.3810956599612488E-2</v>
      </c>
    </row>
    <row r="12" spans="2:18" ht="16.5" customHeight="1" x14ac:dyDescent="0.25">
      <c r="B12" s="1053" t="s">
        <v>89</v>
      </c>
      <c r="C12" s="1054">
        <v>0.55778313419355585</v>
      </c>
      <c r="D12" s="1054">
        <v>2.5933914131376776E-2</v>
      </c>
      <c r="E12" s="1054">
        <v>3.0543954108589545E-2</v>
      </c>
      <c r="F12" s="1055">
        <v>0.2541065414587379</v>
      </c>
      <c r="G12" s="1052"/>
      <c r="H12" s="1053" t="s">
        <v>89</v>
      </c>
      <c r="I12" s="1054">
        <v>0.58408538701839641</v>
      </c>
      <c r="J12" s="1054">
        <v>2.6020977460388305E-2</v>
      </c>
      <c r="K12" s="1054">
        <v>1.2110481586402266E-2</v>
      </c>
      <c r="L12" s="1055">
        <v>0.29462565227787391</v>
      </c>
      <c r="M12" s="113"/>
      <c r="N12" s="1053" t="s">
        <v>89</v>
      </c>
      <c r="O12" s="1054">
        <v>0.56210326313819758</v>
      </c>
      <c r="P12" s="1054">
        <v>2.5943677827622084E-2</v>
      </c>
      <c r="Q12" s="1054">
        <v>2.7760569097007113E-2</v>
      </c>
      <c r="R12" s="1055">
        <v>0.26011566741016318</v>
      </c>
    </row>
    <row r="13" spans="2:18" ht="16.5" customHeight="1" x14ac:dyDescent="0.25">
      <c r="B13" s="1056" t="s">
        <v>90</v>
      </c>
      <c r="C13" s="1057">
        <v>0.15822264153114232</v>
      </c>
      <c r="D13" s="1057">
        <v>0.10982817152873256</v>
      </c>
      <c r="E13" s="1057">
        <v>0.15997836260252604</v>
      </c>
      <c r="F13" s="1058">
        <v>0.14030826716487624</v>
      </c>
      <c r="G13" s="1052"/>
      <c r="H13" s="1056" t="s">
        <v>90</v>
      </c>
      <c r="I13" s="1057">
        <v>0.11000231401133866</v>
      </c>
      <c r="J13" s="1057">
        <v>3.0573532693595178E-2</v>
      </c>
      <c r="K13" s="1057">
        <v>6.3739376770538241E-3</v>
      </c>
      <c r="L13" s="1058">
        <v>6.4390902569728681E-2</v>
      </c>
      <c r="M13" s="113"/>
      <c r="N13" s="1056" t="s">
        <v>90</v>
      </c>
      <c r="O13" s="1057">
        <v>0.15021183289431386</v>
      </c>
      <c r="P13" s="1057">
        <v>9.9726519635435329E-2</v>
      </c>
      <c r="Q13" s="1057">
        <v>0.13679477045993463</v>
      </c>
      <c r="R13" s="1058">
        <v>0.12900431451157301</v>
      </c>
    </row>
    <row r="14" spans="2:18" ht="16.5" customHeight="1" x14ac:dyDescent="0.25">
      <c r="B14" s="1053" t="s">
        <v>91</v>
      </c>
      <c r="C14" s="1054">
        <v>5.3195344903958441E-2</v>
      </c>
      <c r="D14" s="1054">
        <v>0.39495135762085659</v>
      </c>
      <c r="E14" s="1054">
        <v>2.7726060484073868E-2</v>
      </c>
      <c r="F14" s="1055">
        <v>0.17715037242803411</v>
      </c>
      <c r="G14" s="1052"/>
      <c r="H14" s="1053" t="s">
        <v>91</v>
      </c>
      <c r="I14" s="1054">
        <v>0.21583940761309731</v>
      </c>
      <c r="J14" s="1054">
        <v>0.48962285204195494</v>
      </c>
      <c r="K14" s="1054">
        <v>1.6288951841359773E-2</v>
      </c>
      <c r="L14" s="1055">
        <v>0.26248646215733434</v>
      </c>
      <c r="M14" s="113"/>
      <c r="N14" s="1053" t="s">
        <v>91</v>
      </c>
      <c r="O14" s="1054">
        <v>8.0170233999779295E-2</v>
      </c>
      <c r="P14" s="1054">
        <v>0.4069910905669174</v>
      </c>
      <c r="Q14" s="1054">
        <v>2.5998162824977036E-2</v>
      </c>
      <c r="R14" s="1055">
        <v>0.18983223203786392</v>
      </c>
    </row>
    <row r="15" spans="2:18" ht="16.5" customHeight="1" x14ac:dyDescent="0.25">
      <c r="B15" s="1056" t="s">
        <v>92</v>
      </c>
      <c r="C15" s="1057">
        <v>4.4295896589215963E-4</v>
      </c>
      <c r="D15" s="1057">
        <v>0.19062730098327327</v>
      </c>
      <c r="E15" s="1057">
        <v>4.3564132239722234E-2</v>
      </c>
      <c r="F15" s="1058">
        <v>8.0618992600604733E-2</v>
      </c>
      <c r="G15" s="1052"/>
      <c r="H15" s="1056" t="s">
        <v>92</v>
      </c>
      <c r="I15" s="1057">
        <v>5.7850283466388983E-5</v>
      </c>
      <c r="J15" s="1057">
        <v>7.6232983708993535E-2</v>
      </c>
      <c r="K15" s="1057">
        <v>1.1756373937677055E-2</v>
      </c>
      <c r="L15" s="1058">
        <v>2.6386486068329183E-2</v>
      </c>
      <c r="M15" s="113"/>
      <c r="N15" s="1056" t="s">
        <v>92</v>
      </c>
      <c r="O15" s="1057">
        <v>3.7904413705084467E-4</v>
      </c>
      <c r="P15" s="1057">
        <v>0.17604516690262165</v>
      </c>
      <c r="Q15" s="1057">
        <v>3.8762256734528211E-2</v>
      </c>
      <c r="R15" s="1058">
        <v>7.254531074108328E-2</v>
      </c>
    </row>
    <row r="16" spans="2:18" ht="16.5" customHeight="1" x14ac:dyDescent="0.25">
      <c r="B16" s="1053" t="s">
        <v>93</v>
      </c>
      <c r="C16" s="1054">
        <v>1.1678009100793299E-3</v>
      </c>
      <c r="D16" s="1054">
        <v>0.21262551558315468</v>
      </c>
      <c r="E16" s="1054">
        <v>7.5290595280028183E-2</v>
      </c>
      <c r="F16" s="1055">
        <v>9.542761621475454E-2</v>
      </c>
      <c r="G16" s="1052"/>
      <c r="H16" s="1053" t="s">
        <v>93</v>
      </c>
      <c r="I16" s="1054">
        <v>1.848316556751128E-2</v>
      </c>
      <c r="J16" s="1054">
        <v>0.34568176746261997</v>
      </c>
      <c r="K16" s="1054">
        <v>0.16983002832861191</v>
      </c>
      <c r="L16" s="1055">
        <v>0.15165196843748682</v>
      </c>
      <c r="M16" s="113"/>
      <c r="N16" s="1053" t="s">
        <v>93</v>
      </c>
      <c r="O16" s="1054">
        <v>4.0399387771748261E-3</v>
      </c>
      <c r="P16" s="1054">
        <v>0.22956430768530994</v>
      </c>
      <c r="Q16" s="1054">
        <v>8.9540919869261493E-2</v>
      </c>
      <c r="R16" s="1055">
        <v>0.10378471800837794</v>
      </c>
    </row>
    <row r="17" spans="2:18" ht="16.5" customHeight="1" x14ac:dyDescent="0.25">
      <c r="B17" s="1056" t="s">
        <v>94</v>
      </c>
      <c r="C17" s="1057">
        <v>1.3231241838337234E-4</v>
      </c>
      <c r="D17" s="1057">
        <v>3.258029413489545E-4</v>
      </c>
      <c r="E17" s="1057">
        <v>0.18350274241433101</v>
      </c>
      <c r="F17" s="1058">
        <v>3.6038250694461517E-2</v>
      </c>
      <c r="G17" s="1052"/>
      <c r="H17" s="1056" t="s">
        <v>94</v>
      </c>
      <c r="I17" s="1057">
        <v>2.3140113386555593E-4</v>
      </c>
      <c r="J17" s="1057">
        <v>2.6779736665922784E-4</v>
      </c>
      <c r="K17" s="1057">
        <v>0.27606232294617566</v>
      </c>
      <c r="L17" s="1058">
        <v>5.5023418709650197E-2</v>
      </c>
      <c r="M17" s="113"/>
      <c r="N17" s="1056" t="s">
        <v>94</v>
      </c>
      <c r="O17" s="1057">
        <v>1.4873883858957198E-4</v>
      </c>
      <c r="P17" s="1057">
        <v>3.1839709803787789E-4</v>
      </c>
      <c r="Q17" s="1057">
        <v>0.19744290871803635</v>
      </c>
      <c r="R17" s="1058">
        <v>3.8859897640200702E-2</v>
      </c>
    </row>
    <row r="18" spans="2:18" ht="16.5" customHeight="1" x14ac:dyDescent="0.25">
      <c r="B18" s="1059" t="s">
        <v>95</v>
      </c>
      <c r="C18" s="1060">
        <v>5.4075510121900006E-4</v>
      </c>
      <c r="D18" s="1060">
        <v>2.1177191187682042E-3</v>
      </c>
      <c r="E18" s="1060">
        <v>0.45823479092235697</v>
      </c>
      <c r="F18" s="1061">
        <v>9.0574989552348883E-2</v>
      </c>
      <c r="G18" s="1052"/>
      <c r="H18" s="1059" t="s">
        <v>95</v>
      </c>
      <c r="I18" s="1060">
        <v>1.1772532685410158E-2</v>
      </c>
      <c r="J18" s="1060">
        <v>2.865431823253738E-2</v>
      </c>
      <c r="K18" s="1060">
        <v>0.50708215297450421</v>
      </c>
      <c r="L18" s="1061">
        <v>0.11546197448556197</v>
      </c>
      <c r="M18" s="113"/>
      <c r="N18" s="1059" t="s">
        <v>95</v>
      </c>
      <c r="O18" s="1060">
        <v>2.4805799855099585E-3</v>
      </c>
      <c r="P18" s="1060">
        <v>5.5492065658030148E-3</v>
      </c>
      <c r="Q18" s="1060">
        <v>0.46565978082074727</v>
      </c>
      <c r="R18" s="1061">
        <v>9.4343846903888084E-2</v>
      </c>
    </row>
    <row r="19" spans="2:18" ht="16.5" customHeight="1" x14ac:dyDescent="0.25">
      <c r="B19" s="1300" t="s">
        <v>0</v>
      </c>
      <c r="C19" s="1301">
        <f>SUM(C9:C18)</f>
        <v>1</v>
      </c>
      <c r="D19" s="1301">
        <f>SUM(D9:D18)</f>
        <v>1</v>
      </c>
      <c r="E19" s="1301">
        <f>SUM(E9:E18)</f>
        <v>1</v>
      </c>
      <c r="F19" s="1302">
        <f>SUM(F9:F18)</f>
        <v>0.99999999999999989</v>
      </c>
      <c r="G19" s="113"/>
      <c r="H19" s="1300" t="s">
        <v>0</v>
      </c>
      <c r="I19" s="1301">
        <f>SUM(I9:I18)</f>
        <v>0.99999999999999989</v>
      </c>
      <c r="J19" s="1301">
        <f>SUM(J9:J18)</f>
        <v>1</v>
      </c>
      <c r="K19" s="1301">
        <f>SUM(K9:K18)</f>
        <v>1</v>
      </c>
      <c r="L19" s="1302">
        <f>SUM(L9:L18)</f>
        <v>1</v>
      </c>
      <c r="M19" s="113"/>
      <c r="N19" s="1300" t="s">
        <v>0</v>
      </c>
      <c r="O19" s="1301">
        <f>SUM(O9:O18)</f>
        <v>0.99999999999999989</v>
      </c>
      <c r="P19" s="1301">
        <f>SUM(P9:P18)</f>
        <v>0.99999999999999989</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449</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131</v>
      </c>
      <c r="D10" s="860" t="s">
        <v>480</v>
      </c>
      <c r="E10" s="1066" t="s">
        <v>131</v>
      </c>
      <c r="F10" s="818" t="s">
        <v>480</v>
      </c>
      <c r="G10" s="818" t="s">
        <v>131</v>
      </c>
      <c r="H10" s="819" t="s">
        <v>480</v>
      </c>
      <c r="I10" s="1070"/>
      <c r="J10" s="1070"/>
      <c r="K10" s="1070"/>
      <c r="L10" s="1070"/>
      <c r="M10" s="1070"/>
      <c r="N10" s="1070"/>
      <c r="O10" s="1070"/>
    </row>
    <row r="11" spans="1:18" ht="15" customHeight="1" x14ac:dyDescent="0.25">
      <c r="B11" s="1071" t="s">
        <v>8</v>
      </c>
      <c r="C11" s="1072">
        <v>16.941092865365189</v>
      </c>
      <c r="D11" s="1073">
        <v>0.28606507337139392</v>
      </c>
      <c r="E11" s="1072">
        <v>48.215023370775519</v>
      </c>
      <c r="F11" s="1073">
        <v>0.2357413031611082</v>
      </c>
      <c r="G11" s="1072">
        <v>73.499165138368056</v>
      </c>
      <c r="H11" s="1073">
        <v>0.28935797481136899</v>
      </c>
      <c r="I11" s="1070"/>
      <c r="J11" s="1070"/>
      <c r="K11" s="1070"/>
      <c r="L11" s="1070"/>
      <c r="M11" s="1070"/>
      <c r="N11" s="1070"/>
      <c r="O11" s="1070"/>
    </row>
    <row r="12" spans="1:18" ht="15" customHeight="1" x14ac:dyDescent="0.25">
      <c r="B12" s="1074" t="s">
        <v>7</v>
      </c>
      <c r="C12" s="1075">
        <v>10.659090909090908</v>
      </c>
      <c r="D12" s="1076">
        <v>0.28276480180583691</v>
      </c>
      <c r="E12" s="1075">
        <v>22.430161943319838</v>
      </c>
      <c r="F12" s="1076">
        <v>0.24113020830185519</v>
      </c>
      <c r="G12" s="1075">
        <v>47.022696929238982</v>
      </c>
      <c r="H12" s="1076">
        <v>0.14340413470194954</v>
      </c>
      <c r="I12" s="1070"/>
      <c r="J12" s="1070"/>
      <c r="K12" s="1070"/>
      <c r="L12" s="1070"/>
      <c r="M12" s="1070"/>
      <c r="N12" s="1070"/>
      <c r="O12" s="1070"/>
    </row>
    <row r="13" spans="1:18" ht="15" customHeight="1" x14ac:dyDescent="0.25">
      <c r="B13" s="1074" t="s">
        <v>37</v>
      </c>
      <c r="C13" s="1075">
        <v>23.14207855666228</v>
      </c>
      <c r="D13" s="1076">
        <v>0.23482362279409649</v>
      </c>
      <c r="E13" s="1075">
        <v>44.421289355322337</v>
      </c>
      <c r="F13" s="1076">
        <v>0.16238264819347345</v>
      </c>
      <c r="G13" s="1075">
        <v>71.15625</v>
      </c>
      <c r="H13" s="1076">
        <v>0.12822434035373356</v>
      </c>
      <c r="I13" s="1070"/>
      <c r="J13" s="1070"/>
      <c r="K13" s="1070"/>
      <c r="L13" s="1070"/>
      <c r="M13" s="1070"/>
      <c r="N13" s="1070"/>
      <c r="O13" s="1070"/>
    </row>
    <row r="14" spans="1:18" ht="15" customHeight="1" x14ac:dyDescent="0.25">
      <c r="B14" s="1074" t="s">
        <v>38</v>
      </c>
      <c r="C14" s="1075">
        <v>23.959134615384617</v>
      </c>
      <c r="D14" s="1076">
        <v>0.32337950968293033</v>
      </c>
      <c r="E14" s="1075">
        <v>31.732049947970864</v>
      </c>
      <c r="F14" s="1076">
        <v>0.46156701606723111</v>
      </c>
      <c r="G14" s="1075">
        <v>36.445141065830718</v>
      </c>
      <c r="H14" s="1076">
        <v>0.64911915232650375</v>
      </c>
      <c r="I14" s="1070"/>
      <c r="J14" s="1070"/>
      <c r="K14" s="1070"/>
      <c r="L14" s="1070"/>
      <c r="M14" s="1070"/>
      <c r="N14" s="1070"/>
      <c r="O14" s="1070"/>
    </row>
    <row r="15" spans="1:18" ht="15" customHeight="1" x14ac:dyDescent="0.25">
      <c r="B15" s="1074" t="s">
        <v>6</v>
      </c>
      <c r="C15" s="1075">
        <v>29.936527605672588</v>
      </c>
      <c r="D15" s="1076">
        <v>0.40062412171289408</v>
      </c>
      <c r="E15" s="1075">
        <v>55.284785932721711</v>
      </c>
      <c r="F15" s="1076">
        <v>0.23937059801153374</v>
      </c>
      <c r="G15" s="1075">
        <v>78.70886573619029</v>
      </c>
      <c r="H15" s="1076">
        <v>0.24555328474736504</v>
      </c>
      <c r="I15" s="1070"/>
      <c r="J15" s="1070"/>
      <c r="K15" s="1070"/>
      <c r="L15" s="1070"/>
      <c r="M15" s="1070"/>
      <c r="N15" s="1070"/>
      <c r="O15" s="1070"/>
    </row>
    <row r="16" spans="1:18" ht="15" customHeight="1" x14ac:dyDescent="0.25">
      <c r="B16" s="1074" t="s">
        <v>5</v>
      </c>
      <c r="C16" s="1075">
        <v>22.99484790874525</v>
      </c>
      <c r="D16" s="1076">
        <v>0.47178022426560157</v>
      </c>
      <c r="E16" s="1075">
        <v>37.368240740740738</v>
      </c>
      <c r="F16" s="1076">
        <v>0.39000797563018441</v>
      </c>
      <c r="G16" s="1075">
        <v>45.417272727272724</v>
      </c>
      <c r="H16" s="1076">
        <v>0.52296334100673247</v>
      </c>
      <c r="I16" s="1070"/>
      <c r="J16" s="1070"/>
      <c r="K16" s="1070"/>
      <c r="L16" s="1070"/>
      <c r="M16" s="1070"/>
      <c r="N16" s="1070"/>
      <c r="O16" s="1070"/>
    </row>
    <row r="17" spans="1:15" ht="15" customHeight="1" x14ac:dyDescent="0.25">
      <c r="B17" s="1074" t="s">
        <v>4</v>
      </c>
      <c r="C17" s="1075">
        <v>22.443996681284816</v>
      </c>
      <c r="D17" s="1076">
        <v>0.20139057626443618</v>
      </c>
      <c r="E17" s="1075">
        <v>45.418003162412468</v>
      </c>
      <c r="F17" s="1076">
        <v>0.1564563192514129</v>
      </c>
      <c r="G17" s="1075">
        <v>72.894504984929284</v>
      </c>
      <c r="H17" s="1076">
        <v>0.12186194082244078</v>
      </c>
      <c r="I17" s="1070"/>
      <c r="J17" s="1070"/>
      <c r="K17" s="1070"/>
      <c r="L17" s="1070"/>
      <c r="M17" s="1070"/>
      <c r="N17" s="1070"/>
      <c r="O17" s="1070"/>
    </row>
    <row r="18" spans="1:15" ht="15" customHeight="1" x14ac:dyDescent="0.25">
      <c r="B18" s="1074" t="s">
        <v>40</v>
      </c>
      <c r="C18" s="1075">
        <v>19.23317498020586</v>
      </c>
      <c r="D18" s="1076">
        <v>0.43374212084813657</v>
      </c>
      <c r="E18" s="1075">
        <v>29.548007433409044</v>
      </c>
      <c r="F18" s="1076">
        <v>0.5680471130587873</v>
      </c>
      <c r="G18" s="1075">
        <v>38.068647540983605</v>
      </c>
      <c r="H18" s="1076">
        <v>0.61711021575439839</v>
      </c>
      <c r="I18" s="1070"/>
      <c r="J18" s="1070"/>
      <c r="K18" s="1070"/>
      <c r="L18" s="1070"/>
      <c r="M18" s="1070"/>
      <c r="N18" s="1070"/>
      <c r="O18" s="1070"/>
    </row>
    <row r="19" spans="1:15" ht="15" customHeight="1" x14ac:dyDescent="0.25">
      <c r="B19" s="1074" t="s">
        <v>41</v>
      </c>
      <c r="C19" s="1075">
        <v>20.202293158206384</v>
      </c>
      <c r="D19" s="1076">
        <v>0.32242295707144086</v>
      </c>
      <c r="E19" s="1075">
        <v>28.338811910377359</v>
      </c>
      <c r="F19" s="1076">
        <v>0.52456869037460574</v>
      </c>
      <c r="G19" s="1075">
        <v>35.915831284282199</v>
      </c>
      <c r="H19" s="1076">
        <v>0.6249594833395713</v>
      </c>
      <c r="I19" s="1070"/>
      <c r="J19" s="1070"/>
      <c r="K19" s="1070"/>
      <c r="L19" s="1070"/>
      <c r="M19" s="1070"/>
      <c r="N19" s="1070"/>
      <c r="O19" s="1070"/>
    </row>
    <row r="20" spans="1:15" ht="15" customHeight="1" x14ac:dyDescent="0.25">
      <c r="B20" s="1074" t="s">
        <v>3</v>
      </c>
      <c r="C20" s="1075">
        <v>20.17389844733529</v>
      </c>
      <c r="D20" s="1076">
        <v>0.10468654070715398</v>
      </c>
      <c r="E20" s="1075">
        <v>34.048091927933044</v>
      </c>
      <c r="F20" s="1076">
        <v>0.18924150977580148</v>
      </c>
      <c r="G20" s="1075">
        <v>58.502056202878684</v>
      </c>
      <c r="H20" s="1076">
        <v>0.14832011266058129</v>
      </c>
      <c r="I20" s="1070"/>
      <c r="J20" s="1070"/>
      <c r="K20" s="1070"/>
      <c r="L20" s="1070"/>
      <c r="M20" s="1070"/>
      <c r="N20" s="1070"/>
      <c r="O20" s="1070"/>
    </row>
    <row r="21" spans="1:15" ht="15" customHeight="1" x14ac:dyDescent="0.25">
      <c r="B21" s="1074" t="s">
        <v>2</v>
      </c>
      <c r="C21" s="1075">
        <v>22.374894574079281</v>
      </c>
      <c r="D21" s="1076">
        <v>0.27608578490183405</v>
      </c>
      <c r="E21" s="1075">
        <v>43.548676438416102</v>
      </c>
      <c r="F21" s="1076">
        <v>0.21734216990339766</v>
      </c>
      <c r="G21" s="1075">
        <v>69.258024691358031</v>
      </c>
      <c r="H21" s="1076">
        <v>0.18663151370784625</v>
      </c>
      <c r="I21" s="1070"/>
      <c r="J21" s="1070"/>
      <c r="K21" s="1070"/>
      <c r="L21" s="1070"/>
      <c r="M21" s="1070"/>
      <c r="N21" s="1070"/>
      <c r="O21" s="1070"/>
    </row>
    <row r="22" spans="1:15" ht="15" customHeight="1" x14ac:dyDescent="0.25">
      <c r="B22" s="1074" t="s">
        <v>35</v>
      </c>
      <c r="C22" s="1075">
        <v>29.330873423633815</v>
      </c>
      <c r="D22" s="1076">
        <v>0.38490063211190323</v>
      </c>
      <c r="E22" s="1075">
        <v>54.191050988553592</v>
      </c>
      <c r="F22" s="1076">
        <v>0.2303764561469645</v>
      </c>
      <c r="G22" s="1075">
        <v>82.600760922925872</v>
      </c>
      <c r="H22" s="1076">
        <v>0.1754399223661966</v>
      </c>
      <c r="I22" s="1070"/>
      <c r="J22" s="1070"/>
      <c r="K22" s="1070"/>
      <c r="L22" s="1070"/>
      <c r="M22" s="1070"/>
      <c r="N22" s="1070"/>
      <c r="O22" s="1070"/>
    </row>
    <row r="23" spans="1:15" ht="15" customHeight="1" x14ac:dyDescent="0.25">
      <c r="B23" s="1074" t="s">
        <v>42</v>
      </c>
      <c r="C23" s="1075">
        <v>23.833624053247647</v>
      </c>
      <c r="D23" s="1076">
        <v>0.20673441707604273</v>
      </c>
      <c r="E23" s="1075">
        <v>40.585171213000578</v>
      </c>
      <c r="F23" s="1076">
        <v>0.33160129107561914</v>
      </c>
      <c r="G23" s="1075">
        <v>59.055491990846683</v>
      </c>
      <c r="H23" s="1076">
        <v>0.39854793207031231</v>
      </c>
      <c r="I23" s="1070"/>
      <c r="J23" s="1070"/>
      <c r="K23" s="1070"/>
      <c r="L23" s="1070"/>
      <c r="M23" s="1070"/>
      <c r="N23" s="1070"/>
      <c r="O23" s="1070"/>
    </row>
    <row r="24" spans="1:15" ht="15" customHeight="1" x14ac:dyDescent="0.25">
      <c r="B24" s="1074" t="s">
        <v>43</v>
      </c>
      <c r="C24" s="1075">
        <v>23.080608014739752</v>
      </c>
      <c r="D24" s="1076">
        <v>0.33628848961332664</v>
      </c>
      <c r="E24" s="1075">
        <v>42.670247933884298</v>
      </c>
      <c r="F24" s="1076">
        <v>0.28508439338834668</v>
      </c>
      <c r="G24" s="1075">
        <v>72.849716446124759</v>
      </c>
      <c r="H24" s="1076">
        <v>0.22687174894593234</v>
      </c>
      <c r="I24" s="1070"/>
      <c r="J24" s="1070"/>
      <c r="K24" s="1070"/>
      <c r="L24" s="1070"/>
      <c r="M24" s="1070"/>
      <c r="N24" s="1070"/>
      <c r="O24" s="1070"/>
    </row>
    <row r="25" spans="1:15" ht="15" customHeight="1" x14ac:dyDescent="0.25">
      <c r="B25" s="1074" t="s">
        <v>44</v>
      </c>
      <c r="C25" s="1075">
        <v>54.139552238805969</v>
      </c>
      <c r="D25" s="1076">
        <v>0.99828221571976905</v>
      </c>
      <c r="E25" s="1075">
        <v>88.968684759916499</v>
      </c>
      <c r="F25" s="1076">
        <v>0.68041703929628861</v>
      </c>
      <c r="G25" s="1075">
        <v>99.089947089947088</v>
      </c>
      <c r="H25" s="1076">
        <v>0.57913067526388573</v>
      </c>
      <c r="I25" s="1070"/>
      <c r="J25" s="1070"/>
      <c r="K25" s="1070"/>
      <c r="L25" s="1070"/>
      <c r="M25" s="1070"/>
      <c r="N25" s="1070"/>
      <c r="O25" s="1070"/>
    </row>
    <row r="26" spans="1:15" ht="15" customHeight="1" x14ac:dyDescent="0.25">
      <c r="B26" s="1074" t="s">
        <v>45</v>
      </c>
      <c r="C26" s="1075">
        <v>19.20881008668244</v>
      </c>
      <c r="D26" s="1076">
        <v>0.60186538297281045</v>
      </c>
      <c r="E26" s="1075">
        <v>25.853383107792801</v>
      </c>
      <c r="F26" s="1076">
        <v>0.63450086665613448</v>
      </c>
      <c r="G26" s="1075">
        <v>31.31059353869275</v>
      </c>
      <c r="H26" s="1076">
        <v>0.64541642003423438</v>
      </c>
      <c r="I26" s="1070"/>
      <c r="J26" s="1070"/>
      <c r="K26" s="1070"/>
      <c r="L26" s="1070"/>
      <c r="M26" s="1070"/>
      <c r="N26" s="1070"/>
      <c r="O26" s="1070"/>
    </row>
    <row r="27" spans="1:15" ht="15" customHeight="1" x14ac:dyDescent="0.25">
      <c r="B27" s="1074" t="s">
        <v>46</v>
      </c>
      <c r="C27" s="1075">
        <v>21.039553264604749</v>
      </c>
      <c r="D27" s="1076">
        <v>0.42715586869324629</v>
      </c>
      <c r="E27" s="1075">
        <v>31.272543859648987</v>
      </c>
      <c r="F27" s="1076">
        <v>0.499521944662007</v>
      </c>
      <c r="G27" s="1075">
        <v>41.897570921985817</v>
      </c>
      <c r="H27" s="1076">
        <v>0.49216563383703149</v>
      </c>
      <c r="I27" s="1070"/>
      <c r="J27" s="1070"/>
      <c r="K27" s="1070"/>
      <c r="L27" s="1070"/>
      <c r="M27" s="1070"/>
      <c r="N27" s="1070"/>
      <c r="O27" s="1070"/>
    </row>
    <row r="28" spans="1:15" ht="15" customHeight="1" x14ac:dyDescent="0.25">
      <c r="B28" s="1077" t="s">
        <v>1</v>
      </c>
      <c r="C28" s="1078">
        <v>22.647810218978101</v>
      </c>
      <c r="D28" s="1079">
        <v>0.26264976382678651</v>
      </c>
      <c r="E28" s="1078">
        <v>48.707999999999998</v>
      </c>
      <c r="F28" s="1079">
        <v>0.15711388342893015</v>
      </c>
      <c r="G28" s="1078">
        <v>76.584577114427859</v>
      </c>
      <c r="H28" s="1079">
        <v>0.13975913853714114</v>
      </c>
      <c r="I28" s="1070"/>
      <c r="J28" s="1070"/>
      <c r="K28" s="1070"/>
      <c r="L28" s="1070"/>
      <c r="M28" s="1070"/>
      <c r="N28" s="1070"/>
      <c r="O28" s="1070"/>
    </row>
    <row r="29" spans="1:15" ht="15" customHeight="1" x14ac:dyDescent="0.25">
      <c r="B29" s="1303" t="s">
        <v>0</v>
      </c>
      <c r="C29" s="1304">
        <v>20.445851499258648</v>
      </c>
      <c r="D29" s="1305">
        <v>0.44036008503777302</v>
      </c>
      <c r="E29" s="1304">
        <v>44.066874886280928</v>
      </c>
      <c r="F29" s="1305">
        <v>0.34813600039938564</v>
      </c>
      <c r="G29" s="1304">
        <v>66.537318612998334</v>
      </c>
      <c r="H29" s="1305">
        <v>0.3699169575447987</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12" t="s">
        <v>287</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448</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25">
      <c r="B11" s="1071" t="s">
        <v>8</v>
      </c>
      <c r="C11" s="1072">
        <v>16.941092865365189</v>
      </c>
      <c r="D11" s="1073">
        <v>0.28606507337139392</v>
      </c>
      <c r="E11" s="1072">
        <v>48.215023370775519</v>
      </c>
      <c r="F11" s="1073">
        <v>0.2357413031611082</v>
      </c>
      <c r="G11" s="1072">
        <v>73.499165138368056</v>
      </c>
      <c r="H11" s="1073">
        <v>0.28935797481136899</v>
      </c>
      <c r="I11" s="1070"/>
      <c r="J11" s="1070"/>
      <c r="K11" s="1070"/>
      <c r="L11" s="1070"/>
      <c r="M11" s="1070"/>
      <c r="N11" s="1070"/>
      <c r="O11" s="1070"/>
    </row>
    <row r="12" spans="1:18" ht="15" customHeight="1" x14ac:dyDescent="0.25">
      <c r="B12" s="1074" t="s">
        <v>7</v>
      </c>
      <c r="C12" s="1075">
        <v>10.659090909090908</v>
      </c>
      <c r="D12" s="1076">
        <v>0.28276480180583691</v>
      </c>
      <c r="E12" s="1075">
        <v>22.430161943319838</v>
      </c>
      <c r="F12" s="1076">
        <v>0.24113020830185519</v>
      </c>
      <c r="G12" s="1075">
        <v>47.022696929238982</v>
      </c>
      <c r="H12" s="1076">
        <v>0.14340413470194954</v>
      </c>
      <c r="I12" s="1070"/>
      <c r="J12" s="1070"/>
      <c r="K12" s="1070"/>
      <c r="L12" s="1070"/>
      <c r="M12" s="1070"/>
      <c r="N12" s="1070"/>
      <c r="O12" s="1070"/>
    </row>
    <row r="13" spans="1:18" ht="15" customHeight="1" x14ac:dyDescent="0.25">
      <c r="B13" s="1074" t="s">
        <v>37</v>
      </c>
      <c r="C13" s="1075">
        <v>23.157071097372487</v>
      </c>
      <c r="D13" s="1076">
        <v>0.23396633759884114</v>
      </c>
      <c r="E13" s="1075">
        <v>44.33877766069547</v>
      </c>
      <c r="F13" s="1076">
        <v>0.16349251945226087</v>
      </c>
      <c r="G13" s="1075">
        <v>71.144110275689229</v>
      </c>
      <c r="H13" s="1076">
        <v>0.12751814310972778</v>
      </c>
      <c r="I13" s="1070"/>
      <c r="J13" s="1070"/>
      <c r="K13" s="1070"/>
      <c r="L13" s="1070"/>
      <c r="M13" s="1070"/>
      <c r="N13" s="1070"/>
      <c r="O13" s="1070"/>
    </row>
    <row r="14" spans="1:18" ht="15" customHeight="1" x14ac:dyDescent="0.25">
      <c r="B14" s="1074" t="s">
        <v>38</v>
      </c>
      <c r="C14" s="1075">
        <v>23.959134615384617</v>
      </c>
      <c r="D14" s="1076">
        <v>0.32337950968293033</v>
      </c>
      <c r="E14" s="1075">
        <v>31.732049947970864</v>
      </c>
      <c r="F14" s="1076">
        <v>0.46156701606723111</v>
      </c>
      <c r="G14" s="1075">
        <v>36.445141065830718</v>
      </c>
      <c r="H14" s="1076">
        <v>0.64911915232650375</v>
      </c>
      <c r="I14" s="1070"/>
      <c r="J14" s="1070"/>
      <c r="K14" s="1070"/>
      <c r="L14" s="1070"/>
      <c r="M14" s="1070"/>
      <c r="N14" s="1070"/>
      <c r="O14" s="1070"/>
    </row>
    <row r="15" spans="1:18" ht="15" customHeight="1" x14ac:dyDescent="0.25">
      <c r="B15" s="1074" t="s">
        <v>6</v>
      </c>
      <c r="C15" s="1075">
        <v>22.183760683760685</v>
      </c>
      <c r="D15" s="1076">
        <v>0.28964238643312262</v>
      </c>
      <c r="E15" s="1075">
        <v>35.348130841121495</v>
      </c>
      <c r="F15" s="1076">
        <v>0.53143716526944995</v>
      </c>
      <c r="G15" s="1075">
        <v>51.905579399141629</v>
      </c>
      <c r="H15" s="1076">
        <v>0.6062866382414952</v>
      </c>
      <c r="I15" s="1070"/>
      <c r="J15" s="1070"/>
      <c r="K15" s="1070"/>
      <c r="L15" s="1070"/>
      <c r="M15" s="1070"/>
      <c r="N15" s="1070"/>
      <c r="O15" s="1070"/>
    </row>
    <row r="16" spans="1:18" ht="15" customHeight="1" x14ac:dyDescent="0.25">
      <c r="B16" s="1074" t="s">
        <v>5</v>
      </c>
      <c r="C16" s="1075">
        <v>22.99484790874525</v>
      </c>
      <c r="D16" s="1076">
        <v>0.47178022426560157</v>
      </c>
      <c r="E16" s="1075">
        <v>37.368240740740738</v>
      </c>
      <c r="F16" s="1076">
        <v>0.39000797563018441</v>
      </c>
      <c r="G16" s="1075">
        <v>45.417272727272724</v>
      </c>
      <c r="H16" s="1076">
        <v>0.52296334100673247</v>
      </c>
      <c r="I16" s="1070"/>
      <c r="J16" s="1070"/>
      <c r="K16" s="1070"/>
      <c r="L16" s="1070"/>
      <c r="M16" s="1070"/>
      <c r="N16" s="1070"/>
      <c r="O16" s="1070"/>
    </row>
    <row r="17" spans="1:15" ht="15" customHeight="1" x14ac:dyDescent="0.25">
      <c r="B17" s="1074" t="s">
        <v>4</v>
      </c>
      <c r="C17" s="1075">
        <v>22.532271272240006</v>
      </c>
      <c r="D17" s="1076">
        <v>0.21309833016247673</v>
      </c>
      <c r="E17" s="1075">
        <v>45.214932441844269</v>
      </c>
      <c r="F17" s="1076">
        <v>0.16369898288781548</v>
      </c>
      <c r="G17" s="1075">
        <v>73.154787396757413</v>
      </c>
      <c r="H17" s="1076">
        <v>0.12377828577046655</v>
      </c>
      <c r="I17" s="1070"/>
      <c r="J17" s="1070"/>
      <c r="K17" s="1070"/>
      <c r="L17" s="1070"/>
      <c r="M17" s="1070"/>
      <c r="N17" s="1070"/>
      <c r="O17" s="1070"/>
    </row>
    <row r="18" spans="1:15" ht="15" customHeight="1" x14ac:dyDescent="0.25">
      <c r="B18" s="1074" t="s">
        <v>40</v>
      </c>
      <c r="C18" s="1075">
        <v>19.356778606965175</v>
      </c>
      <c r="D18" s="1076">
        <v>0.43134751428335183</v>
      </c>
      <c r="E18" s="1075">
        <v>29.479963980189105</v>
      </c>
      <c r="F18" s="1076">
        <v>0.57202118242252553</v>
      </c>
      <c r="G18" s="1075">
        <v>37.367938371239909</v>
      </c>
      <c r="H18" s="1076">
        <v>0.62526552320291306</v>
      </c>
      <c r="I18" s="1070"/>
      <c r="J18" s="1070"/>
      <c r="K18" s="1070"/>
      <c r="L18" s="1070"/>
      <c r="M18" s="1070"/>
      <c r="N18" s="1070"/>
      <c r="O18" s="1070"/>
    </row>
    <row r="19" spans="1:15" ht="15" customHeight="1" x14ac:dyDescent="0.25">
      <c r="B19" s="1074" t="s">
        <v>41</v>
      </c>
      <c r="C19" s="1075">
        <v>20.744129390268661</v>
      </c>
      <c r="D19" s="1076">
        <v>0.2984305781969267</v>
      </c>
      <c r="E19" s="1075">
        <v>26.883199219702512</v>
      </c>
      <c r="F19" s="1076">
        <v>0.5241786594233957</v>
      </c>
      <c r="G19" s="1075">
        <v>32.529750875025734</v>
      </c>
      <c r="H19" s="1076">
        <v>0.60558033865396854</v>
      </c>
      <c r="I19" s="1070"/>
      <c r="J19" s="1070"/>
      <c r="K19" s="1070"/>
      <c r="L19" s="1070"/>
      <c r="M19" s="1070"/>
      <c r="N19" s="1070"/>
      <c r="O19" s="1070"/>
    </row>
    <row r="20" spans="1:15" ht="15" customHeight="1" x14ac:dyDescent="0.25">
      <c r="B20" s="1074" t="s">
        <v>3</v>
      </c>
      <c r="C20" s="1075">
        <v>20.135636926250644</v>
      </c>
      <c r="D20" s="1076">
        <v>8.7948714342172413E-2</v>
      </c>
      <c r="E20" s="1075">
        <v>33.876537785588752</v>
      </c>
      <c r="F20" s="1076">
        <v>0.18998705852928777</v>
      </c>
      <c r="G20" s="1075">
        <v>58.284730195177957</v>
      </c>
      <c r="H20" s="1076">
        <v>0.15131043088073137</v>
      </c>
      <c r="I20" s="1070"/>
      <c r="J20" s="1070"/>
      <c r="K20" s="1070"/>
      <c r="L20" s="1070"/>
      <c r="M20" s="1070"/>
      <c r="N20" s="1070"/>
      <c r="O20" s="1070"/>
    </row>
    <row r="21" spans="1:15" ht="15" customHeight="1" x14ac:dyDescent="0.25">
      <c r="B21" s="1074" t="s">
        <v>2</v>
      </c>
      <c r="C21" s="1075">
        <v>22.722543352601157</v>
      </c>
      <c r="D21" s="1076">
        <v>0.33089767938671383</v>
      </c>
      <c r="E21" s="1075">
        <v>46.698841698841697</v>
      </c>
      <c r="F21" s="1076">
        <v>0.28724226723324225</v>
      </c>
      <c r="G21" s="1075">
        <v>73.34375</v>
      </c>
      <c r="H21" s="1076">
        <v>0.39205593360922641</v>
      </c>
      <c r="I21" s="1070"/>
      <c r="J21" s="1070"/>
      <c r="K21" s="1070"/>
      <c r="L21" s="1070"/>
      <c r="M21" s="1070"/>
      <c r="N21" s="1070"/>
      <c r="O21" s="1070"/>
    </row>
    <row r="22" spans="1:15" ht="15" customHeight="1" x14ac:dyDescent="0.25">
      <c r="B22" s="1074" t="s">
        <v>35</v>
      </c>
      <c r="C22" s="1075">
        <v>27.404729911314163</v>
      </c>
      <c r="D22" s="1076">
        <v>0.41998270832849255</v>
      </c>
      <c r="E22" s="1075">
        <v>52.490018148820326</v>
      </c>
      <c r="F22" s="1076">
        <v>0.24282147917478192</v>
      </c>
      <c r="G22" s="1075">
        <v>81.797729759299784</v>
      </c>
      <c r="H22" s="1076">
        <v>0.18021820705884489</v>
      </c>
      <c r="I22" s="1070"/>
      <c r="J22" s="1070"/>
      <c r="K22" s="1070"/>
      <c r="L22" s="1070"/>
      <c r="M22" s="1070"/>
      <c r="N22" s="1070"/>
      <c r="O22" s="1070"/>
    </row>
    <row r="23" spans="1:15" ht="15" customHeight="1" x14ac:dyDescent="0.25">
      <c r="B23" s="1074" t="s">
        <v>42</v>
      </c>
      <c r="C23" s="1075">
        <v>23.454824518998358</v>
      </c>
      <c r="D23" s="1076">
        <v>0.18690041813069921</v>
      </c>
      <c r="E23" s="1075">
        <v>39.65332320546905</v>
      </c>
      <c r="F23" s="1076">
        <v>0.32654532732971669</v>
      </c>
      <c r="G23" s="1075">
        <v>56.915827740492169</v>
      </c>
      <c r="H23" s="1076">
        <v>0.40135094581116998</v>
      </c>
      <c r="I23" s="1070"/>
      <c r="J23" s="1070"/>
      <c r="K23" s="1070"/>
      <c r="L23" s="1070"/>
      <c r="M23" s="1070"/>
      <c r="N23" s="1070"/>
      <c r="O23" s="1070"/>
    </row>
    <row r="24" spans="1:15" ht="15" customHeight="1" x14ac:dyDescent="0.25">
      <c r="B24" s="1074" t="s">
        <v>43</v>
      </c>
      <c r="C24" s="1075">
        <v>23.08298755186722</v>
      </c>
      <c r="D24" s="1076">
        <v>0.33639108925206457</v>
      </c>
      <c r="E24" s="1075">
        <v>42.670247933884298</v>
      </c>
      <c r="F24" s="1076">
        <v>0.28508439338834668</v>
      </c>
      <c r="G24" s="1075">
        <v>72.849716446124759</v>
      </c>
      <c r="H24" s="1076">
        <v>0.22687174894593234</v>
      </c>
      <c r="I24" s="1070"/>
      <c r="J24" s="1070"/>
      <c r="K24" s="1070"/>
      <c r="L24" s="1070"/>
      <c r="M24" s="1070"/>
      <c r="N24" s="1070"/>
      <c r="O24" s="1070"/>
    </row>
    <row r="25" spans="1:15" ht="15" customHeight="1" x14ac:dyDescent="0.25">
      <c r="B25" s="1074" t="s">
        <v>44</v>
      </c>
      <c r="C25" s="1075">
        <v>14</v>
      </c>
      <c r="D25" s="1076">
        <v>0.63491411865246294</v>
      </c>
      <c r="E25" s="1075">
        <v>17.263636363636362</v>
      </c>
      <c r="F25" s="1076">
        <v>0.63293026477822889</v>
      </c>
      <c r="G25" s="1075">
        <v>20.732026143790851</v>
      </c>
      <c r="H25" s="1076">
        <v>0.6288287591246543</v>
      </c>
      <c r="I25" s="1070"/>
      <c r="J25" s="1070"/>
      <c r="K25" s="1070"/>
      <c r="L25" s="1070"/>
      <c r="M25" s="1070"/>
      <c r="N25" s="1070"/>
      <c r="O25" s="1070"/>
    </row>
    <row r="26" spans="1:15" ht="15" customHeight="1" x14ac:dyDescent="0.25">
      <c r="B26" s="1074" t="s">
        <v>45</v>
      </c>
      <c r="C26" s="1075">
        <v>19.20881008668244</v>
      </c>
      <c r="D26" s="1076">
        <v>0.60186538297281045</v>
      </c>
      <c r="E26" s="1075">
        <v>25.853383107792801</v>
      </c>
      <c r="F26" s="1076">
        <v>0.63450086665613448</v>
      </c>
      <c r="G26" s="1075">
        <v>31.31059353869275</v>
      </c>
      <c r="H26" s="1076">
        <v>0.64541642003423438</v>
      </c>
      <c r="I26" s="1070"/>
      <c r="J26" s="1070"/>
      <c r="K26" s="1070"/>
      <c r="L26" s="1070"/>
      <c r="M26" s="1070"/>
      <c r="N26" s="1070"/>
      <c r="O26" s="1070"/>
    </row>
    <row r="27" spans="1:15" ht="15" customHeight="1" x14ac:dyDescent="0.25">
      <c r="B27" s="1074" t="s">
        <v>46</v>
      </c>
      <c r="C27" s="1075">
        <v>21.039553264604749</v>
      </c>
      <c r="D27" s="1076">
        <v>0.42715586869324629</v>
      </c>
      <c r="E27" s="1075">
        <v>31.272543859648987</v>
      </c>
      <c r="F27" s="1076">
        <v>0.499521944662007</v>
      </c>
      <c r="G27" s="1075">
        <v>41.897570921985817</v>
      </c>
      <c r="H27" s="1076">
        <v>0.49216563383703149</v>
      </c>
      <c r="I27" s="1070"/>
      <c r="J27" s="1070"/>
      <c r="K27" s="1070"/>
      <c r="L27" s="1070"/>
      <c r="M27" s="1070"/>
      <c r="N27" s="1070"/>
      <c r="O27" s="1070"/>
    </row>
    <row r="28" spans="1:15" ht="15" customHeight="1" x14ac:dyDescent="0.25">
      <c r="B28" s="1077" t="s">
        <v>1</v>
      </c>
      <c r="C28" s="1078">
        <v>22.652650822669106</v>
      </c>
      <c r="D28" s="1079">
        <v>0.26278630499846234</v>
      </c>
      <c r="E28" s="1078">
        <v>48.722891566265062</v>
      </c>
      <c r="F28" s="1079">
        <v>0.15730721286363356</v>
      </c>
      <c r="G28" s="1078">
        <v>76.584577114427859</v>
      </c>
      <c r="H28" s="1079">
        <v>0.13975913853714114</v>
      </c>
      <c r="I28" s="1070"/>
      <c r="J28" s="1070"/>
      <c r="K28" s="1070"/>
      <c r="L28" s="1070"/>
      <c r="M28" s="1070"/>
      <c r="N28" s="1070"/>
      <c r="O28" s="1070"/>
    </row>
    <row r="29" spans="1:15" ht="15" customHeight="1" x14ac:dyDescent="0.25">
      <c r="B29" s="1303" t="s">
        <v>0</v>
      </c>
      <c r="C29" s="1304">
        <v>19.418548992987478</v>
      </c>
      <c r="D29" s="1305">
        <v>0.34925257791962538</v>
      </c>
      <c r="E29" s="1304">
        <v>43.236538930193412</v>
      </c>
      <c r="F29" s="1305">
        <v>0.33243122107655315</v>
      </c>
      <c r="G29" s="1304">
        <v>64.790009938107005</v>
      </c>
      <c r="H29" s="1305">
        <v>0.38649743420831295</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5.6" customHeight="1" x14ac:dyDescent="0.25">
      <c r="B32" s="1712" t="s">
        <v>287</v>
      </c>
      <c r="C32" s="1712"/>
      <c r="D32" s="1712"/>
      <c r="E32" s="1712"/>
      <c r="F32" s="1712"/>
      <c r="G32" s="1712"/>
      <c r="H32" s="1712"/>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447</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22.606896551724137</v>
      </c>
      <c r="D13" s="1076">
        <v>0.26470322873761964</v>
      </c>
      <c r="E13" s="1075">
        <v>45.941747572815537</v>
      </c>
      <c r="F13" s="1076">
        <v>0.13843267763026171</v>
      </c>
      <c r="G13" s="1075">
        <v>71.303030303030297</v>
      </c>
      <c r="H13" s="1076">
        <v>0.13745630769944603</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30.470493009565857</v>
      </c>
      <c r="D15" s="1076">
        <v>0.39720593728555631</v>
      </c>
      <c r="E15" s="1075">
        <v>56.680873691099478</v>
      </c>
      <c r="F15" s="1076">
        <v>0.2034245905288288</v>
      </c>
      <c r="G15" s="1075">
        <v>81.411815624323737</v>
      </c>
      <c r="H15" s="1076">
        <v>0.18700015388532984</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22.09938971229294</v>
      </c>
      <c r="D17" s="1076">
        <v>0.14336773335834199</v>
      </c>
      <c r="E17" s="1075">
        <v>46.288358208955223</v>
      </c>
      <c r="F17" s="1076">
        <v>0.12066123825268016</v>
      </c>
      <c r="G17" s="1075">
        <v>72.079501915708818</v>
      </c>
      <c r="H17" s="1076">
        <v>0.11477832883240063</v>
      </c>
      <c r="I17" s="1070"/>
      <c r="J17" s="1070"/>
      <c r="K17" s="1070"/>
      <c r="L17" s="1070"/>
      <c r="M17" s="1070"/>
      <c r="N17" s="1070"/>
      <c r="O17" s="1070"/>
    </row>
    <row r="18" spans="1:15" ht="15" customHeight="1" x14ac:dyDescent="0.25">
      <c r="B18" s="1074" t="s">
        <v>40</v>
      </c>
      <c r="C18" s="1075">
        <v>17.992509363295881</v>
      </c>
      <c r="D18" s="1076">
        <v>0.45414092214271695</v>
      </c>
      <c r="E18" s="1075">
        <v>30.301745635910226</v>
      </c>
      <c r="F18" s="1076">
        <v>0.5243809348398506</v>
      </c>
      <c r="G18" s="1075">
        <v>47.524752475247524</v>
      </c>
      <c r="H18" s="1076">
        <v>0.48861348532600563</v>
      </c>
      <c r="I18" s="1070"/>
      <c r="J18" s="1070"/>
      <c r="K18" s="1070"/>
      <c r="L18" s="1070"/>
      <c r="M18" s="1070"/>
      <c r="N18" s="1070"/>
      <c r="O18" s="1070"/>
    </row>
    <row r="19" spans="1:15" ht="15" customHeight="1" x14ac:dyDescent="0.25">
      <c r="B19" s="1074" t="s">
        <v>41</v>
      </c>
      <c r="C19" s="1075">
        <v>18.095263157894738</v>
      </c>
      <c r="D19" s="1076">
        <v>0.40162586241941439</v>
      </c>
      <c r="E19" s="1075">
        <v>42.495652173913044</v>
      </c>
      <c r="F19" s="1076">
        <v>0.34753532138402138</v>
      </c>
      <c r="G19" s="1075">
        <v>74.162790697674424</v>
      </c>
      <c r="H19" s="1076">
        <v>0.19964002462956293</v>
      </c>
      <c r="I19" s="1070"/>
      <c r="J19" s="1070"/>
      <c r="K19" s="1070"/>
      <c r="L19" s="1070"/>
      <c r="M19" s="1070"/>
      <c r="N19" s="1070"/>
      <c r="O19" s="1070"/>
    </row>
    <row r="20" spans="1:15" ht="15" customHeight="1" x14ac:dyDescent="0.25">
      <c r="B20" s="1074" t="s">
        <v>3</v>
      </c>
      <c r="C20" s="1075">
        <v>20.192360333457756</v>
      </c>
      <c r="D20" s="1076">
        <v>0.11182522177730382</v>
      </c>
      <c r="E20" s="1075">
        <v>34.129897339199665</v>
      </c>
      <c r="F20" s="1076">
        <v>0.18886118765882179</v>
      </c>
      <c r="G20" s="1075">
        <v>58.594528578407427</v>
      </c>
      <c r="H20" s="1076">
        <v>0.14705108524215374</v>
      </c>
      <c r="I20" s="1070"/>
      <c r="J20" s="1070"/>
      <c r="K20" s="1070"/>
      <c r="L20" s="1070"/>
      <c r="M20" s="1070"/>
      <c r="N20" s="1070"/>
      <c r="O20" s="1070"/>
    </row>
    <row r="21" spans="1:15" ht="15" customHeight="1" x14ac:dyDescent="0.25">
      <c r="B21" s="1074" t="s">
        <v>2</v>
      </c>
      <c r="C21" s="1075">
        <v>22.347536012130401</v>
      </c>
      <c r="D21" s="1076">
        <v>0.27112941468664453</v>
      </c>
      <c r="E21" s="1075">
        <v>43.359461966604826</v>
      </c>
      <c r="F21" s="1076">
        <v>0.21083097808165133</v>
      </c>
      <c r="G21" s="1075">
        <v>69.089974293059129</v>
      </c>
      <c r="H21" s="1076">
        <v>0.17093862302282772</v>
      </c>
      <c r="I21" s="1070"/>
      <c r="J21" s="1070"/>
      <c r="K21" s="1070"/>
      <c r="L21" s="1070"/>
      <c r="M21" s="1070"/>
      <c r="N21" s="1070"/>
      <c r="O21" s="1070"/>
    </row>
    <row r="22" spans="1:15" ht="15" customHeight="1" x14ac:dyDescent="0.25">
      <c r="B22" s="1074" t="s">
        <v>35</v>
      </c>
      <c r="C22" s="1075">
        <v>33.723873735825926</v>
      </c>
      <c r="D22" s="1076">
        <v>0.27860655647409588</v>
      </c>
      <c r="E22" s="1075">
        <v>61.111814345991561</v>
      </c>
      <c r="F22" s="1076">
        <v>0.13631909567799919</v>
      </c>
      <c r="G22" s="1075">
        <v>89.624401913875602</v>
      </c>
      <c r="H22" s="1076">
        <v>0.10657537121227187</v>
      </c>
      <c r="I22" s="1070"/>
      <c r="J22" s="1070"/>
      <c r="K22" s="1070"/>
      <c r="L22" s="1070"/>
      <c r="M22" s="1070"/>
      <c r="N22" s="1070"/>
      <c r="O22" s="1070"/>
    </row>
    <row r="23" spans="1:15" ht="15" customHeight="1" x14ac:dyDescent="0.25">
      <c r="B23" s="1074" t="s">
        <v>42</v>
      </c>
      <c r="C23" s="1075">
        <v>30.963603275705186</v>
      </c>
      <c r="D23" s="1076">
        <v>0.26247252611705013</v>
      </c>
      <c r="E23" s="1075">
        <v>60.40387722132472</v>
      </c>
      <c r="F23" s="1076">
        <v>0.12393810803323833</v>
      </c>
      <c r="G23" s="1075">
        <v>87.436201780415431</v>
      </c>
      <c r="H23" s="1076">
        <v>0.12227074027036372</v>
      </c>
      <c r="I23" s="1070"/>
      <c r="J23" s="1070"/>
      <c r="K23" s="1070"/>
      <c r="L23" s="1070"/>
      <c r="M23" s="1070"/>
      <c r="N23" s="1070"/>
      <c r="O23" s="1070"/>
    </row>
    <row r="24" spans="1:15" ht="15" customHeight="1" x14ac:dyDescent="0.2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v>104.70320404721754</v>
      </c>
      <c r="D25" s="1076">
        <v>0.4177601344107682</v>
      </c>
      <c r="E25" s="1075">
        <v>126.64808917197452</v>
      </c>
      <c r="F25" s="1076">
        <v>0.2957063344660123</v>
      </c>
      <c r="G25" s="1075">
        <v>128.04830917874395</v>
      </c>
      <c r="H25" s="1076">
        <v>0.28538101543171895</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25">
      <c r="B29" s="1303" t="s">
        <v>0</v>
      </c>
      <c r="C29" s="1304">
        <v>25.611217169964132</v>
      </c>
      <c r="D29" s="1305">
        <v>0.58621290497778811</v>
      </c>
      <c r="E29" s="1304">
        <v>49.754407498326266</v>
      </c>
      <c r="F29" s="1305">
        <v>0.39962595373002974</v>
      </c>
      <c r="G29" s="1304">
        <v>76.374220963172803</v>
      </c>
      <c r="H29" s="1305">
        <v>0.25263031803867331</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1.45" customHeight="1" x14ac:dyDescent="0.25">
      <c r="B32" s="1712" t="s">
        <v>287</v>
      </c>
      <c r="C32" s="1712"/>
      <c r="D32" s="1712"/>
      <c r="E32" s="1712"/>
      <c r="F32" s="1712"/>
      <c r="G32" s="1712"/>
      <c r="H32" s="1712"/>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6" customWidth="1"/>
    <col min="2" max="2" width="13" style="666" customWidth="1"/>
    <col min="3" max="4" width="9.140625" style="666" customWidth="1"/>
    <col min="5" max="5" width="9.42578125" style="666" customWidth="1"/>
    <col min="6" max="6" width="7.42578125" style="666" customWidth="1"/>
    <col min="7" max="7" width="2.28515625" style="666" customWidth="1"/>
    <col min="8" max="8" width="12.5703125" style="666" customWidth="1"/>
    <col min="9" max="10" width="9.140625" style="666" customWidth="1"/>
    <col min="11" max="11" width="9.42578125" style="666" customWidth="1"/>
    <col min="12" max="12" width="7.42578125" style="666" customWidth="1"/>
    <col min="13" max="13" width="2.42578125" style="666" customWidth="1"/>
    <col min="14" max="14" width="13" style="666" customWidth="1"/>
    <col min="15" max="16" width="9.140625" style="666" customWidth="1"/>
    <col min="17" max="17" width="9.28515625" style="666" customWidth="1"/>
    <col min="18" max="18" width="7.42578125" style="666" customWidth="1"/>
    <col min="19" max="19" width="2.140625" style="666" customWidth="1"/>
    <col min="20" max="20" width="12.42578125" style="666" customWidth="1"/>
    <col min="21" max="22" width="9.140625" style="666" customWidth="1"/>
    <col min="23" max="23" width="9.28515625" style="666" customWidth="1"/>
    <col min="24" max="24" width="7.42578125" style="666" customWidth="1"/>
    <col min="25" max="16384" width="11.42578125" style="666"/>
  </cols>
  <sheetData>
    <row r="1" spans="1:24" s="1047" customFormat="1" x14ac:dyDescent="0.25">
      <c r="B1" s="1047" t="s">
        <v>79</v>
      </c>
      <c r="C1" s="1047" t="s">
        <v>66</v>
      </c>
      <c r="F1" s="1047" t="s">
        <v>65</v>
      </c>
      <c r="J1" s="1047" t="s">
        <v>79</v>
      </c>
      <c r="K1" s="1047" t="s">
        <v>67</v>
      </c>
    </row>
    <row r="2" spans="1:24" s="613" customFormat="1" ht="15" customHeight="1" x14ac:dyDescent="0.2"/>
    <row r="3" spans="1:24" s="619" customFormat="1" ht="38.25" customHeight="1" x14ac:dyDescent="0.25">
      <c r="B3" s="1545"/>
      <c r="C3" s="1545"/>
      <c r="D3" s="1545"/>
    </row>
    <row r="4" spans="1:24" s="621" customFormat="1" ht="23.25" customHeight="1" x14ac:dyDescent="0.2">
      <c r="B4" s="1547" t="s">
        <v>450</v>
      </c>
      <c r="C4" s="1547"/>
      <c r="D4" s="1547"/>
      <c r="E4" s="1547"/>
      <c r="F4" s="1547"/>
      <c r="G4" s="1547"/>
      <c r="H4" s="1547"/>
      <c r="I4" s="1547"/>
      <c r="J4" s="1547"/>
      <c r="K4" s="1547"/>
      <c r="L4" s="1547"/>
      <c r="M4" s="1547"/>
      <c r="N4" s="1547"/>
      <c r="O4" s="1547"/>
      <c r="P4" s="1547"/>
      <c r="Q4" s="1547"/>
      <c r="R4" s="1547"/>
      <c r="S4" s="1547"/>
      <c r="T4" s="1547"/>
      <c r="U4" s="1547"/>
      <c r="V4" s="1547"/>
      <c r="W4" s="1016"/>
      <c r="X4" s="1016"/>
    </row>
    <row r="5" spans="1:24" s="621" customFormat="1" ht="15.75" customHeight="1" x14ac:dyDescent="0.2">
      <c r="B5" s="1700" t="str">
        <f>porsaad!$B$6</f>
        <v>Situación a 30 de abril de 2026</v>
      </c>
      <c r="C5" s="1700"/>
      <c r="D5" s="1700"/>
      <c r="E5" s="1700"/>
      <c r="F5" s="1700"/>
      <c r="G5" s="1700"/>
      <c r="H5" s="1700"/>
      <c r="I5" s="1700"/>
      <c r="J5" s="1700"/>
      <c r="K5" s="1700"/>
      <c r="L5" s="1700"/>
      <c r="M5" s="1700"/>
      <c r="N5" s="1700"/>
      <c r="O5" s="1700"/>
      <c r="P5" s="1700"/>
      <c r="Q5" s="1700"/>
      <c r="R5" s="1700"/>
      <c r="S5" s="1700"/>
      <c r="T5" s="1700"/>
      <c r="U5" s="1700"/>
      <c r="V5" s="1700"/>
      <c r="W5" s="1068"/>
      <c r="X5" s="1068"/>
    </row>
    <row r="7" spans="1:24" ht="16.5" customHeight="1" x14ac:dyDescent="0.25">
      <c r="M7" s="1052"/>
      <c r="S7" s="1052"/>
    </row>
    <row r="8" spans="1:24" ht="16.5" customHeight="1" x14ac:dyDescent="0.25">
      <c r="M8" s="1052"/>
      <c r="S8" s="1052"/>
    </row>
    <row r="9" spans="1:24" ht="15" customHeight="1" x14ac:dyDescent="0.25">
      <c r="B9" s="1709" t="s">
        <v>125</v>
      </c>
      <c r="C9" s="1710"/>
      <c r="D9" s="1710"/>
      <c r="E9" s="1710"/>
      <c r="F9" s="1711"/>
      <c r="G9" s="1052"/>
      <c r="H9" s="1709" t="s">
        <v>127</v>
      </c>
      <c r="I9" s="1710"/>
      <c r="J9" s="1710"/>
      <c r="K9" s="1710"/>
      <c r="L9" s="1711"/>
      <c r="M9" s="113"/>
      <c r="S9" s="113"/>
    </row>
    <row r="10" spans="1:24" ht="15" customHeight="1" x14ac:dyDescent="0.2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25">
      <c r="E11" s="1092"/>
      <c r="M11" s="113"/>
      <c r="S11" s="113"/>
    </row>
    <row r="12" spans="1:24" ht="15.75" customHeight="1" x14ac:dyDescent="0.25">
      <c r="A12" s="1089"/>
      <c r="B12" s="1090" t="s">
        <v>115</v>
      </c>
      <c r="C12" s="1091">
        <v>2.337654896693097E-2</v>
      </c>
      <c r="D12" s="1091">
        <v>2.3818759901824655E-2</v>
      </c>
      <c r="E12" s="1057">
        <v>2.2666831046689796E-2</v>
      </c>
      <c r="F12" s="1093">
        <v>2.3377976170904514E-2</v>
      </c>
      <c r="G12" s="1052"/>
      <c r="H12" s="1090" t="s">
        <v>115</v>
      </c>
      <c r="I12" s="1091">
        <v>1.9895139577724246E-2</v>
      </c>
      <c r="J12" s="1091">
        <v>1.3813986384935018E-2</v>
      </c>
      <c r="K12" s="1091">
        <v>1.3539996436843043E-2</v>
      </c>
      <c r="L12" s="1095">
        <v>1.5514939075279587E-2</v>
      </c>
      <c r="M12" s="113"/>
      <c r="S12" s="113"/>
    </row>
    <row r="13" spans="1:24" ht="15.75" customHeight="1" x14ac:dyDescent="0.25">
      <c r="B13" s="1084" t="s">
        <v>116</v>
      </c>
      <c r="C13" s="1054">
        <v>3.9470207950700436E-4</v>
      </c>
      <c r="D13" s="1054">
        <v>1.8126910123154226E-4</v>
      </c>
      <c r="E13" s="1054">
        <v>1.2915573245977092E-4</v>
      </c>
      <c r="F13" s="1054">
        <v>2.5778246579450265E-4</v>
      </c>
      <c r="G13" s="1094"/>
      <c r="H13" s="1096" t="s">
        <v>116</v>
      </c>
      <c r="I13" s="1054">
        <v>6.64588351990931E-3</v>
      </c>
      <c r="J13" s="1054">
        <v>7.6253204844841304E-4</v>
      </c>
      <c r="K13" s="1054">
        <v>3.3086457458451045E-4</v>
      </c>
      <c r="L13" s="1097">
        <v>2.3535302954431647E-3</v>
      </c>
      <c r="M13" s="113"/>
      <c r="S13" s="113"/>
    </row>
    <row r="14" spans="1:24" ht="15.75" customHeight="1" x14ac:dyDescent="0.25">
      <c r="B14" s="1082" t="s">
        <v>117</v>
      </c>
      <c r="C14" s="1057">
        <v>2.7183514185401751E-3</v>
      </c>
      <c r="D14" s="1057">
        <v>1.8851986528080397E-3</v>
      </c>
      <c r="E14" s="1057">
        <v>7.7493439475862555E-4</v>
      </c>
      <c r="F14" s="1057">
        <v>1.9807162932985764E-3</v>
      </c>
      <c r="G14" s="1094"/>
      <c r="H14" s="1098" t="s">
        <v>117</v>
      </c>
      <c r="I14" s="1057">
        <v>1.4071135043219498E-2</v>
      </c>
      <c r="J14" s="1057">
        <v>8.5978251259835551E-3</v>
      </c>
      <c r="K14" s="1057">
        <v>7.0117838690794331E-3</v>
      </c>
      <c r="L14" s="1099">
        <v>9.6895343014521788E-3</v>
      </c>
      <c r="M14" s="113"/>
      <c r="S14" s="113"/>
    </row>
    <row r="15" spans="1:24" ht="15.75" customHeight="1" x14ac:dyDescent="0.25">
      <c r="B15" s="1084" t="s">
        <v>118</v>
      </c>
      <c r="C15" s="1054">
        <v>0.91721760498597849</v>
      </c>
      <c r="D15" s="1054">
        <v>0.14586362037899744</v>
      </c>
      <c r="E15" s="1054">
        <v>7.6612832209091387E-3</v>
      </c>
      <c r="F15" s="1054">
        <v>0.43361772701626</v>
      </c>
      <c r="G15" s="1094"/>
      <c r="H15" s="1096" t="s">
        <v>118</v>
      </c>
      <c r="I15" s="1054">
        <v>0.25003542581833638</v>
      </c>
      <c r="J15" s="1054">
        <v>0.1330563168596941</v>
      </c>
      <c r="K15" s="1054">
        <v>1.2674658318698939E-2</v>
      </c>
      <c r="L15" s="1097">
        <v>0.1280295443164747</v>
      </c>
      <c r="M15" s="113"/>
      <c r="S15" s="113"/>
    </row>
    <row r="16" spans="1:24" ht="15.75" customHeight="1" x14ac:dyDescent="0.25">
      <c r="B16" s="1082" t="s">
        <v>119</v>
      </c>
      <c r="C16" s="1057">
        <v>5.0483669201460395E-3</v>
      </c>
      <c r="D16" s="1057">
        <v>0.22854770821475312</v>
      </c>
      <c r="E16" s="1057">
        <v>0.18306650933150168</v>
      </c>
      <c r="F16" s="1057">
        <v>0.12601090840699641</v>
      </c>
      <c r="G16" s="1094"/>
      <c r="H16" s="1098" t="s">
        <v>119</v>
      </c>
      <c r="I16" s="1057">
        <v>0.22180813376789005</v>
      </c>
      <c r="J16" s="1057">
        <v>0.10982671735478737</v>
      </c>
      <c r="K16" s="1057">
        <v>0.18203914382428546</v>
      </c>
      <c r="L16" s="1099">
        <v>0.16648305792021365</v>
      </c>
      <c r="M16" s="113"/>
      <c r="S16" s="113"/>
    </row>
    <row r="17" spans="2:19" ht="15.75" customHeight="1" x14ac:dyDescent="0.25">
      <c r="B17" s="1084" t="s">
        <v>120</v>
      </c>
      <c r="C17" s="1054">
        <v>2.6483236302405453E-3</v>
      </c>
      <c r="D17" s="1054">
        <v>0.55571305826351447</v>
      </c>
      <c r="E17" s="1054">
        <v>0.20212872129954149</v>
      </c>
      <c r="F17" s="1054">
        <v>0.24797884079433827</v>
      </c>
      <c r="G17" s="1094"/>
      <c r="H17" s="1096" t="s">
        <v>120</v>
      </c>
      <c r="I17" s="1054">
        <v>0.41458126682726371</v>
      </c>
      <c r="J17" s="1054">
        <v>0.17309477499778977</v>
      </c>
      <c r="K17" s="1054">
        <v>9.1267720343081116E-2</v>
      </c>
      <c r="L17" s="1097">
        <v>0.21737606409614421</v>
      </c>
      <c r="M17" s="113"/>
      <c r="S17" s="113"/>
    </row>
    <row r="18" spans="2:19" ht="15.75" customHeight="1" x14ac:dyDescent="0.25">
      <c r="B18" s="1082" t="s">
        <v>121</v>
      </c>
      <c r="C18" s="1057">
        <v>4.8481511072348257E-2</v>
      </c>
      <c r="D18" s="1057">
        <v>4.27940094187425E-2</v>
      </c>
      <c r="E18" s="1057">
        <v>0.54072221537305454</v>
      </c>
      <c r="F18" s="1057">
        <v>0.15669491313651554</v>
      </c>
      <c r="G18" s="1094"/>
      <c r="H18" s="1098" t="s">
        <v>121</v>
      </c>
      <c r="I18" s="1057">
        <v>6.0436446081904495E-2</v>
      </c>
      <c r="J18" s="1057">
        <v>0.24373397577579348</v>
      </c>
      <c r="K18" s="1057">
        <v>0.14648392761701154</v>
      </c>
      <c r="L18" s="1099">
        <v>0.15786596561508931</v>
      </c>
      <c r="M18" s="1052"/>
      <c r="S18" s="1052"/>
    </row>
    <row r="19" spans="2:19" ht="15.75" customHeight="1" x14ac:dyDescent="0.25">
      <c r="B19" s="1084" t="s">
        <v>122</v>
      </c>
      <c r="C19" s="1054">
        <v>6.6844707013283001E-5</v>
      </c>
      <c r="D19" s="1054">
        <v>6.199403262118746E-4</v>
      </c>
      <c r="E19" s="1054">
        <v>4.1834715886742167E-2</v>
      </c>
      <c r="F19" s="1085">
        <v>9.6247555341029099E-3</v>
      </c>
      <c r="G19" s="1052"/>
      <c r="H19" s="1096" t="s">
        <v>122</v>
      </c>
      <c r="I19" s="1054">
        <v>3.3867082329601815E-3</v>
      </c>
      <c r="J19" s="1054">
        <v>0.11092078507647422</v>
      </c>
      <c r="K19" s="1054">
        <v>0.18572955638695884</v>
      </c>
      <c r="L19" s="1097">
        <v>0.10378484393256551</v>
      </c>
    </row>
    <row r="20" spans="2:19" x14ac:dyDescent="0.25">
      <c r="B20" s="1082" t="s">
        <v>123</v>
      </c>
      <c r="C20" s="1057">
        <v>4.7746219295202142E-5</v>
      </c>
      <c r="D20" s="1057">
        <v>5.7643574191630447E-4</v>
      </c>
      <c r="E20" s="1057">
        <v>1.0156337143427442E-3</v>
      </c>
      <c r="F20" s="1083">
        <v>4.5638018178924706E-4</v>
      </c>
      <c r="G20" s="1052"/>
      <c r="H20" s="1100" t="s">
        <v>123</v>
      </c>
      <c r="I20" s="1101">
        <v>9.139861130792121E-3</v>
      </c>
      <c r="J20" s="1101">
        <v>0.20619308637609407</v>
      </c>
      <c r="K20" s="1101">
        <v>0.3609223486294571</v>
      </c>
      <c r="L20" s="1102">
        <v>0.19890252044733767</v>
      </c>
    </row>
    <row r="21" spans="2:19" x14ac:dyDescent="0.25">
      <c r="B21" s="1300" t="s">
        <v>0</v>
      </c>
      <c r="C21" s="1301">
        <v>0.99999999999999978</v>
      </c>
      <c r="D21" s="1301">
        <v>0.99999999999999989</v>
      </c>
      <c r="E21" s="1301">
        <v>0.99999999999999989</v>
      </c>
      <c r="F21" s="1302">
        <v>1</v>
      </c>
      <c r="G21" s="113"/>
      <c r="H21" s="1059" t="s">
        <v>0</v>
      </c>
      <c r="I21" s="1306">
        <v>0.99999999999999989</v>
      </c>
      <c r="J21" s="1306">
        <v>1</v>
      </c>
      <c r="K21" s="1306">
        <v>1</v>
      </c>
      <c r="L21" s="1307">
        <v>0.99999999999999989</v>
      </c>
    </row>
    <row r="23" spans="2:19" ht="15" customHeight="1" x14ac:dyDescent="0.25"/>
    <row r="24" spans="2:19" ht="15" customHeight="1" x14ac:dyDescent="0.25">
      <c r="H24" s="700"/>
      <c r="I24" s="700"/>
      <c r="J24" s="700"/>
      <c r="K24" s="700"/>
      <c r="L24" s="700"/>
    </row>
    <row r="25" spans="2:19" ht="15" customHeight="1" x14ac:dyDescent="0.25">
      <c r="B25" s="1709" t="s">
        <v>126</v>
      </c>
      <c r="C25" s="1710"/>
      <c r="D25" s="1710"/>
      <c r="E25" s="1710"/>
      <c r="F25" s="1711"/>
      <c r="H25" s="700" t="s">
        <v>128</v>
      </c>
      <c r="I25" s="700"/>
      <c r="J25" s="700"/>
      <c r="K25" s="700"/>
      <c r="L25" s="700"/>
    </row>
    <row r="26" spans="2:19" ht="15" customHeight="1" x14ac:dyDescent="0.2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25">
      <c r="H27" s="700" t="s">
        <v>115</v>
      </c>
      <c r="I27" s="700">
        <v>2.1696751643330573E-2</v>
      </c>
      <c r="J27" s="700">
        <v>1.1960742902215001E-2</v>
      </c>
      <c r="K27" s="700">
        <v>2.5850950174646139E-3</v>
      </c>
      <c r="L27" s="700">
        <v>1.1473116702382272E-2</v>
      </c>
    </row>
    <row r="28" spans="2:19" x14ac:dyDescent="0.25">
      <c r="B28" s="1090" t="s">
        <v>115</v>
      </c>
      <c r="C28" s="1091">
        <v>0</v>
      </c>
      <c r="D28" s="1091">
        <v>0</v>
      </c>
      <c r="E28" s="1091">
        <v>3.1026993484331366E-4</v>
      </c>
      <c r="F28" s="1095">
        <v>8.2911864687836828E-5</v>
      </c>
      <c r="H28" s="700" t="s">
        <v>116</v>
      </c>
      <c r="I28" s="700">
        <v>4.1526159907522044E-2</v>
      </c>
      <c r="J28" s="700">
        <v>1.7426048127443333E-2</v>
      </c>
      <c r="K28" s="700">
        <v>1.8549579022535165E-2</v>
      </c>
      <c r="L28" s="700">
        <v>2.4092829570375247E-2</v>
      </c>
    </row>
    <row r="29" spans="2:19" ht="15.75" customHeight="1" x14ac:dyDescent="0.25">
      <c r="B29" s="1096" t="s">
        <v>116</v>
      </c>
      <c r="C29" s="1054">
        <v>1.5167930660888408E-3</v>
      </c>
      <c r="D29" s="1054">
        <v>0</v>
      </c>
      <c r="E29" s="1054">
        <v>3.1026993484331366E-4</v>
      </c>
      <c r="F29" s="1097">
        <v>6.6329491750269462E-4</v>
      </c>
      <c r="H29" s="700" t="s">
        <v>117</v>
      </c>
      <c r="I29" s="700">
        <v>8.3414844353851311E-2</v>
      </c>
      <c r="J29" s="702">
        <v>4.5334448232611665E-2</v>
      </c>
      <c r="K29" s="702">
        <v>2.9305124245091366E-2</v>
      </c>
      <c r="L29" s="700">
        <v>5.0112155350364729E-2</v>
      </c>
    </row>
    <row r="30" spans="2:19" ht="15.75" customHeight="1" x14ac:dyDescent="0.25">
      <c r="B30" s="1098" t="s">
        <v>117</v>
      </c>
      <c r="C30" s="1057">
        <v>4.9837486457204767E-3</v>
      </c>
      <c r="D30" s="1057">
        <v>1.1839924224484964E-3</v>
      </c>
      <c r="E30" s="1057">
        <v>3.1026993484331366E-4</v>
      </c>
      <c r="F30" s="1099">
        <v>2.4044440759472679E-3</v>
      </c>
      <c r="H30" s="700" t="s">
        <v>118</v>
      </c>
      <c r="I30" s="700">
        <v>0.68189497732511606</v>
      </c>
      <c r="J30" s="702">
        <v>0.12110306065712968</v>
      </c>
      <c r="K30" s="702">
        <v>9.1153660926316493E-2</v>
      </c>
      <c r="L30" s="700">
        <v>0.25812544942634419</v>
      </c>
    </row>
    <row r="31" spans="2:19" ht="15.75" customHeight="1" x14ac:dyDescent="0.25">
      <c r="B31" s="1096" t="s">
        <v>118</v>
      </c>
      <c r="C31" s="1054">
        <v>0.13499458288190683</v>
      </c>
      <c r="D31" s="1054">
        <v>5.1622069618754443E-2</v>
      </c>
      <c r="E31" s="1054">
        <v>2.4821594787465093E-3</v>
      </c>
      <c r="F31" s="1097">
        <v>7.0392173119973464E-2</v>
      </c>
      <c r="H31" s="700" t="s">
        <v>119</v>
      </c>
      <c r="I31" s="700">
        <v>0.10526891796685295</v>
      </c>
      <c r="J31" s="700">
        <v>0.48961462701877945</v>
      </c>
      <c r="K31" s="700">
        <v>0.10655352032371811</v>
      </c>
      <c r="L31" s="700">
        <v>0.26524293170866081</v>
      </c>
    </row>
    <row r="32" spans="2:19" ht="15.75" customHeight="1" x14ac:dyDescent="0.25">
      <c r="B32" s="1098" t="s">
        <v>119</v>
      </c>
      <c r="C32" s="1057">
        <v>0.17464788732394365</v>
      </c>
      <c r="D32" s="1057">
        <v>4.6886099928960458E-2</v>
      </c>
      <c r="E32" s="1057">
        <v>5.2745888923363328E-2</v>
      </c>
      <c r="F32" s="1099">
        <v>9.7338529143520439E-2</v>
      </c>
      <c r="H32" s="700" t="s">
        <v>120</v>
      </c>
      <c r="I32" s="700">
        <v>5.922146145269739E-2</v>
      </c>
      <c r="J32" s="700">
        <v>0.21355206048041239</v>
      </c>
      <c r="K32" s="700">
        <v>0.38330814664740298</v>
      </c>
      <c r="L32" s="700">
        <v>0.22803490231573073</v>
      </c>
    </row>
    <row r="33" spans="2:12" ht="15.75" customHeight="1" x14ac:dyDescent="0.25">
      <c r="B33" s="1096" t="s">
        <v>120</v>
      </c>
      <c r="C33" s="1054">
        <v>0.5939328277356446</v>
      </c>
      <c r="D33" s="1054">
        <v>0.12881837556239639</v>
      </c>
      <c r="E33" s="1054">
        <v>3.5060502637294447E-2</v>
      </c>
      <c r="F33" s="1097">
        <v>0.28173451620926954</v>
      </c>
      <c r="H33" s="700" t="s">
        <v>121</v>
      </c>
      <c r="I33" s="700">
        <v>9.2341156111274509E-4</v>
      </c>
      <c r="J33" s="700">
        <v>8.0527048519669492E-2</v>
      </c>
      <c r="K33" s="700">
        <v>0.14948159711266476</v>
      </c>
      <c r="L33" s="700">
        <v>8.2000407837637693E-2</v>
      </c>
    </row>
    <row r="34" spans="2:12" ht="15.75" customHeight="1" x14ac:dyDescent="0.25">
      <c r="B34" s="1098" t="s">
        <v>121</v>
      </c>
      <c r="C34" s="1057">
        <v>8.4723726977248101E-2</v>
      </c>
      <c r="D34" s="1057">
        <v>0.10963769831873076</v>
      </c>
      <c r="E34" s="1057">
        <v>5.1504809183990072E-2</v>
      </c>
      <c r="F34" s="1099">
        <v>8.4570101981593565E-2</v>
      </c>
      <c r="H34" s="700" t="s">
        <v>122</v>
      </c>
      <c r="I34" s="700">
        <v>7.7976976271742918E-4</v>
      </c>
      <c r="J34" s="700">
        <v>9.0987849609282401E-3</v>
      </c>
      <c r="K34" s="700">
        <v>0.13038400008856857</v>
      </c>
      <c r="L34" s="700">
        <v>4.6133949621319177E-2</v>
      </c>
    </row>
    <row r="35" spans="2:12" ht="15.75" customHeight="1" x14ac:dyDescent="0.25">
      <c r="B35" s="1096" t="s">
        <v>122</v>
      </c>
      <c r="C35" s="1054">
        <v>3.2502708559046588E-3</v>
      </c>
      <c r="D35" s="1054">
        <v>0.41463414634146339</v>
      </c>
      <c r="E35" s="1054">
        <v>0.16165063605336644</v>
      </c>
      <c r="F35" s="1097">
        <v>0.18961943454108282</v>
      </c>
      <c r="H35" s="700" t="s">
        <v>123</v>
      </c>
      <c r="I35" s="700">
        <v>5.2737060267994554E-3</v>
      </c>
      <c r="J35" s="700">
        <v>1.1383179100810744E-2</v>
      </c>
      <c r="K35" s="700">
        <v>8.8679276616237937E-2</v>
      </c>
      <c r="L35" s="700">
        <v>3.4784257467185171E-2</v>
      </c>
    </row>
    <row r="36" spans="2:12" x14ac:dyDescent="0.25">
      <c r="B36" s="1100" t="s">
        <v>123</v>
      </c>
      <c r="C36" s="1101">
        <v>1.9501625135427952E-3</v>
      </c>
      <c r="D36" s="1101">
        <v>0.24721761780724602</v>
      </c>
      <c r="E36" s="1101">
        <v>0.69562519391870925</v>
      </c>
      <c r="F36" s="1102">
        <v>0.27319459414642233</v>
      </c>
      <c r="H36" s="700" t="s">
        <v>0</v>
      </c>
      <c r="I36" s="700">
        <v>0.99999999999999989</v>
      </c>
      <c r="J36" s="700">
        <v>1</v>
      </c>
      <c r="K36" s="700">
        <v>1</v>
      </c>
      <c r="L36" s="700">
        <v>1.0000000000000002</v>
      </c>
    </row>
    <row r="37" spans="2:12" x14ac:dyDescent="0.25">
      <c r="B37" s="1059" t="s">
        <v>0</v>
      </c>
      <c r="C37" s="1306">
        <f>SUM(C28:C36)</f>
        <v>0.99999999999999989</v>
      </c>
      <c r="D37" s="1306">
        <f>SUM(D28:D36)</f>
        <v>1</v>
      </c>
      <c r="E37" s="1306">
        <f>SUM(E28:E36)</f>
        <v>1</v>
      </c>
      <c r="F37" s="1307">
        <f>SUM(F28:F36)</f>
        <v>0.99999999999999989</v>
      </c>
    </row>
    <row r="38" spans="2:12" x14ac:dyDescent="0.25">
      <c r="H38" s="700"/>
      <c r="I38" s="700"/>
      <c r="J38" s="700"/>
      <c r="K38" s="700"/>
      <c r="L38" s="700"/>
    </row>
    <row r="39" spans="2:12" x14ac:dyDescent="0.25">
      <c r="H39" s="700"/>
      <c r="I39" s="700"/>
      <c r="J39" s="700"/>
      <c r="K39" s="700"/>
      <c r="L39" s="700"/>
    </row>
    <row r="40" spans="2:12" x14ac:dyDescent="0.2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66</v>
      </c>
      <c r="C1" s="700" t="s">
        <v>66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457</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116.55377233357014</v>
      </c>
      <c r="D11" s="1073">
        <v>0.63101528280302976</v>
      </c>
      <c r="E11" s="1072">
        <v>237.17801210400549</v>
      </c>
      <c r="F11" s="1073">
        <v>0.43443653287421469</v>
      </c>
      <c r="G11" s="1072">
        <v>354.58790088615837</v>
      </c>
      <c r="H11" s="1073">
        <v>0.40950421286136629</v>
      </c>
      <c r="I11" s="1070"/>
      <c r="J11" s="1070"/>
      <c r="K11" s="1070"/>
      <c r="L11" s="1070"/>
      <c r="M11" s="1070"/>
      <c r="N11" s="1070"/>
      <c r="O11" s="1070"/>
    </row>
    <row r="12" spans="1:18" ht="15" customHeight="1" x14ac:dyDescent="0.25">
      <c r="B12" s="1074" t="s">
        <v>7</v>
      </c>
      <c r="C12" s="1075">
        <v>134.23023779724639</v>
      </c>
      <c r="D12" s="1076">
        <v>0.29437267943232232</v>
      </c>
      <c r="E12" s="1075">
        <v>238.00844030225227</v>
      </c>
      <c r="F12" s="1076">
        <v>0.43491505697722976</v>
      </c>
      <c r="G12" s="1075">
        <v>364.1217042908745</v>
      </c>
      <c r="H12" s="1076">
        <v>0.28331667655862375</v>
      </c>
      <c r="I12" s="1070"/>
      <c r="J12" s="1070"/>
      <c r="K12" s="1070"/>
      <c r="L12" s="1070"/>
      <c r="M12" s="1070"/>
      <c r="N12" s="1070"/>
      <c r="O12" s="1070"/>
    </row>
    <row r="13" spans="1:18" ht="15" customHeight="1" x14ac:dyDescent="0.25">
      <c r="B13" s="1074" t="s">
        <v>37</v>
      </c>
      <c r="C13" s="1075">
        <v>121.09413308044844</v>
      </c>
      <c r="D13" s="1076">
        <v>0.28092623419401935</v>
      </c>
      <c r="E13" s="1075">
        <v>207.33082061491228</v>
      </c>
      <c r="F13" s="1076">
        <v>0.34072121931937954</v>
      </c>
      <c r="G13" s="1075">
        <v>288.44165037594365</v>
      </c>
      <c r="H13" s="1076">
        <v>0.37850477264981525</v>
      </c>
      <c r="I13" s="1070"/>
      <c r="J13" s="1070"/>
      <c r="K13" s="1070"/>
      <c r="L13" s="1070"/>
      <c r="M13" s="1070"/>
      <c r="N13" s="1070"/>
      <c r="O13" s="1070"/>
    </row>
    <row r="14" spans="1:18" ht="15" customHeight="1" x14ac:dyDescent="0.25">
      <c r="B14" s="1074" t="s">
        <v>38</v>
      </c>
      <c r="C14" s="1075">
        <v>163.33407155302976</v>
      </c>
      <c r="D14" s="1076">
        <v>0.1397406513038319</v>
      </c>
      <c r="E14" s="1075">
        <v>278.81603878389876</v>
      </c>
      <c r="F14" s="1076">
        <v>0.18345432690929264</v>
      </c>
      <c r="G14" s="1075">
        <v>390.1992675909936</v>
      </c>
      <c r="H14" s="1076">
        <v>0.21333286108469166</v>
      </c>
      <c r="I14" s="1070"/>
      <c r="J14" s="1070"/>
      <c r="K14" s="1070"/>
      <c r="L14" s="1070"/>
      <c r="M14" s="1070"/>
      <c r="N14" s="1070"/>
      <c r="O14" s="1070"/>
    </row>
    <row r="15" spans="1:18" ht="15" customHeight="1" x14ac:dyDescent="0.25">
      <c r="B15" s="1074" t="s">
        <v>6</v>
      </c>
      <c r="C15" s="1075">
        <v>163.93108011937494</v>
      </c>
      <c r="D15" s="1076">
        <v>0.13026138035946908</v>
      </c>
      <c r="E15" s="1075">
        <v>282.34671940837683</v>
      </c>
      <c r="F15" s="1076">
        <v>0.18133137407854805</v>
      </c>
      <c r="G15" s="1075">
        <v>425.81452258586734</v>
      </c>
      <c r="H15" s="1076">
        <v>0.22406516137647872</v>
      </c>
      <c r="I15" s="1070"/>
      <c r="J15" s="1070"/>
      <c r="K15" s="1070"/>
      <c r="L15" s="1070"/>
      <c r="M15" s="1070"/>
      <c r="N15" s="1070"/>
      <c r="O15" s="1070"/>
    </row>
    <row r="16" spans="1:18" ht="15" customHeight="1" x14ac:dyDescent="0.25">
      <c r="B16" s="1074" t="s">
        <v>5</v>
      </c>
      <c r="C16" s="1075">
        <v>130.93556542617057</v>
      </c>
      <c r="D16" s="1076">
        <v>0.34665551023062724</v>
      </c>
      <c r="E16" s="1075">
        <v>215.97013090495449</v>
      </c>
      <c r="F16" s="1076">
        <v>0.33658087265517045</v>
      </c>
      <c r="G16" s="1075">
        <v>295.58778865979633</v>
      </c>
      <c r="H16" s="1076">
        <v>0.35390097976871648</v>
      </c>
      <c r="I16" s="1070"/>
      <c r="J16" s="1070"/>
      <c r="K16" s="1070"/>
      <c r="L16" s="1070"/>
      <c r="M16" s="1070"/>
      <c r="N16" s="1070"/>
      <c r="O16" s="1070"/>
    </row>
    <row r="17" spans="1:15" ht="15" customHeight="1" x14ac:dyDescent="0.25">
      <c r="B17" s="1074" t="s">
        <v>4</v>
      </c>
      <c r="C17" s="1075">
        <v>128.47220745014266</v>
      </c>
      <c r="D17" s="1076">
        <v>0.29898012235542398</v>
      </c>
      <c r="E17" s="1075">
        <v>216.75127725428374</v>
      </c>
      <c r="F17" s="1076">
        <v>0.36828682306452554</v>
      </c>
      <c r="G17" s="1075">
        <v>301.070148551106</v>
      </c>
      <c r="H17" s="1076">
        <v>0.40307253622955047</v>
      </c>
      <c r="I17" s="1070"/>
      <c r="J17" s="1070"/>
      <c r="K17" s="1070"/>
      <c r="L17" s="1070"/>
      <c r="M17" s="1070"/>
      <c r="N17" s="1070"/>
      <c r="O17" s="1070"/>
    </row>
    <row r="18" spans="1:15" ht="15" customHeight="1" x14ac:dyDescent="0.25">
      <c r="B18" s="1074" t="s">
        <v>40</v>
      </c>
      <c r="C18" s="1075">
        <v>157.01324052287555</v>
      </c>
      <c r="D18" s="1076">
        <v>0.17923845856490167</v>
      </c>
      <c r="E18" s="1075">
        <v>266.72269396043265</v>
      </c>
      <c r="F18" s="1076">
        <v>0.21532813281893154</v>
      </c>
      <c r="G18" s="1075">
        <v>364.51251118492354</v>
      </c>
      <c r="H18" s="1076">
        <v>0.24862816882598252</v>
      </c>
      <c r="I18" s="1070"/>
      <c r="J18" s="1070"/>
      <c r="K18" s="1070"/>
      <c r="L18" s="1070"/>
      <c r="M18" s="1070"/>
      <c r="N18" s="1070"/>
      <c r="O18" s="1070"/>
    </row>
    <row r="19" spans="1:15" ht="15" customHeight="1" x14ac:dyDescent="0.25">
      <c r="B19" s="1074" t="s">
        <v>41</v>
      </c>
      <c r="C19" s="1075">
        <v>176.87058480401686</v>
      </c>
      <c r="D19" s="1076">
        <v>6.142859942374803E-2</v>
      </c>
      <c r="E19" s="1075">
        <v>294.58771623966493</v>
      </c>
      <c r="F19" s="1076">
        <v>0.17253695862581006</v>
      </c>
      <c r="G19" s="1075">
        <v>406.06276571440486</v>
      </c>
      <c r="H19" s="1076">
        <v>0.23031496715668376</v>
      </c>
      <c r="I19" s="1070"/>
      <c r="J19" s="1070"/>
      <c r="K19" s="1070"/>
      <c r="L19" s="1070"/>
      <c r="M19" s="1070"/>
      <c r="N19" s="1070"/>
      <c r="O19" s="1070"/>
    </row>
    <row r="20" spans="1:15" ht="15" customHeight="1" x14ac:dyDescent="0.25">
      <c r="B20" s="1074" t="s">
        <v>3</v>
      </c>
      <c r="C20" s="1075">
        <v>181.01705444168749</v>
      </c>
      <c r="D20" s="1076">
        <v>0.11068166746715367</v>
      </c>
      <c r="E20" s="1075">
        <v>312.88360989127193</v>
      </c>
      <c r="F20" s="1076">
        <v>9.7137059877268908E-2</v>
      </c>
      <c r="G20" s="1075">
        <v>445.39687380484622</v>
      </c>
      <c r="H20" s="1076">
        <v>0.11611725255959461</v>
      </c>
      <c r="I20" s="1070"/>
      <c r="J20" s="1070"/>
      <c r="K20" s="1070"/>
      <c r="L20" s="1070"/>
      <c r="M20" s="1070"/>
      <c r="N20" s="1070"/>
      <c r="O20" s="1070"/>
    </row>
    <row r="21" spans="1:15" ht="15" customHeight="1" x14ac:dyDescent="0.25">
      <c r="B21" s="1074" t="s">
        <v>2</v>
      </c>
      <c r="C21" s="1075">
        <v>134.4654686373469</v>
      </c>
      <c r="D21" s="1076">
        <v>0.2489027444978604</v>
      </c>
      <c r="E21" s="1075">
        <v>232.72980076896613</v>
      </c>
      <c r="F21" s="1076">
        <v>0.28303081381085854</v>
      </c>
      <c r="G21" s="1075">
        <v>321.61756500000467</v>
      </c>
      <c r="H21" s="1076">
        <v>0.30858172328756922</v>
      </c>
      <c r="I21" s="1070"/>
      <c r="J21" s="1070"/>
      <c r="K21" s="1070"/>
      <c r="L21" s="1070"/>
      <c r="M21" s="1070"/>
      <c r="N21" s="1070"/>
      <c r="O21" s="1070"/>
    </row>
    <row r="22" spans="1:15" ht="15" customHeight="1" x14ac:dyDescent="0.25">
      <c r="B22" s="1074" t="s">
        <v>35</v>
      </c>
      <c r="C22" s="1075">
        <v>373.79426937112953</v>
      </c>
      <c r="D22" s="1076">
        <v>0.25438120440359296</v>
      </c>
      <c r="E22" s="1075">
        <v>382.62446920058386</v>
      </c>
      <c r="F22" s="1076">
        <v>0.18858863554887442</v>
      </c>
      <c r="G22" s="1075">
        <v>392.553634772485</v>
      </c>
      <c r="H22" s="1076">
        <v>0.19440667538992229</v>
      </c>
      <c r="I22" s="1070"/>
      <c r="J22" s="1070"/>
      <c r="K22" s="1070"/>
      <c r="L22" s="1070"/>
      <c r="M22" s="1070"/>
      <c r="N22" s="1070"/>
      <c r="O22" s="1070"/>
    </row>
    <row r="23" spans="1:15" ht="15" customHeight="1" x14ac:dyDescent="0.25">
      <c r="B23" s="1074" t="s">
        <v>42</v>
      </c>
      <c r="C23" s="1075">
        <v>181.97062240227177</v>
      </c>
      <c r="D23" s="1076">
        <v>0.11200373604898924</v>
      </c>
      <c r="E23" s="1075">
        <v>274.41676379490599</v>
      </c>
      <c r="F23" s="1076">
        <v>0.16946582344676397</v>
      </c>
      <c r="G23" s="1075">
        <v>383.15852016477504</v>
      </c>
      <c r="H23" s="1076">
        <v>0.20341248290719757</v>
      </c>
      <c r="I23" s="1070"/>
      <c r="J23" s="1070"/>
      <c r="K23" s="1070"/>
      <c r="L23" s="1070"/>
      <c r="M23" s="1070"/>
      <c r="N23" s="1070"/>
      <c r="O23" s="1070"/>
    </row>
    <row r="24" spans="1:15" ht="15" customHeight="1" x14ac:dyDescent="0.25">
      <c r="B24" s="1074" t="s">
        <v>43</v>
      </c>
      <c r="C24" s="1075">
        <v>131.37665893988552</v>
      </c>
      <c r="D24" s="1076">
        <v>0.25591262051860519</v>
      </c>
      <c r="E24" s="1075">
        <v>240.38836383400789</v>
      </c>
      <c r="F24" s="1076">
        <v>0.29409992667711266</v>
      </c>
      <c r="G24" s="1075">
        <v>332.49198219656898</v>
      </c>
      <c r="H24" s="1076">
        <v>0.32188889309764279</v>
      </c>
      <c r="I24" s="1070"/>
      <c r="J24" s="1070"/>
      <c r="K24" s="1070"/>
      <c r="L24" s="1070"/>
      <c r="M24" s="1070"/>
      <c r="N24" s="1070"/>
      <c r="O24" s="1070"/>
    </row>
    <row r="25" spans="1:15" ht="15" customHeight="1" x14ac:dyDescent="0.25">
      <c r="B25" s="1074" t="s">
        <v>44</v>
      </c>
      <c r="C25" s="1075">
        <v>107.87012240107308</v>
      </c>
      <c r="D25" s="1076">
        <v>0.37552102970440182</v>
      </c>
      <c r="E25" s="1075">
        <v>232.05367768595227</v>
      </c>
      <c r="F25" s="1076">
        <v>0.47543048360963264</v>
      </c>
      <c r="G25" s="1075">
        <v>295.33997481108304</v>
      </c>
      <c r="H25" s="1076">
        <v>0.44247033998426138</v>
      </c>
      <c r="I25" s="1070"/>
      <c r="J25" s="1070"/>
      <c r="K25" s="1070"/>
      <c r="L25" s="1070"/>
      <c r="M25" s="1070"/>
      <c r="N25" s="1070"/>
      <c r="O25" s="1070"/>
    </row>
    <row r="26" spans="1:15" ht="15" customHeight="1" x14ac:dyDescent="0.25">
      <c r="B26" s="1074" t="s">
        <v>45</v>
      </c>
      <c r="C26" s="1075">
        <v>166.51325321516251</v>
      </c>
      <c r="D26" s="1076">
        <v>0.17507543447636686</v>
      </c>
      <c r="E26" s="1075">
        <v>285.89233530028679</v>
      </c>
      <c r="F26" s="1076">
        <v>0.25799095149562318</v>
      </c>
      <c r="G26" s="1075">
        <v>383.99778119506936</v>
      </c>
      <c r="H26" s="1076">
        <v>0.29978257876502507</v>
      </c>
      <c r="I26" s="1070"/>
      <c r="J26" s="1070"/>
      <c r="K26" s="1070"/>
      <c r="L26" s="1070"/>
      <c r="M26" s="1070"/>
      <c r="N26" s="1070"/>
      <c r="O26" s="1070"/>
    </row>
    <row r="27" spans="1:15" ht="15" customHeight="1" x14ac:dyDescent="0.25">
      <c r="B27" s="1074" t="s">
        <v>46</v>
      </c>
      <c r="C27" s="1075">
        <v>181.17499999999998</v>
      </c>
      <c r="D27" s="1076">
        <v>0.31707526922925761</v>
      </c>
      <c r="E27" s="1075">
        <v>211.59969127516641</v>
      </c>
      <c r="F27" s="1076">
        <v>0.37922806836520145</v>
      </c>
      <c r="G27" s="1075">
        <v>285.90485169491387</v>
      </c>
      <c r="H27" s="1076">
        <v>0.41424585715394679</v>
      </c>
      <c r="I27" s="1070"/>
      <c r="J27" s="1070"/>
      <c r="K27" s="1070"/>
      <c r="L27" s="1070"/>
      <c r="M27" s="1070"/>
      <c r="N27" s="1070"/>
      <c r="O27" s="1070"/>
    </row>
    <row r="28" spans="1:15" ht="15" customHeight="1" x14ac:dyDescent="0.25">
      <c r="B28" s="1077" t="s">
        <v>1</v>
      </c>
      <c r="C28" s="1078">
        <v>172.83893805309734</v>
      </c>
      <c r="D28" s="1079">
        <v>9.3632398866953792E-2</v>
      </c>
      <c r="E28" s="1078">
        <v>282.13252252251948</v>
      </c>
      <c r="F28" s="1079">
        <v>0.25505806537922415</v>
      </c>
      <c r="G28" s="1078">
        <v>382.95645680819763</v>
      </c>
      <c r="H28" s="1079">
        <v>0.27897426257344693</v>
      </c>
      <c r="I28" s="1070"/>
      <c r="J28" s="1070"/>
      <c r="K28" s="1070"/>
      <c r="L28" s="1070"/>
      <c r="M28" s="1070"/>
      <c r="N28" s="1070"/>
      <c r="O28" s="1070"/>
    </row>
    <row r="29" spans="1:15" ht="15" customHeight="1" x14ac:dyDescent="0.25">
      <c r="B29" s="1303" t="s">
        <v>0</v>
      </c>
      <c r="C29" s="1304">
        <v>172.70537524695442</v>
      </c>
      <c r="D29" s="1305">
        <v>0.38965492285331094</v>
      </c>
      <c r="E29" s="1304">
        <v>276.31553006902487</v>
      </c>
      <c r="F29" s="1305">
        <v>0.28415054189860828</v>
      </c>
      <c r="G29" s="1304">
        <v>383.08561330224387</v>
      </c>
      <c r="H29" s="1305">
        <v>0.28565656782229781</v>
      </c>
      <c r="I29" s="672"/>
      <c r="J29" s="672"/>
      <c r="K29" s="672"/>
      <c r="L29" s="672"/>
      <c r="M29" s="672"/>
      <c r="N29" s="672"/>
      <c r="O29" s="672"/>
    </row>
    <row r="30" spans="1:15" ht="7.5" customHeight="1"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1" customHeight="1" x14ac:dyDescent="0.2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65</v>
      </c>
      <c r="C1" s="700" t="s">
        <v>65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456</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v>216.20333333333329</v>
      </c>
      <c r="F11" s="1073">
        <v>0.64875534266854851</v>
      </c>
      <c r="G11" s="1072">
        <v>666.20999999999992</v>
      </c>
      <c r="H11" s="1073">
        <v>0.25315730008332804</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355.27272727272725</v>
      </c>
      <c r="D13" s="1076">
        <v>0.13421961771945579</v>
      </c>
      <c r="E13" s="1075">
        <v>445.98285714285709</v>
      </c>
      <c r="F13" s="1076">
        <v>0.38359930516759572</v>
      </c>
      <c r="G13" s="1075">
        <v>791.38083333333327</v>
      </c>
      <c r="H13" s="1076">
        <v>0.30069210828893694</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302.31842105263155</v>
      </c>
      <c r="D15" s="1076">
        <v>0.28950998266876116</v>
      </c>
      <c r="E15" s="1075">
        <v>432.20774774774782</v>
      </c>
      <c r="F15" s="1076">
        <v>0.23306212990018293</v>
      </c>
      <c r="G15" s="1075">
        <v>654.99438679245293</v>
      </c>
      <c r="H15" s="1076">
        <v>0.24221090434327908</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297.74367839889527</v>
      </c>
      <c r="D17" s="1076">
        <v>0.44135002490513103</v>
      </c>
      <c r="E17" s="1075">
        <v>540.85830019880643</v>
      </c>
      <c r="F17" s="1076">
        <v>0.46263805732942193</v>
      </c>
      <c r="G17" s="1075">
        <v>723.72365894039524</v>
      </c>
      <c r="H17" s="1076">
        <v>0.4078946574580975</v>
      </c>
      <c r="I17" s="1070"/>
      <c r="J17" s="1070"/>
      <c r="K17" s="1070"/>
      <c r="L17" s="1070"/>
      <c r="M17" s="1070"/>
      <c r="N17" s="1070"/>
      <c r="O17" s="1070"/>
    </row>
    <row r="18" spans="1:15" ht="15" customHeight="1" x14ac:dyDescent="0.25">
      <c r="B18" s="1074" t="s">
        <v>40</v>
      </c>
      <c r="C18" s="1075">
        <v>157.63</v>
      </c>
      <c r="D18" s="1076">
        <v>0</v>
      </c>
      <c r="E18" s="1075">
        <v>694.03199999999993</v>
      </c>
      <c r="F18" s="1076">
        <v>0.22796601178336981</v>
      </c>
      <c r="G18" s="1075">
        <v>843.52538461538461</v>
      </c>
      <c r="H18" s="1076">
        <v>0.42962905339958374</v>
      </c>
      <c r="I18" s="1070"/>
      <c r="J18" s="1070"/>
      <c r="K18" s="1070"/>
      <c r="L18" s="1070"/>
      <c r="M18" s="1070"/>
      <c r="N18" s="1070"/>
      <c r="O18" s="1070"/>
    </row>
    <row r="19" spans="1:15" ht="15" customHeight="1" x14ac:dyDescent="0.25">
      <c r="B19" s="1074" t="s">
        <v>41</v>
      </c>
      <c r="C19" s="1075">
        <v>232.69874999999999</v>
      </c>
      <c r="D19" s="1076">
        <v>0.37531376973353942</v>
      </c>
      <c r="E19" s="1075">
        <v>560.7847368421053</v>
      </c>
      <c r="F19" s="1076">
        <v>0.46374367401510974</v>
      </c>
      <c r="G19" s="1075">
        <v>827.08864406779628</v>
      </c>
      <c r="H19" s="1076">
        <v>0.46879463188896148</v>
      </c>
      <c r="I19" s="1070"/>
      <c r="J19" s="1070"/>
      <c r="K19" s="1070"/>
      <c r="L19" s="1070"/>
      <c r="M19" s="1070"/>
      <c r="N19" s="1070"/>
      <c r="O19" s="1070"/>
    </row>
    <row r="20" spans="1:15" ht="15" customHeight="1" x14ac:dyDescent="0.25">
      <c r="B20" s="1074" t="s">
        <v>3</v>
      </c>
      <c r="C20" s="1075">
        <v>300.88292035398234</v>
      </c>
      <c r="D20" s="1076">
        <v>4.1224522001581151E-2</v>
      </c>
      <c r="E20" s="1075">
        <v>1380.0549264705885</v>
      </c>
      <c r="F20" s="1076">
        <v>0.21223271840181243</v>
      </c>
      <c r="G20" s="1075">
        <v>1451.0686138613864</v>
      </c>
      <c r="H20" s="1076">
        <v>0.19201884288133428</v>
      </c>
      <c r="I20" s="1070"/>
      <c r="J20" s="1070"/>
      <c r="K20" s="1070"/>
      <c r="L20" s="1070"/>
      <c r="M20" s="1070"/>
      <c r="N20" s="1070"/>
      <c r="O20" s="1070"/>
    </row>
    <row r="21" spans="1:15" ht="15" customHeight="1" x14ac:dyDescent="0.2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25">
      <c r="B22" s="1074" t="s">
        <v>35</v>
      </c>
      <c r="C22" s="1075">
        <v>1950</v>
      </c>
      <c r="D22" s="1076">
        <v>0</v>
      </c>
      <c r="E22" s="1075">
        <v>1794.1848076923075</v>
      </c>
      <c r="F22" s="1076">
        <v>0.15501719678029277</v>
      </c>
      <c r="G22" s="1075">
        <v>1832.1220238095239</v>
      </c>
      <c r="H22" s="1076">
        <v>0.14622508565516054</v>
      </c>
      <c r="I22" s="1070"/>
      <c r="J22" s="1070"/>
      <c r="K22" s="1070"/>
      <c r="L22" s="1070"/>
      <c r="M22" s="1070"/>
      <c r="N22" s="1070"/>
      <c r="O22" s="1070"/>
    </row>
    <row r="23" spans="1:15" ht="15" customHeight="1" x14ac:dyDescent="0.25">
      <c r="B23" s="1074" t="s">
        <v>42</v>
      </c>
      <c r="C23" s="1075">
        <v>314.83333333333331</v>
      </c>
      <c r="D23" s="1076">
        <v>3.6676565538913256E-3</v>
      </c>
      <c r="E23" s="1075">
        <v>530.4347619047619</v>
      </c>
      <c r="F23" s="1076">
        <v>0.33159113458364287</v>
      </c>
      <c r="G23" s="1075">
        <v>544.83970149253707</v>
      </c>
      <c r="H23" s="1076">
        <v>0.30365060935173566</v>
      </c>
      <c r="I23" s="1070"/>
      <c r="J23" s="1070"/>
      <c r="K23" s="1070"/>
      <c r="L23" s="1070"/>
      <c r="M23" s="1070"/>
      <c r="N23" s="1070"/>
      <c r="O23" s="1070"/>
    </row>
    <row r="24" spans="1:15" ht="15" customHeight="1" x14ac:dyDescent="0.25">
      <c r="B24" s="1074" t="s">
        <v>43</v>
      </c>
      <c r="C24" s="1075">
        <v>125.4</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25">
      <c r="B25" s="1074" t="s">
        <v>44</v>
      </c>
      <c r="C25" s="1075">
        <v>605.95307692307699</v>
      </c>
      <c r="D25" s="1076">
        <v>0.14582919509144804</v>
      </c>
      <c r="E25" s="1075">
        <v>985.85928571428565</v>
      </c>
      <c r="F25" s="1076">
        <v>0.52272758339446146</v>
      </c>
      <c r="G25" s="1075">
        <v>1070.0925</v>
      </c>
      <c r="H25" s="1076">
        <v>0.43589231959350222</v>
      </c>
      <c r="I25" s="1070"/>
      <c r="J25" s="1070"/>
      <c r="K25" s="1070"/>
      <c r="L25" s="1070"/>
      <c r="M25" s="1070"/>
      <c r="N25" s="1070"/>
      <c r="O25" s="1070"/>
    </row>
    <row r="26" spans="1:15" ht="15" customHeight="1" x14ac:dyDescent="0.25">
      <c r="B26" s="1074" t="s">
        <v>45</v>
      </c>
      <c r="C26" s="1075">
        <v>290.76434509255989</v>
      </c>
      <c r="D26" s="1076">
        <v>0.18998923122481193</v>
      </c>
      <c r="E26" s="1075">
        <v>521.44528441011153</v>
      </c>
      <c r="F26" s="1076">
        <v>0.29857999296775145</v>
      </c>
      <c r="G26" s="1075">
        <v>823.21822753906406</v>
      </c>
      <c r="H26" s="1076">
        <v>0.30030564549259697</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294.76196316359687</v>
      </c>
      <c r="D29" s="1305">
        <v>0.3096690913081232</v>
      </c>
      <c r="E29" s="1304">
        <v>568.68276580629549</v>
      </c>
      <c r="F29" s="1305">
        <v>0.49461609505448551</v>
      </c>
      <c r="G29" s="1304">
        <v>833.90437170338589</v>
      </c>
      <c r="H29" s="1305">
        <v>0.39848439378968614</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193</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455</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173.24524137931033</v>
      </c>
      <c r="D13" s="1076">
        <v>0.17067864968447602</v>
      </c>
      <c r="E13" s="1075">
        <v>263.97135922330034</v>
      </c>
      <c r="F13" s="1076">
        <v>0.22970152495050977</v>
      </c>
      <c r="G13" s="1075">
        <v>409.89545454545492</v>
      </c>
      <c r="H13" s="1076">
        <v>0.23359924769580703</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257.7833853399971</v>
      </c>
      <c r="D15" s="1076">
        <v>0.37998125782692199</v>
      </c>
      <c r="E15" s="1075">
        <v>371.2909309555028</v>
      </c>
      <c r="F15" s="1076">
        <v>0.3285516364464775</v>
      </c>
      <c r="G15" s="1075">
        <v>596.62055832070723</v>
      </c>
      <c r="H15" s="1076">
        <v>0.3358077229201662</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236.93576285963445</v>
      </c>
      <c r="D17" s="1076">
        <v>0.46936096213761996</v>
      </c>
      <c r="E17" s="1075">
        <v>396.73382089552143</v>
      </c>
      <c r="F17" s="1076">
        <v>0.53009346332834117</v>
      </c>
      <c r="G17" s="1075">
        <v>616.62581573896091</v>
      </c>
      <c r="H17" s="1076">
        <v>0.44076723935064349</v>
      </c>
      <c r="I17" s="1070"/>
      <c r="J17" s="1070"/>
      <c r="K17" s="1070"/>
      <c r="L17" s="1070"/>
      <c r="M17" s="1070"/>
      <c r="N17" s="1070"/>
      <c r="O17" s="1070"/>
    </row>
    <row r="18" spans="1:15" ht="15" customHeight="1" x14ac:dyDescent="0.25">
      <c r="B18" s="1074" t="s">
        <v>40</v>
      </c>
      <c r="C18" s="1075">
        <v>160.44755305867662</v>
      </c>
      <c r="D18" s="1076">
        <v>0.44833413327263466</v>
      </c>
      <c r="E18" s="1075">
        <v>257.03279301745567</v>
      </c>
      <c r="F18" s="1076">
        <v>0.48938227280084146</v>
      </c>
      <c r="G18" s="1075">
        <v>406.75673267326738</v>
      </c>
      <c r="H18" s="1076">
        <v>0.57282841077528668</v>
      </c>
      <c r="I18" s="1070"/>
      <c r="J18" s="1070"/>
      <c r="K18" s="1070"/>
      <c r="L18" s="1070"/>
      <c r="M18" s="1070"/>
      <c r="N18" s="1070"/>
      <c r="O18" s="1070"/>
    </row>
    <row r="19" spans="1:15" ht="15" customHeight="1" x14ac:dyDescent="0.25">
      <c r="B19" s="1074" t="s">
        <v>41</v>
      </c>
      <c r="C19" s="1075">
        <v>219.50987897921712</v>
      </c>
      <c r="D19" s="1076">
        <v>0.14807544214785021</v>
      </c>
      <c r="E19" s="1075">
        <v>295.06383766745068</v>
      </c>
      <c r="F19" s="1076">
        <v>0.19511278578958705</v>
      </c>
      <c r="G19" s="1075">
        <v>518.81137931034414</v>
      </c>
      <c r="H19" s="1076">
        <v>0.17903864375610676</v>
      </c>
      <c r="I19" s="1070"/>
      <c r="J19" s="1070"/>
      <c r="K19" s="1070"/>
      <c r="L19" s="1070"/>
      <c r="M19" s="1070"/>
      <c r="N19" s="1070"/>
      <c r="O19" s="1070"/>
    </row>
    <row r="20" spans="1:15" ht="15" customHeight="1" x14ac:dyDescent="0.25">
      <c r="B20" s="1074" t="s">
        <v>3</v>
      </c>
      <c r="C20" s="1075">
        <v>295.6502401393555</v>
      </c>
      <c r="D20" s="1076">
        <v>0.12592187319245288</v>
      </c>
      <c r="E20" s="1075">
        <v>498.91972769166313</v>
      </c>
      <c r="F20" s="1076">
        <v>0.21341251416200394</v>
      </c>
      <c r="G20" s="1075">
        <v>852.80701536936044</v>
      </c>
      <c r="H20" s="1076">
        <v>0.1875150379759444</v>
      </c>
      <c r="I20" s="1070"/>
      <c r="J20" s="1070"/>
      <c r="K20" s="1070"/>
      <c r="L20" s="1070"/>
      <c r="M20" s="1070"/>
      <c r="N20" s="1070"/>
      <c r="O20" s="1070"/>
    </row>
    <row r="21" spans="1:15" ht="15" customHeight="1" x14ac:dyDescent="0.25">
      <c r="B21" s="1074" t="s">
        <v>2</v>
      </c>
      <c r="C21" s="1075">
        <v>197.09936912344463</v>
      </c>
      <c r="D21" s="1076">
        <v>0.34831179132198714</v>
      </c>
      <c r="E21" s="1075">
        <v>338.81181586271595</v>
      </c>
      <c r="F21" s="1076">
        <v>0.28826190735408463</v>
      </c>
      <c r="G21" s="1075">
        <v>601.08525706941396</v>
      </c>
      <c r="H21" s="1076">
        <v>0.27067056142373491</v>
      </c>
      <c r="I21" s="1070"/>
      <c r="J21" s="1070"/>
      <c r="K21" s="1070"/>
      <c r="L21" s="1070"/>
      <c r="M21" s="1070"/>
      <c r="N21" s="1070"/>
      <c r="O21" s="1070"/>
    </row>
    <row r="22" spans="1:15" ht="15" customHeight="1" x14ac:dyDescent="0.25">
      <c r="B22" s="1074" t="s">
        <v>35</v>
      </c>
      <c r="C22" s="1075">
        <v>219.27876494023758</v>
      </c>
      <c r="D22" s="1076">
        <v>0.42925466637840537</v>
      </c>
      <c r="E22" s="1075">
        <v>306.40333333333393</v>
      </c>
      <c r="F22" s="1076">
        <v>0.42332214644216631</v>
      </c>
      <c r="G22" s="1075">
        <v>482.86532296650478</v>
      </c>
      <c r="H22" s="1076">
        <v>0.42067771083910616</v>
      </c>
      <c r="I22" s="1070"/>
      <c r="J22" s="1070"/>
      <c r="K22" s="1070"/>
      <c r="L22" s="1070"/>
      <c r="M22" s="1070"/>
      <c r="N22" s="1070"/>
      <c r="O22" s="1070"/>
    </row>
    <row r="23" spans="1:15" ht="15" customHeight="1" x14ac:dyDescent="0.25">
      <c r="B23" s="1074" t="s">
        <v>42</v>
      </c>
      <c r="C23" s="1075">
        <v>305.49252047315747</v>
      </c>
      <c r="D23" s="1076">
        <v>7.0573582620947595E-2</v>
      </c>
      <c r="E23" s="1075">
        <v>327.01239095314952</v>
      </c>
      <c r="F23" s="1076">
        <v>0.14761877309893334</v>
      </c>
      <c r="G23" s="1075">
        <v>468.79613501482964</v>
      </c>
      <c r="H23" s="1076">
        <v>0.25863432901142436</v>
      </c>
      <c r="I23" s="1070"/>
      <c r="J23" s="1070"/>
      <c r="K23" s="1070"/>
      <c r="L23" s="1070"/>
      <c r="M23" s="1070"/>
      <c r="N23" s="1070"/>
      <c r="O23" s="1070"/>
    </row>
    <row r="24" spans="1:15" ht="15" customHeight="1" x14ac:dyDescent="0.2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v>230.01183639398934</v>
      </c>
      <c r="D25" s="1076">
        <v>0.22162407115589206</v>
      </c>
      <c r="E25" s="1075">
        <v>505.42548031496079</v>
      </c>
      <c r="F25" s="1076">
        <v>0.26798938507880521</v>
      </c>
      <c r="G25" s="1075">
        <v>567.94097852028528</v>
      </c>
      <c r="H25" s="1076">
        <v>0.23248016533323815</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v>282.14999999999998</v>
      </c>
      <c r="D28" s="1079">
        <v>0</v>
      </c>
      <c r="E28" s="1078">
        <v>291.05499999999995</v>
      </c>
      <c r="F28" s="1079">
        <v>0.10036103530541426</v>
      </c>
      <c r="G28" s="1078" t="s">
        <v>363</v>
      </c>
      <c r="H28" s="1079" t="s">
        <v>363</v>
      </c>
      <c r="I28" s="1070"/>
      <c r="J28" s="1070"/>
      <c r="K28" s="1070"/>
      <c r="L28" s="1070"/>
      <c r="M28" s="1070"/>
      <c r="N28" s="1070"/>
      <c r="O28" s="1070"/>
    </row>
    <row r="29" spans="1:15" ht="15" customHeight="1" x14ac:dyDescent="0.25">
      <c r="B29" s="1303" t="s">
        <v>0</v>
      </c>
      <c r="C29" s="1304">
        <v>243.51686757092776</v>
      </c>
      <c r="D29" s="1305">
        <v>0.34316873849877499</v>
      </c>
      <c r="E29" s="1304">
        <v>383.13169514207971</v>
      </c>
      <c r="F29" s="1305">
        <v>0.36292996420537948</v>
      </c>
      <c r="G29" s="1304">
        <v>609.92180096467234</v>
      </c>
      <c r="H29" s="1305">
        <v>0.35173973077001452</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8.6" customHeight="1" x14ac:dyDescent="0.2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27" t="s">
        <v>368</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427"/>
    </row>
    <row r="5" spans="1:29" x14ac:dyDescent="0.25">
      <c r="B5" s="219"/>
      <c r="C5" s="219"/>
      <c r="D5" s="1428" t="s">
        <v>365</v>
      </c>
      <c r="E5" s="1428"/>
      <c r="F5" s="1428"/>
      <c r="G5" s="1428"/>
      <c r="H5" s="1428"/>
      <c r="I5" s="1428"/>
      <c r="J5" s="1428"/>
      <c r="K5" s="1428"/>
      <c r="L5" s="1428"/>
      <c r="M5" s="219"/>
      <c r="N5" s="1429" t="s">
        <v>339</v>
      </c>
      <c r="O5" s="1429"/>
      <c r="P5" s="1429"/>
      <c r="Q5" s="1429"/>
      <c r="R5" s="1429"/>
      <c r="S5" s="1429"/>
      <c r="T5" s="1429"/>
      <c r="U5" s="1429"/>
      <c r="V5" s="1429"/>
      <c r="W5" s="1429"/>
      <c r="X5" s="1429"/>
      <c r="Y5" s="1429"/>
      <c r="Z5" s="1429"/>
      <c r="AA5" s="1429"/>
    </row>
    <row r="6" spans="1:29" ht="21" customHeight="1" x14ac:dyDescent="0.25">
      <c r="B6" s="219"/>
      <c r="C6" s="219"/>
      <c r="D6" s="1429"/>
      <c r="E6" s="1429"/>
      <c r="F6" s="1429"/>
      <c r="G6" s="1429"/>
      <c r="H6" s="1429"/>
      <c r="I6" s="1429"/>
      <c r="J6" s="1429"/>
      <c r="K6" s="1429"/>
      <c r="L6" s="1429"/>
      <c r="M6" s="219"/>
      <c r="N6" s="1430">
        <v>44196</v>
      </c>
      <c r="O6" s="1431"/>
      <c r="P6" s="1432">
        <v>44561</v>
      </c>
      <c r="Q6" s="1433"/>
      <c r="R6" s="1432">
        <v>44926</v>
      </c>
      <c r="S6" s="1433"/>
      <c r="T6" s="1436">
        <v>45291</v>
      </c>
      <c r="U6" s="1437"/>
      <c r="V6" s="1434">
        <v>45657</v>
      </c>
      <c r="W6" s="1435"/>
      <c r="X6" s="1434">
        <v>46022</v>
      </c>
      <c r="Y6" s="1435"/>
      <c r="Z6" s="1434">
        <v>46142</v>
      </c>
      <c r="AA6" s="1438"/>
    </row>
    <row r="7" spans="1:29" x14ac:dyDescent="0.25">
      <c r="B7" s="225"/>
      <c r="C7" s="219"/>
      <c r="D7" s="226">
        <v>43830</v>
      </c>
      <c r="E7" s="227">
        <v>44196</v>
      </c>
      <c r="F7" s="228">
        <v>44561</v>
      </c>
      <c r="G7" s="228">
        <v>44926</v>
      </c>
      <c r="H7" s="228">
        <v>45291</v>
      </c>
      <c r="I7" s="228">
        <v>45657</v>
      </c>
      <c r="J7" s="228">
        <v>46022</v>
      </c>
      <c r="K7" s="228">
        <v>46142</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1357"/>
      <c r="K8" s="234"/>
      <c r="L8" s="234"/>
      <c r="M8" s="219"/>
    </row>
    <row r="9" spans="1:29" ht="15" customHeight="1" x14ac:dyDescent="0.25">
      <c r="B9" s="298" t="s">
        <v>8</v>
      </c>
      <c r="C9" s="219"/>
      <c r="D9" s="299">
        <v>220375</v>
      </c>
      <c r="E9" s="300">
        <v>228555</v>
      </c>
      <c r="F9" s="300">
        <v>257227</v>
      </c>
      <c r="G9" s="254">
        <v>270632</v>
      </c>
      <c r="H9" s="254">
        <v>286600</v>
      </c>
      <c r="I9" s="254">
        <v>296663</v>
      </c>
      <c r="J9" s="254">
        <v>338932</v>
      </c>
      <c r="K9" s="301">
        <v>349554</v>
      </c>
      <c r="L9" s="302"/>
      <c r="M9" s="222"/>
      <c r="N9" s="278">
        <v>3.7118547929665402E-2</v>
      </c>
      <c r="O9" s="279">
        <v>8180</v>
      </c>
      <c r="P9" s="280">
        <v>0.12544901664807151</v>
      </c>
      <c r="Q9" s="279">
        <v>28672</v>
      </c>
      <c r="R9" s="280">
        <v>5.2113502859342242E-2</v>
      </c>
      <c r="S9" s="279">
        <v>13405</v>
      </c>
      <c r="T9" s="280">
        <v>5.9002630878831841E-2</v>
      </c>
      <c r="U9" s="279">
        <v>15968</v>
      </c>
      <c r="V9" s="280">
        <v>3.5111653872993642E-2</v>
      </c>
      <c r="W9" s="279">
        <v>10063</v>
      </c>
      <c r="X9" s="280">
        <v>0.14248153628865068</v>
      </c>
      <c r="Y9" s="279">
        <v>42269</v>
      </c>
      <c r="Z9" s="280">
        <v>0.16559184245099945</v>
      </c>
      <c r="AA9" s="279">
        <v>49660</v>
      </c>
    </row>
    <row r="10" spans="1:29" x14ac:dyDescent="0.25">
      <c r="B10" s="303" t="s">
        <v>7</v>
      </c>
      <c r="C10" s="219"/>
      <c r="D10" s="253">
        <v>32952</v>
      </c>
      <c r="E10" s="254">
        <v>31533</v>
      </c>
      <c r="F10" s="254">
        <v>35145</v>
      </c>
      <c r="G10" s="254">
        <v>37547</v>
      </c>
      <c r="H10" s="254">
        <v>40334</v>
      </c>
      <c r="I10" s="254">
        <v>45264</v>
      </c>
      <c r="J10" s="254">
        <v>49312</v>
      </c>
      <c r="K10" s="257">
        <v>50402</v>
      </c>
      <c r="L10" s="304"/>
      <c r="M10" s="219"/>
      <c r="N10" s="256">
        <v>-4.3062636562272383E-2</v>
      </c>
      <c r="O10" s="257">
        <v>-1419</v>
      </c>
      <c r="P10" s="258">
        <v>0.11454666539815439</v>
      </c>
      <c r="Q10" s="257">
        <v>3612</v>
      </c>
      <c r="R10" s="258">
        <v>6.8345426091904971E-2</v>
      </c>
      <c r="S10" s="257">
        <v>2402</v>
      </c>
      <c r="T10" s="258">
        <v>7.4226968865688248E-2</v>
      </c>
      <c r="U10" s="257">
        <v>2787</v>
      </c>
      <c r="V10" s="258">
        <v>0.12222938463827049</v>
      </c>
      <c r="W10" s="257">
        <v>4930</v>
      </c>
      <c r="X10" s="258">
        <v>8.9430894308943021E-2</v>
      </c>
      <c r="Y10" s="257">
        <v>4048</v>
      </c>
      <c r="Z10" s="258">
        <v>9.2631533308764613E-2</v>
      </c>
      <c r="AA10" s="257">
        <v>4273</v>
      </c>
    </row>
    <row r="11" spans="1:29" x14ac:dyDescent="0.25">
      <c r="B11" s="303" t="s">
        <v>37</v>
      </c>
      <c r="C11" s="219"/>
      <c r="D11" s="253">
        <v>21083</v>
      </c>
      <c r="E11" s="254">
        <v>24199</v>
      </c>
      <c r="F11" s="254">
        <v>27700</v>
      </c>
      <c r="G11" s="254">
        <v>28977</v>
      </c>
      <c r="H11" s="254">
        <v>31214</v>
      </c>
      <c r="I11" s="254">
        <v>33127</v>
      </c>
      <c r="J11" s="254">
        <v>33772</v>
      </c>
      <c r="K11" s="257">
        <v>34023</v>
      </c>
      <c r="M11" s="222"/>
      <c r="N11" s="256">
        <v>0.14779680311151155</v>
      </c>
      <c r="O11" s="257">
        <v>3116</v>
      </c>
      <c r="P11" s="258">
        <v>0.14467539980990951</v>
      </c>
      <c r="Q11" s="257">
        <v>3501</v>
      </c>
      <c r="R11" s="258">
        <v>4.6101083032491053E-2</v>
      </c>
      <c r="S11" s="257">
        <v>1277</v>
      </c>
      <c r="T11" s="258">
        <v>7.7199157952859254E-2</v>
      </c>
      <c r="U11" s="257">
        <v>2237</v>
      </c>
      <c r="V11" s="258">
        <v>6.1286602165694815E-2</v>
      </c>
      <c r="W11" s="257">
        <v>1913</v>
      </c>
      <c r="X11" s="258">
        <v>1.9470522534488444E-2</v>
      </c>
      <c r="Y11" s="257">
        <v>645</v>
      </c>
      <c r="Z11" s="258">
        <v>-2.2664598414339876E-2</v>
      </c>
      <c r="AA11" s="257">
        <v>-789</v>
      </c>
    </row>
    <row r="12" spans="1:29" x14ac:dyDescent="0.25">
      <c r="B12" s="303" t="s">
        <v>38</v>
      </c>
      <c r="C12" s="219"/>
      <c r="D12" s="253">
        <v>20674</v>
      </c>
      <c r="E12" s="254">
        <v>23074</v>
      </c>
      <c r="F12" s="254">
        <v>24476</v>
      </c>
      <c r="G12" s="254">
        <v>26198</v>
      </c>
      <c r="H12" s="254">
        <v>29233</v>
      </c>
      <c r="I12" s="254">
        <v>31849</v>
      </c>
      <c r="J12" s="254">
        <v>34208</v>
      </c>
      <c r="K12" s="257">
        <v>34288</v>
      </c>
      <c r="M12" s="222"/>
      <c r="N12" s="256">
        <v>0.11608783979878101</v>
      </c>
      <c r="O12" s="257">
        <v>2400</v>
      </c>
      <c r="P12" s="258">
        <v>6.0761029730432625E-2</v>
      </c>
      <c r="Q12" s="257">
        <v>1402</v>
      </c>
      <c r="R12" s="258">
        <v>7.0354633109985354E-2</v>
      </c>
      <c r="S12" s="257">
        <v>1722</v>
      </c>
      <c r="T12" s="258">
        <v>0.1158485380563401</v>
      </c>
      <c r="U12" s="257">
        <v>3035</v>
      </c>
      <c r="V12" s="258">
        <v>8.9487907501795805E-2</v>
      </c>
      <c r="W12" s="257">
        <v>2616</v>
      </c>
      <c r="X12" s="258">
        <v>7.4068259599987529E-2</v>
      </c>
      <c r="Y12" s="257">
        <v>2359</v>
      </c>
      <c r="Z12" s="258">
        <v>9.0203809099869581E-2</v>
      </c>
      <c r="AA12" s="257">
        <v>2837</v>
      </c>
    </row>
    <row r="13" spans="1:29" x14ac:dyDescent="0.25">
      <c r="B13" s="303" t="s">
        <v>6</v>
      </c>
      <c r="C13" s="219"/>
      <c r="D13" s="253">
        <v>23390</v>
      </c>
      <c r="E13" s="254">
        <v>25070</v>
      </c>
      <c r="F13" s="254">
        <v>26787</v>
      </c>
      <c r="G13" s="254">
        <v>34697</v>
      </c>
      <c r="H13" s="254">
        <v>40697</v>
      </c>
      <c r="I13" s="254">
        <v>45025</v>
      </c>
      <c r="J13" s="254">
        <v>65832</v>
      </c>
      <c r="K13" s="257">
        <v>72691</v>
      </c>
      <c r="L13" s="304"/>
      <c r="M13" s="219"/>
      <c r="N13" s="256">
        <v>7.1825566481402259E-2</v>
      </c>
      <c r="O13" s="257">
        <v>1680</v>
      </c>
      <c r="P13" s="258">
        <v>6.8488232947746308E-2</v>
      </c>
      <c r="Q13" s="257">
        <v>1717</v>
      </c>
      <c r="R13" s="258">
        <v>0.29529249262702062</v>
      </c>
      <c r="S13" s="257">
        <v>7910</v>
      </c>
      <c r="T13" s="258">
        <v>0.17292561316540334</v>
      </c>
      <c r="U13" s="257">
        <v>6000</v>
      </c>
      <c r="V13" s="258">
        <v>0.10634690517728584</v>
      </c>
      <c r="W13" s="257">
        <v>4328</v>
      </c>
      <c r="X13" s="258">
        <v>0.4621210438645198</v>
      </c>
      <c r="Y13" s="257">
        <v>20807</v>
      </c>
      <c r="Z13" s="258">
        <v>0.5650648064418895</v>
      </c>
      <c r="AA13" s="257">
        <v>26245</v>
      </c>
      <c r="AC13" s="224"/>
    </row>
    <row r="14" spans="1:29" x14ac:dyDescent="0.25">
      <c r="B14" s="303" t="s">
        <v>5</v>
      </c>
      <c r="C14" s="219"/>
      <c r="D14" s="253">
        <v>17179</v>
      </c>
      <c r="E14" s="254">
        <v>17123</v>
      </c>
      <c r="F14" s="254">
        <v>17369</v>
      </c>
      <c r="G14" s="254">
        <v>17553</v>
      </c>
      <c r="H14" s="254">
        <v>17166</v>
      </c>
      <c r="I14" s="254">
        <v>18175</v>
      </c>
      <c r="J14" s="254">
        <v>18132</v>
      </c>
      <c r="K14" s="257">
        <v>19075</v>
      </c>
      <c r="M14" s="222"/>
      <c r="N14" s="256">
        <v>-3.2597939344548577E-3</v>
      </c>
      <c r="O14" s="257">
        <v>-56</v>
      </c>
      <c r="P14" s="258">
        <v>1.4366641359574883E-2</v>
      </c>
      <c r="Q14" s="257">
        <v>246</v>
      </c>
      <c r="R14" s="258">
        <v>1.0593586274396882E-2</v>
      </c>
      <c r="S14" s="257">
        <v>184</v>
      </c>
      <c r="T14" s="258">
        <v>-2.204751324559906E-2</v>
      </c>
      <c r="U14" s="257">
        <v>-387</v>
      </c>
      <c r="V14" s="258">
        <v>5.8778981708027533E-2</v>
      </c>
      <c r="W14" s="257">
        <v>1009</v>
      </c>
      <c r="X14" s="258">
        <v>-2.3658872077029214E-3</v>
      </c>
      <c r="Y14" s="257">
        <v>-43</v>
      </c>
      <c r="Z14" s="258">
        <v>5.3925631250345329E-2</v>
      </c>
      <c r="AA14" s="257">
        <v>976</v>
      </c>
      <c r="AC14" s="224"/>
    </row>
    <row r="15" spans="1:29" x14ac:dyDescent="0.25">
      <c r="B15" s="303" t="s">
        <v>4</v>
      </c>
      <c r="C15" s="219"/>
      <c r="D15" s="253">
        <v>104776</v>
      </c>
      <c r="E15" s="254">
        <v>105589</v>
      </c>
      <c r="F15" s="254">
        <v>108712</v>
      </c>
      <c r="G15" s="254">
        <v>114173</v>
      </c>
      <c r="H15" s="254">
        <v>122589</v>
      </c>
      <c r="I15" s="254">
        <v>126194</v>
      </c>
      <c r="J15" s="254">
        <v>129176</v>
      </c>
      <c r="K15" s="257">
        <v>127660</v>
      </c>
      <c r="M15" s="222"/>
      <c r="N15" s="256">
        <v>7.7594105520348844E-3</v>
      </c>
      <c r="O15" s="257">
        <v>813</v>
      </c>
      <c r="P15" s="258">
        <v>2.9576944568089569E-2</v>
      </c>
      <c r="Q15" s="257">
        <v>3123</v>
      </c>
      <c r="R15" s="258">
        <v>5.0233644859813076E-2</v>
      </c>
      <c r="S15" s="257">
        <v>5461</v>
      </c>
      <c r="T15" s="258">
        <v>7.3712699149536265E-2</v>
      </c>
      <c r="U15" s="257">
        <v>8416</v>
      </c>
      <c r="V15" s="258">
        <v>2.9407206193051483E-2</v>
      </c>
      <c r="W15" s="257">
        <v>3605</v>
      </c>
      <c r="X15" s="258">
        <v>2.3630283531705043E-2</v>
      </c>
      <c r="Y15" s="257">
        <v>2982</v>
      </c>
      <c r="Z15" s="258">
        <v>7.4735820318356794E-3</v>
      </c>
      <c r="AA15" s="257">
        <v>947</v>
      </c>
      <c r="AC15" s="224"/>
    </row>
    <row r="16" spans="1:29" x14ac:dyDescent="0.25">
      <c r="B16" s="303" t="s">
        <v>40</v>
      </c>
      <c r="C16" s="219"/>
      <c r="D16" s="253">
        <v>62182</v>
      </c>
      <c r="E16" s="254">
        <v>59849</v>
      </c>
      <c r="F16" s="254">
        <v>63814</v>
      </c>
      <c r="G16" s="254">
        <v>67338</v>
      </c>
      <c r="H16" s="254">
        <v>72357</v>
      </c>
      <c r="I16" s="254">
        <v>78035</v>
      </c>
      <c r="J16" s="254">
        <v>82425</v>
      </c>
      <c r="K16" s="257">
        <v>81889</v>
      </c>
      <c r="M16" s="222"/>
      <c r="N16" s="256">
        <v>-3.7518896143578506E-2</v>
      </c>
      <c r="O16" s="257">
        <v>-2333</v>
      </c>
      <c r="P16" s="258">
        <v>6.6250062657688513E-2</v>
      </c>
      <c r="Q16" s="257">
        <v>3965</v>
      </c>
      <c r="R16" s="258">
        <v>5.5222991819976697E-2</v>
      </c>
      <c r="S16" s="257">
        <v>3524</v>
      </c>
      <c r="T16" s="258">
        <v>7.4534438207253029E-2</v>
      </c>
      <c r="U16" s="257">
        <v>5019</v>
      </c>
      <c r="V16" s="258">
        <v>7.8472020675262932E-2</v>
      </c>
      <c r="W16" s="257">
        <v>5678</v>
      </c>
      <c r="X16" s="258">
        <v>5.6256807842634649E-2</v>
      </c>
      <c r="Y16" s="257">
        <v>4390</v>
      </c>
      <c r="Z16" s="258">
        <v>5.3844668940222551E-2</v>
      </c>
      <c r="AA16" s="257">
        <v>4184</v>
      </c>
      <c r="AC16" s="224"/>
    </row>
    <row r="17" spans="2:31" x14ac:dyDescent="0.25">
      <c r="B17" s="303" t="s">
        <v>41</v>
      </c>
      <c r="C17" s="219"/>
      <c r="D17" s="253">
        <v>163730</v>
      </c>
      <c r="E17" s="254">
        <v>156934</v>
      </c>
      <c r="F17" s="254">
        <v>166875</v>
      </c>
      <c r="G17" s="254">
        <v>187874</v>
      </c>
      <c r="H17" s="254">
        <v>201720</v>
      </c>
      <c r="I17" s="254">
        <v>229333</v>
      </c>
      <c r="J17" s="254">
        <v>248373</v>
      </c>
      <c r="K17" s="257">
        <v>252843</v>
      </c>
      <c r="M17" s="222"/>
      <c r="N17" s="256">
        <v>-4.1507359677517841E-2</v>
      </c>
      <c r="O17" s="257">
        <v>-6796</v>
      </c>
      <c r="P17" s="258">
        <v>6.3345100488103379E-2</v>
      </c>
      <c r="Q17" s="257">
        <v>9941</v>
      </c>
      <c r="R17" s="258">
        <v>0.12583670411985026</v>
      </c>
      <c r="S17" s="257">
        <v>20999</v>
      </c>
      <c r="T17" s="258">
        <v>7.3698329731628709E-2</v>
      </c>
      <c r="U17" s="257">
        <v>13846</v>
      </c>
      <c r="V17" s="258">
        <v>0.13688776521911561</v>
      </c>
      <c r="W17" s="257">
        <v>27613</v>
      </c>
      <c r="X17" s="258">
        <v>8.3023376487465717E-2</v>
      </c>
      <c r="Y17" s="257">
        <v>19040</v>
      </c>
      <c r="Z17" s="258">
        <v>7.8286123691819531E-2</v>
      </c>
      <c r="AA17" s="257">
        <v>18357</v>
      </c>
      <c r="AC17" s="224"/>
    </row>
    <row r="18" spans="2:31" x14ac:dyDescent="0.25">
      <c r="B18" s="303" t="s">
        <v>3</v>
      </c>
      <c r="C18" s="219"/>
      <c r="D18" s="253">
        <v>88242</v>
      </c>
      <c r="E18" s="254">
        <v>102104</v>
      </c>
      <c r="F18" s="254">
        <v>117265</v>
      </c>
      <c r="G18" s="254">
        <v>133839</v>
      </c>
      <c r="H18" s="254">
        <v>146290</v>
      </c>
      <c r="I18" s="254">
        <v>164565</v>
      </c>
      <c r="J18" s="254">
        <v>179408</v>
      </c>
      <c r="K18" s="257">
        <v>181358</v>
      </c>
      <c r="M18" s="222"/>
      <c r="N18" s="256">
        <v>0.15709072777135602</v>
      </c>
      <c r="O18" s="257">
        <v>13862</v>
      </c>
      <c r="P18" s="258">
        <v>0.14848585755700072</v>
      </c>
      <c r="Q18" s="257">
        <v>15161</v>
      </c>
      <c r="R18" s="258">
        <v>0.14133799513921463</v>
      </c>
      <c r="S18" s="257">
        <v>16574</v>
      </c>
      <c r="T18" s="258">
        <v>9.3029684919941014E-2</v>
      </c>
      <c r="U18" s="257">
        <v>12451</v>
      </c>
      <c r="V18" s="258">
        <v>0.12492309795611467</v>
      </c>
      <c r="W18" s="257">
        <v>18275</v>
      </c>
      <c r="X18" s="258">
        <v>9.0195363534165907E-2</v>
      </c>
      <c r="Y18" s="257">
        <v>14843</v>
      </c>
      <c r="Z18" s="258">
        <v>7.6564169535794813E-2</v>
      </c>
      <c r="AA18" s="257">
        <v>12898</v>
      </c>
      <c r="AC18" s="224"/>
    </row>
    <row r="19" spans="2:31" x14ac:dyDescent="0.25">
      <c r="B19" s="303" t="s">
        <v>2</v>
      </c>
      <c r="C19" s="219"/>
      <c r="D19" s="253">
        <v>28237</v>
      </c>
      <c r="E19" s="254">
        <v>29065</v>
      </c>
      <c r="F19" s="254">
        <v>31070</v>
      </c>
      <c r="G19" s="254">
        <v>32795</v>
      </c>
      <c r="H19" s="254">
        <v>35293</v>
      </c>
      <c r="I19" s="254">
        <v>37168</v>
      </c>
      <c r="J19" s="254">
        <v>37664</v>
      </c>
      <c r="K19" s="257">
        <v>37503</v>
      </c>
      <c r="M19" s="222"/>
      <c r="N19" s="256">
        <v>2.9323228388284939E-2</v>
      </c>
      <c r="O19" s="257">
        <v>828</v>
      </c>
      <c r="P19" s="258">
        <v>6.8983313263375257E-2</v>
      </c>
      <c r="Q19" s="257">
        <v>2005</v>
      </c>
      <c r="R19" s="258">
        <v>5.551979401351792E-2</v>
      </c>
      <c r="S19" s="257">
        <v>1725</v>
      </c>
      <c r="T19" s="258">
        <v>7.6170147888397599E-2</v>
      </c>
      <c r="U19" s="257">
        <v>2498</v>
      </c>
      <c r="V19" s="258">
        <v>5.3126682344941001E-2</v>
      </c>
      <c r="W19" s="257">
        <v>1875</v>
      </c>
      <c r="X19" s="258">
        <v>1.334481274214383E-2</v>
      </c>
      <c r="Y19" s="257">
        <v>496</v>
      </c>
      <c r="Z19" s="258">
        <v>2.5680997702658415E-2</v>
      </c>
      <c r="AA19" s="257">
        <v>939</v>
      </c>
      <c r="AC19" s="224"/>
    </row>
    <row r="20" spans="2:31" x14ac:dyDescent="0.25">
      <c r="B20" s="303" t="s">
        <v>35</v>
      </c>
      <c r="C20" s="219"/>
      <c r="D20" s="253">
        <v>61636</v>
      </c>
      <c r="E20" s="254">
        <v>62544</v>
      </c>
      <c r="F20" s="254">
        <v>65061</v>
      </c>
      <c r="G20" s="254">
        <v>68103</v>
      </c>
      <c r="H20" s="254">
        <v>73691</v>
      </c>
      <c r="I20" s="254">
        <v>77196</v>
      </c>
      <c r="J20" s="254">
        <v>93660</v>
      </c>
      <c r="K20" s="257">
        <v>95567</v>
      </c>
      <c r="M20" s="222"/>
      <c r="N20" s="256">
        <v>1.4731650334220303E-2</v>
      </c>
      <c r="O20" s="257">
        <v>908</v>
      </c>
      <c r="P20" s="258">
        <v>4.0243668457405901E-2</v>
      </c>
      <c r="Q20" s="257">
        <v>2517</v>
      </c>
      <c r="R20" s="258">
        <v>4.6756121178586296E-2</v>
      </c>
      <c r="S20" s="257">
        <v>3042</v>
      </c>
      <c r="T20" s="258">
        <v>8.2052185659956312E-2</v>
      </c>
      <c r="U20" s="257">
        <v>5588</v>
      </c>
      <c r="V20" s="258">
        <v>4.7563474508420356E-2</v>
      </c>
      <c r="W20" s="257">
        <v>3505</v>
      </c>
      <c r="X20" s="258">
        <v>0.21327529923830246</v>
      </c>
      <c r="Y20" s="257">
        <v>16464</v>
      </c>
      <c r="Z20" s="258">
        <v>0.19926463206505374</v>
      </c>
      <c r="AA20" s="257">
        <v>15879</v>
      </c>
      <c r="AC20" s="224"/>
    </row>
    <row r="21" spans="2:31" x14ac:dyDescent="0.25">
      <c r="B21" s="303" t="s">
        <v>42</v>
      </c>
      <c r="C21" s="219"/>
      <c r="D21" s="253">
        <v>143622</v>
      </c>
      <c r="E21" s="254">
        <v>133442</v>
      </c>
      <c r="F21" s="254">
        <v>152686</v>
      </c>
      <c r="G21" s="254">
        <v>163762</v>
      </c>
      <c r="H21" s="254">
        <v>177795</v>
      </c>
      <c r="I21" s="254">
        <v>190951</v>
      </c>
      <c r="J21" s="254">
        <v>209961</v>
      </c>
      <c r="K21" s="257">
        <v>215674</v>
      </c>
      <c r="M21" s="222"/>
      <c r="N21" s="256">
        <v>-7.0880505772096147E-2</v>
      </c>
      <c r="O21" s="257">
        <v>-10180</v>
      </c>
      <c r="P21" s="258">
        <v>0.14421246683952571</v>
      </c>
      <c r="Q21" s="257">
        <v>19244</v>
      </c>
      <c r="R21" s="258">
        <v>7.2541031921721677E-2</v>
      </c>
      <c r="S21" s="257">
        <v>11076</v>
      </c>
      <c r="T21" s="258">
        <v>8.5691430246333189E-2</v>
      </c>
      <c r="U21" s="257">
        <v>14033</v>
      </c>
      <c r="V21" s="258">
        <v>7.3995331702241263E-2</v>
      </c>
      <c r="W21" s="257">
        <v>13156</v>
      </c>
      <c r="X21" s="258">
        <v>9.9554335929112669E-2</v>
      </c>
      <c r="Y21" s="257">
        <v>19010</v>
      </c>
      <c r="Z21" s="258">
        <v>9.9205439098104531E-2</v>
      </c>
      <c r="AA21" s="257">
        <v>19465</v>
      </c>
      <c r="AC21" s="224"/>
    </row>
    <row r="22" spans="2:31" x14ac:dyDescent="0.25">
      <c r="B22" s="303" t="s">
        <v>43</v>
      </c>
      <c r="C22" s="219"/>
      <c r="D22" s="253">
        <v>35054</v>
      </c>
      <c r="E22" s="254">
        <v>35294</v>
      </c>
      <c r="F22" s="254">
        <v>37047</v>
      </c>
      <c r="G22" s="254">
        <v>37762</v>
      </c>
      <c r="H22" s="254">
        <v>40484</v>
      </c>
      <c r="I22" s="254">
        <v>44630</v>
      </c>
      <c r="J22" s="254">
        <v>50287</v>
      </c>
      <c r="K22" s="257">
        <v>50831</v>
      </c>
      <c r="M22" s="222"/>
      <c r="N22" s="256">
        <v>6.8465795629599757E-3</v>
      </c>
      <c r="O22" s="257">
        <v>240</v>
      </c>
      <c r="P22" s="258">
        <v>4.9668498894996249E-2</v>
      </c>
      <c r="Q22" s="257">
        <v>1753</v>
      </c>
      <c r="R22" s="258">
        <v>1.9299808351553427E-2</v>
      </c>
      <c r="S22" s="257">
        <v>715</v>
      </c>
      <c r="T22" s="258">
        <v>7.2083046448810917E-2</v>
      </c>
      <c r="U22" s="257">
        <v>2722</v>
      </c>
      <c r="V22" s="258">
        <v>0.1024108289694694</v>
      </c>
      <c r="W22" s="257">
        <v>4146</v>
      </c>
      <c r="X22" s="258">
        <v>0.12675330495182613</v>
      </c>
      <c r="Y22" s="257">
        <v>5657</v>
      </c>
      <c r="Z22" s="258">
        <v>0.10069076026937496</v>
      </c>
      <c r="AA22" s="257">
        <v>4650</v>
      </c>
      <c r="AC22" s="224"/>
    </row>
    <row r="23" spans="2:31" x14ac:dyDescent="0.25">
      <c r="B23" s="303" t="s">
        <v>44</v>
      </c>
      <c r="C23" s="219"/>
      <c r="D23" s="253">
        <v>13801</v>
      </c>
      <c r="E23" s="254">
        <v>13661</v>
      </c>
      <c r="F23" s="254">
        <v>14164</v>
      </c>
      <c r="G23" s="254">
        <v>15245</v>
      </c>
      <c r="H23" s="254">
        <v>16142</v>
      </c>
      <c r="I23" s="254">
        <v>16475</v>
      </c>
      <c r="J23" s="254">
        <v>17562</v>
      </c>
      <c r="K23" s="257">
        <v>17309</v>
      </c>
      <c r="L23" s="304"/>
      <c r="M23" s="219"/>
      <c r="N23" s="256">
        <v>-1.0144192449822453E-2</v>
      </c>
      <c r="O23" s="257">
        <v>-140</v>
      </c>
      <c r="P23" s="258">
        <v>3.6820144938145116E-2</v>
      </c>
      <c r="Q23" s="257">
        <v>503</v>
      </c>
      <c r="R23" s="258">
        <v>7.6320248517367961E-2</v>
      </c>
      <c r="S23" s="257">
        <v>1081</v>
      </c>
      <c r="T23" s="258">
        <v>5.8838963594621152E-2</v>
      </c>
      <c r="U23" s="257">
        <v>897</v>
      </c>
      <c r="V23" s="258">
        <v>2.062941395118334E-2</v>
      </c>
      <c r="W23" s="257">
        <v>333</v>
      </c>
      <c r="X23" s="258">
        <v>6.5978755690440094E-2</v>
      </c>
      <c r="Y23" s="257">
        <v>1087</v>
      </c>
      <c r="Z23" s="258">
        <v>8.5203761755485941E-2</v>
      </c>
      <c r="AA23" s="257">
        <v>1359</v>
      </c>
      <c r="AC23" s="224"/>
    </row>
    <row r="24" spans="2:31" x14ac:dyDescent="0.25">
      <c r="B24" s="303" t="s">
        <v>45</v>
      </c>
      <c r="C24" s="219"/>
      <c r="D24" s="253">
        <v>67062</v>
      </c>
      <c r="E24" s="254">
        <v>65757</v>
      </c>
      <c r="F24" s="254">
        <v>65741</v>
      </c>
      <c r="G24" s="254">
        <v>65206</v>
      </c>
      <c r="H24" s="254">
        <v>67674</v>
      </c>
      <c r="I24" s="254">
        <v>70761</v>
      </c>
      <c r="J24" s="254">
        <v>74802</v>
      </c>
      <c r="K24" s="257">
        <v>74473</v>
      </c>
      <c r="M24" s="222"/>
      <c r="N24" s="256">
        <v>-1.9459604545047915E-2</v>
      </c>
      <c r="O24" s="257">
        <v>-1305</v>
      </c>
      <c r="P24" s="258">
        <v>-2.4332010280270211E-4</v>
      </c>
      <c r="Q24" s="257">
        <v>-16</v>
      </c>
      <c r="R24" s="258">
        <v>-8.137996075508469E-3</v>
      </c>
      <c r="S24" s="257">
        <v>-535</v>
      </c>
      <c r="T24" s="258">
        <v>3.7849277673833726E-2</v>
      </c>
      <c r="U24" s="257">
        <v>2468</v>
      </c>
      <c r="V24" s="258">
        <v>4.5615746076779873E-2</v>
      </c>
      <c r="W24" s="257">
        <v>3087</v>
      </c>
      <c r="X24" s="258">
        <v>5.710772883367965E-2</v>
      </c>
      <c r="Y24" s="257">
        <v>4041</v>
      </c>
      <c r="Z24" s="258">
        <v>3.3084563311508219E-2</v>
      </c>
      <c r="AA24" s="257">
        <v>2385</v>
      </c>
      <c r="AC24" s="224"/>
    </row>
    <row r="25" spans="2:31" x14ac:dyDescent="0.25">
      <c r="B25" s="303" t="s">
        <v>46</v>
      </c>
      <c r="C25" s="219"/>
      <c r="D25" s="253">
        <v>8282</v>
      </c>
      <c r="E25" s="254">
        <v>7638</v>
      </c>
      <c r="F25" s="254">
        <v>8004</v>
      </c>
      <c r="G25" s="254">
        <v>8548</v>
      </c>
      <c r="H25" s="254">
        <v>9180</v>
      </c>
      <c r="I25" s="254">
        <v>9334</v>
      </c>
      <c r="J25" s="254">
        <v>9620</v>
      </c>
      <c r="K25" s="257">
        <v>9622</v>
      </c>
      <c r="M25" s="222"/>
      <c r="N25" s="256">
        <v>-7.7758995411736254E-2</v>
      </c>
      <c r="O25" s="257">
        <v>-644</v>
      </c>
      <c r="P25" s="258">
        <v>4.7918303220738423E-2</v>
      </c>
      <c r="Q25" s="257">
        <v>366</v>
      </c>
      <c r="R25" s="258">
        <v>6.7966016991504175E-2</v>
      </c>
      <c r="S25" s="257">
        <v>544</v>
      </c>
      <c r="T25" s="258">
        <v>7.3935423490875118E-2</v>
      </c>
      <c r="U25" s="257">
        <v>632</v>
      </c>
      <c r="V25" s="258">
        <v>1.6775599128540319E-2</v>
      </c>
      <c r="W25" s="257">
        <v>154</v>
      </c>
      <c r="X25" s="258">
        <v>3.0640668523676862E-2</v>
      </c>
      <c r="Y25" s="257">
        <v>286</v>
      </c>
      <c r="Z25" s="258">
        <v>3.4846203484620419E-2</v>
      </c>
      <c r="AA25" s="257">
        <v>324</v>
      </c>
      <c r="AC25" s="224"/>
    </row>
    <row r="26" spans="2:31" x14ac:dyDescent="0.25">
      <c r="B26" s="305" t="s">
        <v>1</v>
      </c>
      <c r="C26" s="219"/>
      <c r="D26" s="260">
        <v>2906</v>
      </c>
      <c r="E26" s="261">
        <v>2799</v>
      </c>
      <c r="F26" s="261">
        <v>2999</v>
      </c>
      <c r="G26" s="261">
        <v>3188</v>
      </c>
      <c r="H26" s="261">
        <v>3407</v>
      </c>
      <c r="I26" s="261">
        <v>3679</v>
      </c>
      <c r="J26" s="261">
        <v>3916</v>
      </c>
      <c r="K26" s="265">
        <v>4050</v>
      </c>
      <c r="M26" s="222"/>
      <c r="N26" s="264">
        <v>-3.6820371644872729E-2</v>
      </c>
      <c r="O26" s="265">
        <v>-107</v>
      </c>
      <c r="P26" s="266">
        <v>7.1454090746695176E-2</v>
      </c>
      <c r="Q26" s="265">
        <v>200</v>
      </c>
      <c r="R26" s="266">
        <v>6.302100700233404E-2</v>
      </c>
      <c r="S26" s="265">
        <v>189</v>
      </c>
      <c r="T26" s="266">
        <v>6.8695106649937276E-2</v>
      </c>
      <c r="U26" s="265">
        <v>219</v>
      </c>
      <c r="V26" s="266">
        <v>7.9835632521279676E-2</v>
      </c>
      <c r="W26" s="265">
        <v>272</v>
      </c>
      <c r="X26" s="266">
        <v>6.4419679260668605E-2</v>
      </c>
      <c r="Y26" s="265">
        <v>237</v>
      </c>
      <c r="Z26" s="266">
        <v>8.6956521739130377E-2</v>
      </c>
      <c r="AA26" s="265">
        <v>324</v>
      </c>
      <c r="AC26" s="224"/>
      <c r="AD26" s="224"/>
      <c r="AE26" s="286"/>
    </row>
    <row r="27" spans="2:31" x14ac:dyDescent="0.25">
      <c r="B27" s="235" t="s">
        <v>0</v>
      </c>
      <c r="C27" s="219"/>
      <c r="D27" s="1222">
        <v>1115183</v>
      </c>
      <c r="E27" s="306">
        <v>1124230</v>
      </c>
      <c r="F27" s="307">
        <v>1222142</v>
      </c>
      <c r="G27" s="306">
        <v>1313437</v>
      </c>
      <c r="H27" s="307">
        <v>1411866</v>
      </c>
      <c r="I27" s="306">
        <v>1518424</v>
      </c>
      <c r="J27" s="306">
        <v>1677042</v>
      </c>
      <c r="K27" s="306">
        <f>SUM(K9:K26)</f>
        <v>1708812</v>
      </c>
      <c r="L27" s="308"/>
      <c r="M27" s="222"/>
      <c r="N27" s="240">
        <f>E27/D27-1</f>
        <v>8.1125698652149136E-3</v>
      </c>
      <c r="O27" s="241">
        <f>E27-D27</f>
        <v>9047</v>
      </c>
      <c r="P27" s="242">
        <f>F27/E27-1</f>
        <v>8.7092498865890322E-2</v>
      </c>
      <c r="Q27" s="243">
        <f>F27-E27</f>
        <v>97912</v>
      </c>
      <c r="R27" s="242">
        <f t="shared" ref="R27" si="0">G27/F27-1</f>
        <v>7.4700812180581222E-2</v>
      </c>
      <c r="S27" s="237">
        <f t="shared" ref="S27" si="1">G27-F27</f>
        <v>91295</v>
      </c>
      <c r="T27" s="242">
        <f t="shared" ref="T27" si="2">H27/G27-1</f>
        <v>7.4940023769697328E-2</v>
      </c>
      <c r="U27" s="243">
        <f t="shared" ref="U27" si="3">H27-G27</f>
        <v>98429</v>
      </c>
      <c r="V27" s="309">
        <f t="shared" ref="V27" si="4">I27/H27-1</f>
        <v>7.5473168133519675E-2</v>
      </c>
      <c r="W27" s="237">
        <f t="shared" ref="W27" si="5">I27-H27</f>
        <v>106558</v>
      </c>
      <c r="X27" s="242">
        <f t="shared" ref="X27" si="6">J27/I27-1</f>
        <v>0.10446225823617117</v>
      </c>
      <c r="Y27" s="243">
        <f>SUM(Y9:Y26)</f>
        <v>158618</v>
      </c>
      <c r="Z27" s="242">
        <v>0.10681592513499916</v>
      </c>
      <c r="AA27" s="243">
        <v>164913</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194</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454</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133.65333333333334</v>
      </c>
      <c r="D11" s="1073">
        <v>1.0060651949048431</v>
      </c>
      <c r="E11" s="1072">
        <v>457.45501635769682</v>
      </c>
      <c r="F11" s="1073">
        <v>0.46605817451228881</v>
      </c>
      <c r="G11" s="1072">
        <v>480.07025799215768</v>
      </c>
      <c r="H11" s="1073">
        <v>0.50501924074599902</v>
      </c>
      <c r="I11" s="1070"/>
      <c r="J11" s="1070"/>
      <c r="K11" s="1070"/>
      <c r="L11" s="1070"/>
      <c r="M11" s="1070"/>
      <c r="N11" s="1070"/>
      <c r="O11" s="1070"/>
    </row>
    <row r="12" spans="1:18" ht="15" customHeight="1" x14ac:dyDescent="0.25">
      <c r="B12" s="1074" t="s">
        <v>7</v>
      </c>
      <c r="C12" s="1075">
        <v>216.41545454545454</v>
      </c>
      <c r="D12" s="1076">
        <v>0.46970970531231016</v>
      </c>
      <c r="E12" s="1075">
        <v>408.68581941544841</v>
      </c>
      <c r="F12" s="1076">
        <v>0.60794854758631434</v>
      </c>
      <c r="G12" s="1075">
        <v>466.55511721366361</v>
      </c>
      <c r="H12" s="1076">
        <v>0.42609892502323837</v>
      </c>
      <c r="I12" s="1070"/>
      <c r="J12" s="1070"/>
      <c r="K12" s="1070"/>
      <c r="L12" s="1070"/>
      <c r="M12" s="1070"/>
      <c r="N12" s="1070"/>
      <c r="O12" s="1070"/>
    </row>
    <row r="13" spans="1:18" ht="15" customHeight="1" x14ac:dyDescent="0.25">
      <c r="B13" s="1074" t="s">
        <v>37</v>
      </c>
      <c r="C13" s="1075">
        <v>355.73111111111115</v>
      </c>
      <c r="D13" s="1076">
        <v>0.37398442722394065</v>
      </c>
      <c r="E13" s="1075">
        <v>391.5066022651593</v>
      </c>
      <c r="F13" s="1076">
        <v>0.40610427487325407</v>
      </c>
      <c r="G13" s="1075">
        <v>426.22107114933863</v>
      </c>
      <c r="H13" s="1076">
        <v>0.43500464352948082</v>
      </c>
      <c r="I13" s="1070"/>
      <c r="J13" s="1070"/>
      <c r="K13" s="1070"/>
      <c r="L13" s="1070"/>
      <c r="M13" s="1070"/>
      <c r="N13" s="1070"/>
      <c r="O13" s="1070"/>
    </row>
    <row r="14" spans="1:18" ht="15" customHeight="1" x14ac:dyDescent="0.25">
      <c r="B14" s="1074" t="s">
        <v>38</v>
      </c>
      <c r="C14" s="1075">
        <v>553.94000000000005</v>
      </c>
      <c r="D14" s="1076">
        <v>0</v>
      </c>
      <c r="E14" s="1075">
        <v>577.25549665562914</v>
      </c>
      <c r="F14" s="1076">
        <v>0.22072176374290395</v>
      </c>
      <c r="G14" s="1075">
        <v>513.00880341880338</v>
      </c>
      <c r="H14" s="1076">
        <v>0.36055957086218754</v>
      </c>
      <c r="I14" s="1070"/>
      <c r="J14" s="1070"/>
      <c r="K14" s="1070"/>
      <c r="L14" s="1070"/>
      <c r="M14" s="1070"/>
      <c r="N14" s="1070"/>
      <c r="O14" s="1070"/>
    </row>
    <row r="15" spans="1:18" ht="15" customHeight="1" x14ac:dyDescent="0.25">
      <c r="B15" s="1074" t="s">
        <v>6</v>
      </c>
      <c r="C15" s="1075">
        <v>473.49125000000004</v>
      </c>
      <c r="D15" s="1076">
        <v>0.42306210244041059</v>
      </c>
      <c r="E15" s="1075">
        <v>588.41347419596184</v>
      </c>
      <c r="F15" s="1076">
        <v>0.41146680963129895</v>
      </c>
      <c r="G15" s="1075">
        <v>592.72848021582797</v>
      </c>
      <c r="H15" s="1076">
        <v>0.37887437459013118</v>
      </c>
      <c r="I15" s="1070"/>
      <c r="J15" s="1070"/>
      <c r="K15" s="1070"/>
      <c r="L15" s="1070"/>
      <c r="M15" s="1070"/>
      <c r="N15" s="1070"/>
      <c r="O15" s="1070"/>
    </row>
    <row r="16" spans="1:18" ht="15" customHeight="1" x14ac:dyDescent="0.25">
      <c r="B16" s="1074" t="s">
        <v>5</v>
      </c>
      <c r="C16" s="1075">
        <v>660.45100000000002</v>
      </c>
      <c r="D16" s="1076">
        <v>0.2581690856625285</v>
      </c>
      <c r="E16" s="1075">
        <v>530.36531380753138</v>
      </c>
      <c r="F16" s="1076">
        <v>0.47308460299622029</v>
      </c>
      <c r="G16" s="1075">
        <v>525.36552083333333</v>
      </c>
      <c r="H16" s="1076">
        <v>0.46244133601027299</v>
      </c>
      <c r="I16" s="1070"/>
      <c r="J16" s="1070"/>
      <c r="K16" s="1070"/>
      <c r="L16" s="1070"/>
      <c r="M16" s="1070"/>
      <c r="N16" s="1070"/>
      <c r="O16" s="1070"/>
    </row>
    <row r="17" spans="1:15" ht="15" customHeight="1" x14ac:dyDescent="0.25">
      <c r="B17" s="1074" t="s">
        <v>4</v>
      </c>
      <c r="C17" s="1075">
        <v>183.21999999999997</v>
      </c>
      <c r="D17" s="1076">
        <v>0.55564990127145109</v>
      </c>
      <c r="E17" s="1075">
        <v>381.52196512539587</v>
      </c>
      <c r="F17" s="1076">
        <v>0.54937371328418472</v>
      </c>
      <c r="G17" s="1075">
        <v>533.73087941430197</v>
      </c>
      <c r="H17" s="1076">
        <v>0.50802295684007959</v>
      </c>
      <c r="I17" s="1070"/>
      <c r="J17" s="1070"/>
      <c r="K17" s="1070"/>
      <c r="L17" s="1070"/>
      <c r="M17" s="1070"/>
      <c r="N17" s="1070"/>
      <c r="O17" s="1070"/>
    </row>
    <row r="18" spans="1:15" ht="15" customHeight="1" x14ac:dyDescent="0.25">
      <c r="B18" s="1074" t="s">
        <v>40</v>
      </c>
      <c r="C18" s="1075">
        <v>245.64158896338299</v>
      </c>
      <c r="D18" s="1076">
        <v>0.40239317287677134</v>
      </c>
      <c r="E18" s="1075">
        <v>406.52438154673257</v>
      </c>
      <c r="F18" s="1076">
        <v>0.59204287431756453</v>
      </c>
      <c r="G18" s="1075">
        <v>390.81921477343332</v>
      </c>
      <c r="H18" s="1076">
        <v>0.58638476337180911</v>
      </c>
      <c r="I18" s="1070"/>
      <c r="J18" s="1070"/>
      <c r="K18" s="1070"/>
      <c r="L18" s="1070"/>
      <c r="M18" s="1070"/>
      <c r="N18" s="1070"/>
      <c r="O18" s="1070"/>
    </row>
    <row r="19" spans="1:15" ht="15" customHeight="1" x14ac:dyDescent="0.25">
      <c r="B19" s="1074" t="s">
        <v>41</v>
      </c>
      <c r="C19" s="1075">
        <v>558.25800000000004</v>
      </c>
      <c r="D19" s="1076">
        <v>0.4854704679858759</v>
      </c>
      <c r="E19" s="1075">
        <v>680.38033704042414</v>
      </c>
      <c r="F19" s="1076">
        <v>0.45744786311385588</v>
      </c>
      <c r="G19" s="1075">
        <v>661.3741280353056</v>
      </c>
      <c r="H19" s="1076">
        <v>0.46772237794170446</v>
      </c>
      <c r="I19" s="1070"/>
      <c r="J19" s="1070"/>
      <c r="K19" s="1070"/>
      <c r="L19" s="1070"/>
      <c r="M19" s="1070"/>
      <c r="N19" s="1070"/>
      <c r="O19" s="1070"/>
    </row>
    <row r="20" spans="1:15" ht="15" customHeight="1" x14ac:dyDescent="0.25">
      <c r="B20" s="1074" t="s">
        <v>3</v>
      </c>
      <c r="C20" s="1075">
        <v>1461.0861597938147</v>
      </c>
      <c r="D20" s="1076">
        <v>0.33710280088917111</v>
      </c>
      <c r="E20" s="1075">
        <v>969.99177188167255</v>
      </c>
      <c r="F20" s="1076">
        <v>0.39791241194409543</v>
      </c>
      <c r="G20" s="1075">
        <v>915.91837714686278</v>
      </c>
      <c r="H20" s="1076">
        <v>0.38897215936087542</v>
      </c>
      <c r="I20" s="1070"/>
      <c r="J20" s="1070"/>
      <c r="K20" s="1070"/>
      <c r="L20" s="1070"/>
      <c r="M20" s="1070"/>
      <c r="N20" s="1070"/>
      <c r="O20" s="1070"/>
    </row>
    <row r="21" spans="1:15" ht="15" customHeight="1" x14ac:dyDescent="0.25">
      <c r="B21" s="1074" t="s">
        <v>2</v>
      </c>
      <c r="C21" s="1075" t="s">
        <v>363</v>
      </c>
      <c r="D21" s="1076" t="s">
        <v>363</v>
      </c>
      <c r="E21" s="1075">
        <v>384.86117684078084</v>
      </c>
      <c r="F21" s="1076">
        <v>0.52658659624598669</v>
      </c>
      <c r="G21" s="1075">
        <v>454.64581459133387</v>
      </c>
      <c r="H21" s="1076">
        <v>0.47718014997527164</v>
      </c>
      <c r="I21" s="1070"/>
      <c r="J21" s="1070"/>
      <c r="K21" s="1070"/>
      <c r="L21" s="1070"/>
      <c r="M21" s="1070"/>
      <c r="N21" s="1070"/>
      <c r="O21" s="1070"/>
    </row>
    <row r="22" spans="1:15" ht="15" customHeight="1" x14ac:dyDescent="0.25">
      <c r="B22" s="1074" t="s">
        <v>35</v>
      </c>
      <c r="C22" s="1075">
        <v>292.27903301886806</v>
      </c>
      <c r="D22" s="1076">
        <v>0.39769286963848022</v>
      </c>
      <c r="E22" s="1075">
        <v>407.38608455284776</v>
      </c>
      <c r="F22" s="1076">
        <v>0.4444116706212769</v>
      </c>
      <c r="G22" s="1075">
        <v>414.6499743888258</v>
      </c>
      <c r="H22" s="1076">
        <v>0.41397988521832735</v>
      </c>
      <c r="I22" s="1070"/>
      <c r="J22" s="1070"/>
      <c r="K22" s="1070"/>
      <c r="L22" s="1070"/>
      <c r="M22" s="1070"/>
      <c r="N22" s="1070"/>
      <c r="O22" s="1070"/>
    </row>
    <row r="23" spans="1:15" ht="15" customHeight="1" x14ac:dyDescent="0.25">
      <c r="B23" s="1074" t="s">
        <v>42</v>
      </c>
      <c r="C23" s="1075">
        <v>430.90666666666658</v>
      </c>
      <c r="D23" s="1076">
        <v>0.2746558600077128</v>
      </c>
      <c r="E23" s="1075">
        <v>606.49130308742167</v>
      </c>
      <c r="F23" s="1076">
        <v>0.24542282433207854</v>
      </c>
      <c r="G23" s="1075">
        <v>602.11852961352088</v>
      </c>
      <c r="H23" s="1076">
        <v>0.24669454679979283</v>
      </c>
      <c r="I23" s="1070"/>
      <c r="J23" s="1070"/>
      <c r="K23" s="1070"/>
      <c r="L23" s="1070"/>
      <c r="M23" s="1070"/>
      <c r="N23" s="1070"/>
      <c r="O23" s="1070"/>
    </row>
    <row r="24" spans="1:15" ht="15" customHeight="1" x14ac:dyDescent="0.25">
      <c r="B24" s="1074" t="s">
        <v>43</v>
      </c>
      <c r="C24" s="1075" t="s">
        <v>363</v>
      </c>
      <c r="D24" s="1076" t="s">
        <v>363</v>
      </c>
      <c r="E24" s="1075">
        <v>392.94592833876237</v>
      </c>
      <c r="F24" s="1076">
        <v>0.58748972867391358</v>
      </c>
      <c r="G24" s="1075">
        <v>399.53919332406093</v>
      </c>
      <c r="H24" s="1076">
        <v>0.56701537164262039</v>
      </c>
      <c r="I24" s="1070"/>
      <c r="J24" s="1070"/>
      <c r="K24" s="1070"/>
      <c r="L24" s="1070"/>
      <c r="M24" s="1070"/>
      <c r="N24" s="1070"/>
      <c r="O24" s="1070"/>
    </row>
    <row r="25" spans="1:15" ht="15" customHeight="1" x14ac:dyDescent="0.25">
      <c r="B25" s="1074" t="s">
        <v>44</v>
      </c>
      <c r="C25" s="1075">
        <v>1319.2516666666668</v>
      </c>
      <c r="D25" s="1076">
        <v>0.36857321530397325</v>
      </c>
      <c r="E25" s="1075">
        <v>913.66034071550291</v>
      </c>
      <c r="F25" s="1076">
        <v>0.63749401053358246</v>
      </c>
      <c r="G25" s="1075">
        <v>919.60789029535806</v>
      </c>
      <c r="H25" s="1076">
        <v>0.58149782623789337</v>
      </c>
      <c r="I25" s="1070"/>
      <c r="J25" s="1070"/>
      <c r="K25" s="1070"/>
      <c r="L25" s="1070"/>
      <c r="M25" s="1070"/>
      <c r="N25" s="1070"/>
      <c r="O25" s="1070"/>
    </row>
    <row r="26" spans="1:15" ht="15" customHeight="1" x14ac:dyDescent="0.25">
      <c r="B26" s="1074" t="s">
        <v>45</v>
      </c>
      <c r="C26" s="1075">
        <v>303.89517241379309</v>
      </c>
      <c r="D26" s="1076">
        <v>0.43894756292713555</v>
      </c>
      <c r="E26" s="1075">
        <v>623.35482404692402</v>
      </c>
      <c r="F26" s="1076">
        <v>0.34792677177875792</v>
      </c>
      <c r="G26" s="1075">
        <v>677.28810047095965</v>
      </c>
      <c r="H26" s="1076">
        <v>0.34919406566040401</v>
      </c>
      <c r="I26" s="1070"/>
      <c r="J26" s="1070"/>
      <c r="K26" s="1070"/>
      <c r="L26" s="1070"/>
      <c r="M26" s="1070"/>
      <c r="N26" s="1070"/>
      <c r="O26" s="1070"/>
    </row>
    <row r="27" spans="1:15" ht="15" customHeight="1" x14ac:dyDescent="0.25">
      <c r="B27" s="1074" t="s">
        <v>46</v>
      </c>
      <c r="C27" s="1075">
        <v>707.1817647058823</v>
      </c>
      <c r="D27" s="1076">
        <v>0.10564891101260217</v>
      </c>
      <c r="E27" s="1075">
        <v>706.23475890985424</v>
      </c>
      <c r="F27" s="1076">
        <v>0.12079180141910814</v>
      </c>
      <c r="G27" s="1075">
        <v>705.46795148247895</v>
      </c>
      <c r="H27" s="1076">
        <v>0.1415894781098207</v>
      </c>
      <c r="I27" s="1070"/>
      <c r="J27" s="1070"/>
      <c r="K27" s="1070"/>
      <c r="L27" s="1070"/>
      <c r="M27" s="1070"/>
      <c r="N27" s="1070"/>
      <c r="O27" s="1070"/>
    </row>
    <row r="28" spans="1:15" ht="15" customHeight="1" x14ac:dyDescent="0.25">
      <c r="B28" s="1077" t="s">
        <v>1</v>
      </c>
      <c r="C28" s="1078" t="s">
        <v>363</v>
      </c>
      <c r="D28" s="1079" t="s">
        <v>363</v>
      </c>
      <c r="E28" s="1078">
        <v>458.09999999999997</v>
      </c>
      <c r="F28" s="1079">
        <v>0.66197296262751115</v>
      </c>
      <c r="G28" s="1078">
        <v>448.35</v>
      </c>
      <c r="H28" s="1079">
        <v>0</v>
      </c>
      <c r="I28" s="1070"/>
      <c r="J28" s="1070"/>
      <c r="K28" s="1070"/>
      <c r="L28" s="1070"/>
      <c r="M28" s="1070"/>
      <c r="N28" s="1070"/>
      <c r="O28" s="1070"/>
    </row>
    <row r="29" spans="1:15" ht="15" customHeight="1" x14ac:dyDescent="0.25">
      <c r="B29" s="1303" t="s">
        <v>0</v>
      </c>
      <c r="C29" s="1304">
        <v>406.13778642234922</v>
      </c>
      <c r="D29" s="1305">
        <v>1.07220186778537</v>
      </c>
      <c r="E29" s="1304">
        <v>539.14893457530547</v>
      </c>
      <c r="F29" s="1305">
        <v>0.56036783337944407</v>
      </c>
      <c r="G29" s="1304">
        <v>554.56405742662616</v>
      </c>
      <c r="H29" s="1305">
        <v>0.48765493875671334</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4.45" customHeight="1" x14ac:dyDescent="0.2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453</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297.82978723404273</v>
      </c>
      <c r="D11" s="1073">
        <v>0.43974596961439988</v>
      </c>
      <c r="E11" s="1072">
        <v>295.33959677419347</v>
      </c>
      <c r="F11" s="1073">
        <v>0.51663817533506351</v>
      </c>
      <c r="G11" s="1072">
        <v>436.14775000000009</v>
      </c>
      <c r="H11" s="1073">
        <v>0.58986957773744386</v>
      </c>
      <c r="I11" s="1070"/>
      <c r="J11" s="1070"/>
      <c r="K11" s="1070"/>
      <c r="L11" s="1070"/>
      <c r="M11" s="1070"/>
      <c r="N11" s="1070"/>
      <c r="O11" s="1070"/>
    </row>
    <row r="12" spans="1:18" ht="15" customHeight="1" x14ac:dyDescent="0.25">
      <c r="B12" s="1074" t="s">
        <v>7</v>
      </c>
      <c r="C12" s="1075">
        <v>222.16602880658417</v>
      </c>
      <c r="D12" s="1076">
        <v>0.41595547058807941</v>
      </c>
      <c r="E12" s="1075">
        <v>193.73068870523417</v>
      </c>
      <c r="F12" s="1076">
        <v>0.48726540412398878</v>
      </c>
      <c r="G12" s="1075">
        <v>314.83090342679117</v>
      </c>
      <c r="H12" s="1076">
        <v>0.24037354855451473</v>
      </c>
      <c r="I12" s="1070"/>
      <c r="J12" s="1070"/>
      <c r="K12" s="1070"/>
      <c r="L12" s="1070"/>
      <c r="M12" s="1070"/>
      <c r="N12" s="1070"/>
      <c r="O12" s="1070"/>
    </row>
    <row r="13" spans="1:18" ht="15" customHeight="1" x14ac:dyDescent="0.25">
      <c r="B13" s="1074" t="s">
        <v>37</v>
      </c>
      <c r="C13" s="1075">
        <v>213.38290502793296</v>
      </c>
      <c r="D13" s="1076">
        <v>0.20359753564695163</v>
      </c>
      <c r="E13" s="1075">
        <v>302.19582938388555</v>
      </c>
      <c r="F13" s="1076">
        <v>0.12369590794835834</v>
      </c>
      <c r="G13" s="1075">
        <v>473.70895161290406</v>
      </c>
      <c r="H13" s="1076">
        <v>0.14817067958530608</v>
      </c>
      <c r="I13" s="1070"/>
      <c r="J13" s="1070"/>
      <c r="K13" s="1070"/>
      <c r="L13" s="1070"/>
      <c r="M13" s="1070"/>
      <c r="N13" s="1070"/>
      <c r="O13" s="1070"/>
    </row>
    <row r="14" spans="1:18" ht="15" customHeight="1" x14ac:dyDescent="0.25">
      <c r="B14" s="1074" t="s">
        <v>38</v>
      </c>
      <c r="C14" s="1075">
        <v>244.5275</v>
      </c>
      <c r="D14" s="1076">
        <v>0.58415968866010737</v>
      </c>
      <c r="E14" s="1075">
        <v>269.50884057971018</v>
      </c>
      <c r="F14" s="1076">
        <v>0.48142864170045735</v>
      </c>
      <c r="G14" s="1075">
        <v>342.25742857142859</v>
      </c>
      <c r="H14" s="1076">
        <v>0.70786975007062025</v>
      </c>
      <c r="I14" s="1070"/>
      <c r="J14" s="1070"/>
      <c r="K14" s="1070"/>
      <c r="L14" s="1070"/>
      <c r="M14" s="1070"/>
      <c r="N14" s="1070"/>
      <c r="O14" s="1070"/>
    </row>
    <row r="15" spans="1:18" ht="15" customHeight="1" x14ac:dyDescent="0.25">
      <c r="B15" s="1074" t="s">
        <v>6</v>
      </c>
      <c r="C15" s="1075">
        <v>358.0376678603472</v>
      </c>
      <c r="D15" s="1076">
        <v>0.41226770860921907</v>
      </c>
      <c r="E15" s="1075">
        <v>362.15438655462452</v>
      </c>
      <c r="F15" s="1076">
        <v>0.382037052937865</v>
      </c>
      <c r="G15" s="1075">
        <v>586.12127064803053</v>
      </c>
      <c r="H15" s="1076">
        <v>0.35930342302768697</v>
      </c>
      <c r="I15" s="1070"/>
      <c r="J15" s="1070"/>
      <c r="K15" s="1070"/>
      <c r="L15" s="1070"/>
      <c r="M15" s="1070"/>
      <c r="N15" s="1070"/>
      <c r="O15" s="1070"/>
    </row>
    <row r="16" spans="1:18" ht="15" customHeight="1" x14ac:dyDescent="0.25">
      <c r="B16" s="1074" t="s">
        <v>5</v>
      </c>
      <c r="C16" s="1075">
        <v>402.25</v>
      </c>
      <c r="D16" s="1076">
        <v>0</v>
      </c>
      <c r="E16" s="1075">
        <v>298.35500000000002</v>
      </c>
      <c r="F16" s="1076">
        <v>0.43154822367605994</v>
      </c>
      <c r="G16" s="1075" t="s">
        <v>363</v>
      </c>
      <c r="H16" s="1076" t="s">
        <v>363</v>
      </c>
      <c r="I16" s="1070"/>
      <c r="J16" s="1070"/>
      <c r="K16" s="1070"/>
      <c r="L16" s="1070"/>
      <c r="M16" s="1070"/>
      <c r="N16" s="1070"/>
      <c r="O16" s="1070"/>
    </row>
    <row r="17" spans="1:15" ht="15" customHeight="1" x14ac:dyDescent="0.25">
      <c r="B17" s="1074" t="s">
        <v>4</v>
      </c>
      <c r="C17" s="1075">
        <v>237.0350161475192</v>
      </c>
      <c r="D17" s="1076">
        <v>0.49512369794365396</v>
      </c>
      <c r="E17" s="1075">
        <v>492.61224452554745</v>
      </c>
      <c r="F17" s="1076">
        <v>0.57838184164187856</v>
      </c>
      <c r="G17" s="1075">
        <v>674.50872606774578</v>
      </c>
      <c r="H17" s="1076">
        <v>0.50023620814703651</v>
      </c>
      <c r="I17" s="1070"/>
      <c r="J17" s="1070"/>
      <c r="K17" s="1070"/>
      <c r="L17" s="1070"/>
      <c r="M17" s="1070"/>
      <c r="N17" s="1070"/>
      <c r="O17" s="1070"/>
    </row>
    <row r="18" spans="1:15" ht="15" customHeight="1" x14ac:dyDescent="0.25">
      <c r="B18" s="1074" t="s">
        <v>40</v>
      </c>
      <c r="C18" s="1075">
        <v>206.84931034482756</v>
      </c>
      <c r="D18" s="1076">
        <v>0.58666485465471219</v>
      </c>
      <c r="E18" s="1075">
        <v>239.64701886792457</v>
      </c>
      <c r="F18" s="1076">
        <v>0.47617668912984007</v>
      </c>
      <c r="G18" s="1075">
        <v>264.7822377622378</v>
      </c>
      <c r="H18" s="1076">
        <v>0.43381033117795442</v>
      </c>
      <c r="I18" s="1070"/>
      <c r="J18" s="1070"/>
      <c r="K18" s="1070"/>
      <c r="L18" s="1070"/>
      <c r="M18" s="1070"/>
      <c r="N18" s="1070"/>
      <c r="O18" s="1070"/>
    </row>
    <row r="19" spans="1:15" ht="15" customHeight="1" x14ac:dyDescent="0.25">
      <c r="B19" s="1074" t="s">
        <v>41</v>
      </c>
      <c r="C19" s="1075">
        <v>413.70918116683282</v>
      </c>
      <c r="D19" s="1076">
        <v>0.14135387223796453</v>
      </c>
      <c r="E19" s="1075">
        <v>418.50963190183364</v>
      </c>
      <c r="F19" s="1076">
        <v>0.12325192665002897</v>
      </c>
      <c r="G19" s="1075">
        <v>418.59921501706509</v>
      </c>
      <c r="H19" s="1076">
        <v>0.12515848056393733</v>
      </c>
      <c r="I19" s="1070"/>
      <c r="J19" s="1070"/>
      <c r="K19" s="1070"/>
      <c r="L19" s="1070"/>
      <c r="M19" s="1070"/>
      <c r="N19" s="1070"/>
      <c r="O19" s="1070"/>
    </row>
    <row r="20" spans="1:15" ht="15" customHeight="1" x14ac:dyDescent="0.25">
      <c r="B20" s="1074" t="s">
        <v>3</v>
      </c>
      <c r="C20" s="1075">
        <v>456.73430769230868</v>
      </c>
      <c r="D20" s="1076">
        <v>0.48489065141806442</v>
      </c>
      <c r="E20" s="1075">
        <v>490.7374999999974</v>
      </c>
      <c r="F20" s="1076">
        <v>0.40724528503359197</v>
      </c>
      <c r="G20" s="1075">
        <v>675.66850971922213</v>
      </c>
      <c r="H20" s="1076">
        <v>0.27554107782086301</v>
      </c>
      <c r="I20" s="1070"/>
      <c r="J20" s="1070"/>
      <c r="K20" s="1070"/>
      <c r="L20" s="1070"/>
      <c r="M20" s="1070"/>
      <c r="N20" s="1070"/>
      <c r="O20" s="1070"/>
    </row>
    <row r="21" spans="1:15" ht="15" customHeight="1" x14ac:dyDescent="0.25">
      <c r="B21" s="1074" t="s">
        <v>2</v>
      </c>
      <c r="C21" s="1075">
        <v>298.76498575498562</v>
      </c>
      <c r="D21" s="1076">
        <v>0.35828018303787551</v>
      </c>
      <c r="E21" s="1075">
        <v>336.39237113402095</v>
      </c>
      <c r="F21" s="1076">
        <v>0.34128839248499704</v>
      </c>
      <c r="G21" s="1075">
        <v>356.98904942965783</v>
      </c>
      <c r="H21" s="1076">
        <v>0.36712757991824274</v>
      </c>
      <c r="I21" s="1070"/>
      <c r="J21" s="1070"/>
      <c r="K21" s="1070"/>
      <c r="L21" s="1070"/>
      <c r="M21" s="1070"/>
      <c r="N21" s="1070"/>
      <c r="O21" s="1070"/>
    </row>
    <row r="22" spans="1:15" ht="15" customHeight="1" x14ac:dyDescent="0.25">
      <c r="B22" s="1074" t="s">
        <v>35</v>
      </c>
      <c r="C22" s="1075">
        <v>225.06434520217223</v>
      </c>
      <c r="D22" s="1076">
        <v>0.41806708603984805</v>
      </c>
      <c r="E22" s="1075">
        <v>231.36667460317474</v>
      </c>
      <c r="F22" s="1076">
        <v>0.42371750203855546</v>
      </c>
      <c r="G22" s="1075">
        <v>353.74353707414946</v>
      </c>
      <c r="H22" s="1076">
        <v>0.42917756077996821</v>
      </c>
      <c r="I22" s="1070"/>
      <c r="J22" s="1070"/>
      <c r="K22" s="1070"/>
      <c r="L22" s="1070"/>
      <c r="M22" s="1070"/>
      <c r="N22" s="1070"/>
      <c r="O22" s="1070"/>
    </row>
    <row r="23" spans="1:15" ht="15" customHeight="1" x14ac:dyDescent="0.25">
      <c r="B23" s="1074" t="s">
        <v>42</v>
      </c>
      <c r="C23" s="1075">
        <v>320.42843457943928</v>
      </c>
      <c r="D23" s="1076">
        <v>0.13422142582374008</v>
      </c>
      <c r="E23" s="1075">
        <v>335.96805755395633</v>
      </c>
      <c r="F23" s="1076">
        <v>0.16353172913429398</v>
      </c>
      <c r="G23" s="1075">
        <v>451.27495192307151</v>
      </c>
      <c r="H23" s="1076">
        <v>0.23607755532625985</v>
      </c>
      <c r="I23" s="1070"/>
      <c r="J23" s="1070"/>
      <c r="K23" s="1070"/>
      <c r="L23" s="1070"/>
      <c r="M23" s="1070"/>
      <c r="N23" s="1070"/>
      <c r="O23" s="1070"/>
    </row>
    <row r="24" spans="1:15" ht="15" customHeight="1" x14ac:dyDescent="0.25">
      <c r="B24" s="1074" t="s">
        <v>43</v>
      </c>
      <c r="C24" s="1075">
        <v>415.53525252525264</v>
      </c>
      <c r="D24" s="1076">
        <v>0.15355032981974845</v>
      </c>
      <c r="E24" s="1075">
        <v>429.59097560975681</v>
      </c>
      <c r="F24" s="1076">
        <v>0.2335250937258318</v>
      </c>
      <c r="G24" s="1075">
        <v>617.21794642857151</v>
      </c>
      <c r="H24" s="1076">
        <v>0.24746382094253186</v>
      </c>
      <c r="I24" s="1070"/>
      <c r="J24" s="1070"/>
      <c r="K24" s="1070"/>
      <c r="L24" s="1070"/>
      <c r="M24" s="1070"/>
      <c r="N24" s="1070"/>
      <c r="O24" s="1070"/>
    </row>
    <row r="25" spans="1:15" ht="15" customHeight="1" x14ac:dyDescent="0.25">
      <c r="B25" s="1074" t="s">
        <v>44</v>
      </c>
      <c r="C25" s="1075">
        <v>736.99538116591793</v>
      </c>
      <c r="D25" s="1076">
        <v>0.55913198005348941</v>
      </c>
      <c r="E25" s="1075">
        <v>702.57330769230714</v>
      </c>
      <c r="F25" s="1076">
        <v>0.58138990234661558</v>
      </c>
      <c r="G25" s="1075">
        <v>757.28555555555567</v>
      </c>
      <c r="H25" s="1076">
        <v>0.50185546928270774</v>
      </c>
      <c r="I25" s="1070"/>
      <c r="J25" s="1070"/>
      <c r="K25" s="1070"/>
      <c r="L25" s="1070"/>
      <c r="M25" s="1070"/>
      <c r="N25" s="1070"/>
      <c r="O25" s="1070"/>
    </row>
    <row r="26" spans="1:15" ht="15" customHeight="1" x14ac:dyDescent="0.25">
      <c r="B26" s="1074" t="s">
        <v>45</v>
      </c>
      <c r="C26" s="1075">
        <v>270</v>
      </c>
      <c r="D26" s="1076">
        <v>0.19245008972987526</v>
      </c>
      <c r="E26" s="1075">
        <v>470</v>
      </c>
      <c r="F26" s="1076">
        <v>0.14272774324466742</v>
      </c>
      <c r="G26" s="1075">
        <v>494.66666666666669</v>
      </c>
      <c r="H26" s="1076">
        <v>1.8674402237937253E-2</v>
      </c>
      <c r="I26" s="1070"/>
      <c r="J26" s="1070"/>
      <c r="K26" s="1070"/>
      <c r="L26" s="1070"/>
      <c r="M26" s="1070"/>
      <c r="N26" s="1070"/>
      <c r="O26" s="1070"/>
    </row>
    <row r="27" spans="1:15" ht="15" customHeight="1" x14ac:dyDescent="0.25">
      <c r="B27" s="1074" t="s">
        <v>46</v>
      </c>
      <c r="C27" s="1075">
        <v>327.6028</v>
      </c>
      <c r="D27" s="1076">
        <v>0.31169449042907094</v>
      </c>
      <c r="E27" s="1075">
        <v>298.68043478260864</v>
      </c>
      <c r="F27" s="1076">
        <v>0.27303909863066161</v>
      </c>
      <c r="G27" s="1075">
        <v>572.89499999999998</v>
      </c>
      <c r="H27" s="1076">
        <v>0.32652047956347902</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270.62164489279075</v>
      </c>
      <c r="D29" s="1305">
        <v>0.53744015552538638</v>
      </c>
      <c r="E29" s="1304">
        <v>369.88364311828997</v>
      </c>
      <c r="F29" s="1305">
        <v>0.52639132799419208</v>
      </c>
      <c r="G29" s="1304">
        <v>507.23224678324391</v>
      </c>
      <c r="H29" s="1305">
        <v>0.49445485117633303</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452</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378.53571303587313</v>
      </c>
      <c r="D13" s="1076">
        <v>0.40015922769220341</v>
      </c>
      <c r="E13" s="1075" t="s">
        <v>363</v>
      </c>
      <c r="F13" s="1076" t="s">
        <v>363</v>
      </c>
      <c r="G13" s="1075" t="s">
        <v>363</v>
      </c>
      <c r="H13" s="1076" t="s">
        <v>363</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251.56329401853785</v>
      </c>
      <c r="D15" s="1076">
        <v>0.41411142293880021</v>
      </c>
      <c r="E15" s="1075">
        <v>359.65986986987747</v>
      </c>
      <c r="F15" s="1076">
        <v>0.3687721055061603</v>
      </c>
      <c r="G15" s="1075">
        <v>571.97303839732967</v>
      </c>
      <c r="H15" s="1076">
        <v>0.38407335461420156</v>
      </c>
      <c r="I15" s="1070"/>
      <c r="J15" s="1070"/>
      <c r="K15" s="1070"/>
      <c r="L15" s="1070"/>
      <c r="M15" s="1070"/>
      <c r="N15" s="1070"/>
      <c r="O15" s="1070"/>
    </row>
    <row r="16" spans="1:18" ht="15" customHeight="1" x14ac:dyDescent="0.25">
      <c r="B16" s="1074" t="s">
        <v>5</v>
      </c>
      <c r="C16" s="1075">
        <v>144.42474999999999</v>
      </c>
      <c r="D16" s="1076">
        <v>0.46431522558373739</v>
      </c>
      <c r="E16" s="1075">
        <v>179.23101265822785</v>
      </c>
      <c r="F16" s="1076">
        <v>0.36698181308562461</v>
      </c>
      <c r="G16" s="1075">
        <v>196.76049180327871</v>
      </c>
      <c r="H16" s="1076">
        <v>0.31139471537023311</v>
      </c>
      <c r="I16" s="1070"/>
      <c r="J16" s="1070"/>
      <c r="K16" s="1070"/>
      <c r="L16" s="1070"/>
      <c r="M16" s="1070"/>
      <c r="N16" s="1070"/>
      <c r="O16" s="1070"/>
    </row>
    <row r="17" spans="1:15" ht="15" customHeight="1" x14ac:dyDescent="0.25">
      <c r="B17" s="1074" t="s">
        <v>4</v>
      </c>
      <c r="C17" s="1075">
        <v>170.89922459893035</v>
      </c>
      <c r="D17" s="1076">
        <v>0.88437558665987814</v>
      </c>
      <c r="E17" s="1075">
        <v>210.79709960937473</v>
      </c>
      <c r="F17" s="1076">
        <v>1.0872045305928237</v>
      </c>
      <c r="G17" s="1075">
        <v>253.87098833640297</v>
      </c>
      <c r="H17" s="1076">
        <v>0.996880944032286</v>
      </c>
      <c r="I17" s="1070"/>
      <c r="J17" s="1070"/>
      <c r="K17" s="1070"/>
      <c r="L17" s="1070"/>
      <c r="M17" s="1070"/>
      <c r="N17" s="1070"/>
      <c r="O17" s="1070"/>
    </row>
    <row r="18" spans="1:15" ht="15" customHeight="1" x14ac:dyDescent="0.25">
      <c r="B18" s="1074" t="s">
        <v>40</v>
      </c>
      <c r="C18" s="1075">
        <v>138.00343057176195</v>
      </c>
      <c r="D18" s="1076">
        <v>0.45013651806023641</v>
      </c>
      <c r="E18" s="1075">
        <v>185.83684892086308</v>
      </c>
      <c r="F18" s="1076">
        <v>0.48810693264434196</v>
      </c>
      <c r="G18" s="1075">
        <v>220.40969094922744</v>
      </c>
      <c r="H18" s="1076">
        <v>0.68081246426620201</v>
      </c>
      <c r="I18" s="1070"/>
      <c r="J18" s="1070"/>
      <c r="K18" s="1070"/>
      <c r="L18" s="1070"/>
      <c r="M18" s="1070"/>
      <c r="N18" s="1070"/>
      <c r="O18" s="1070"/>
    </row>
    <row r="19" spans="1:15" ht="15" customHeight="1" x14ac:dyDescent="0.2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25">
      <c r="B20" s="1074" t="s">
        <v>3</v>
      </c>
      <c r="C20" s="1075">
        <v>271.12838740458011</v>
      </c>
      <c r="D20" s="1076">
        <v>0.26677051131417545</v>
      </c>
      <c r="E20" s="1075">
        <v>353.21225442833912</v>
      </c>
      <c r="F20" s="1076">
        <v>0.30840098360642942</v>
      </c>
      <c r="G20" s="1075">
        <v>462.9296748768474</v>
      </c>
      <c r="H20" s="1076">
        <v>0.43017634113892184</v>
      </c>
      <c r="I20" s="1070"/>
      <c r="J20" s="1070"/>
      <c r="K20" s="1070"/>
      <c r="L20" s="1070"/>
      <c r="M20" s="1070"/>
      <c r="N20" s="1070"/>
      <c r="O20" s="1070"/>
    </row>
    <row r="21" spans="1:15" ht="15" customHeight="1" x14ac:dyDescent="0.25">
      <c r="B21" s="1074" t="s">
        <v>2</v>
      </c>
      <c r="C21" s="1075">
        <v>279.36605442176864</v>
      </c>
      <c r="D21" s="1076">
        <v>0.22705743738976192</v>
      </c>
      <c r="E21" s="1075">
        <v>353.63679856115027</v>
      </c>
      <c r="F21" s="1076">
        <v>0.30836440227606149</v>
      </c>
      <c r="G21" s="1075">
        <v>356.49989932885899</v>
      </c>
      <c r="H21" s="1076">
        <v>0.45080835333775804</v>
      </c>
      <c r="I21" s="1070"/>
      <c r="J21" s="1070"/>
      <c r="K21" s="1070"/>
      <c r="L21" s="1070"/>
      <c r="M21" s="1070"/>
      <c r="N21" s="1070"/>
      <c r="O21" s="1070"/>
    </row>
    <row r="22" spans="1:15" ht="15" customHeight="1" x14ac:dyDescent="0.25">
      <c r="B22" s="1074" t="s">
        <v>35</v>
      </c>
      <c r="C22" s="1075">
        <v>237.29502961766292</v>
      </c>
      <c r="D22" s="1076">
        <v>0.34364941448044461</v>
      </c>
      <c r="E22" s="1075">
        <v>333.52379615952549</v>
      </c>
      <c r="F22" s="1076">
        <v>0.37383314834124404</v>
      </c>
      <c r="G22" s="1075">
        <v>529.37814126394085</v>
      </c>
      <c r="H22" s="1076">
        <v>0.42243680993665644</v>
      </c>
      <c r="I22" s="1070"/>
      <c r="J22" s="1070"/>
      <c r="K22" s="1070"/>
      <c r="L22" s="1070"/>
      <c r="M22" s="1070"/>
      <c r="N22" s="1070"/>
      <c r="O22" s="1070"/>
    </row>
    <row r="23" spans="1:15" ht="15" customHeight="1" x14ac:dyDescent="0.25">
      <c r="B23" s="1074" t="s">
        <v>42</v>
      </c>
      <c r="C23" s="1075">
        <v>304.99629432624118</v>
      </c>
      <c r="D23" s="1076">
        <v>0.10293311228384563</v>
      </c>
      <c r="E23" s="1075">
        <v>332.22721229746634</v>
      </c>
      <c r="F23" s="1076">
        <v>0.21723269665049269</v>
      </c>
      <c r="G23" s="1075">
        <v>443.91435031184466</v>
      </c>
      <c r="H23" s="1076">
        <v>0.338958784811077</v>
      </c>
      <c r="I23" s="1070"/>
      <c r="J23" s="1070"/>
      <c r="K23" s="1070"/>
      <c r="L23" s="1070"/>
      <c r="M23" s="1070"/>
      <c r="N23" s="1070"/>
      <c r="O23" s="1070"/>
    </row>
    <row r="24" spans="1:15" ht="15" customHeight="1" x14ac:dyDescent="0.25">
      <c r="B24" s="1074" t="s">
        <v>43</v>
      </c>
      <c r="C24" s="1075">
        <v>298.46079136690651</v>
      </c>
      <c r="D24" s="1076">
        <v>0.16822853394711168</v>
      </c>
      <c r="E24" s="1075">
        <v>407.26412790697782</v>
      </c>
      <c r="F24" s="1076">
        <v>0.20646327597369141</v>
      </c>
      <c r="G24" s="1075">
        <v>679.48803370786493</v>
      </c>
      <c r="H24" s="1076">
        <v>0.18543534803082595</v>
      </c>
      <c r="I24" s="1070"/>
      <c r="J24" s="1070"/>
      <c r="K24" s="1070"/>
      <c r="L24" s="1070"/>
      <c r="M24" s="1070"/>
      <c r="N24" s="1070"/>
      <c r="O24" s="1070"/>
    </row>
    <row r="25" spans="1:15" ht="15" customHeight="1" x14ac:dyDescent="0.25">
      <c r="B25" s="1074" t="s">
        <v>44</v>
      </c>
      <c r="C25" s="1075">
        <v>294.65571428571445</v>
      </c>
      <c r="D25" s="1076">
        <v>7.2152615194684341E-2</v>
      </c>
      <c r="E25" s="1075" t="s">
        <v>363</v>
      </c>
      <c r="F25" s="1076" t="s">
        <v>363</v>
      </c>
      <c r="G25" s="1075" t="s">
        <v>363</v>
      </c>
      <c r="H25" s="1076" t="s">
        <v>363</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260.98535179745778</v>
      </c>
      <c r="D29" s="1305">
        <v>0.4274483229060852</v>
      </c>
      <c r="E29" s="1304">
        <v>306.30508000810164</v>
      </c>
      <c r="F29" s="1305">
        <v>0.50672523466910591</v>
      </c>
      <c r="G29" s="1304">
        <v>413.40653523132653</v>
      </c>
      <c r="H29" s="1305">
        <v>0.57206996547166988</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8.6" customHeight="1" x14ac:dyDescent="0.2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61" t="s">
        <v>451</v>
      </c>
      <c r="C6" s="1561"/>
      <c r="D6" s="1561"/>
      <c r="E6" s="1561"/>
      <c r="F6" s="1561"/>
      <c r="G6" s="1561"/>
      <c r="H6" s="1561"/>
      <c r="I6" s="1561"/>
      <c r="J6" s="1016"/>
      <c r="K6" s="1016"/>
      <c r="L6" s="1016"/>
      <c r="M6" s="1067"/>
      <c r="N6" s="1067"/>
      <c r="O6" s="1067"/>
      <c r="P6" s="1067"/>
      <c r="Q6" s="1067"/>
      <c r="R6" s="1067"/>
    </row>
    <row r="7" spans="1:18" s="621" customFormat="1" ht="15.75" customHeight="1" x14ac:dyDescent="0.2">
      <c r="A7" s="1015"/>
      <c r="B7" s="1700" t="str">
        <f>porsaad!$B$6</f>
        <v>Situación a 30 de abril de 2026</v>
      </c>
      <c r="C7" s="1700"/>
      <c r="D7" s="1700"/>
      <c r="E7" s="1700"/>
      <c r="F7" s="1700"/>
      <c r="G7" s="1700"/>
      <c r="H7" s="1700"/>
      <c r="I7" s="1700"/>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13" t="s">
        <v>12</v>
      </c>
      <c r="C9" s="1715" t="s">
        <v>48</v>
      </c>
      <c r="D9" s="1715"/>
      <c r="E9" s="1716" t="s">
        <v>33</v>
      </c>
      <c r="F9" s="1717"/>
      <c r="G9" s="1718" t="s">
        <v>32</v>
      </c>
      <c r="H9" s="1719"/>
      <c r="I9" s="1070"/>
      <c r="J9" s="1070"/>
      <c r="K9" s="1070"/>
      <c r="L9" s="1070"/>
      <c r="M9" s="1070"/>
      <c r="N9" s="1070"/>
      <c r="O9" s="1070"/>
    </row>
    <row r="10" spans="1:18" ht="46.5" customHeight="1" x14ac:dyDescent="0.25">
      <c r="B10" s="1714"/>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103">
        <v>18.208000000000023</v>
      </c>
      <c r="D13" s="1076">
        <v>0.2757948567251185</v>
      </c>
      <c r="E13" s="1103">
        <v>18.149846153846152</v>
      </c>
      <c r="F13" s="1076">
        <v>0.30372793085829131</v>
      </c>
      <c r="G13" s="1103">
        <v>17.329166666666666</v>
      </c>
      <c r="H13" s="1076">
        <v>0.25299250199516782</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45.840909090909093</v>
      </c>
      <c r="D15" s="1076">
        <v>0.75984067567108493</v>
      </c>
      <c r="E15" s="1075">
        <v>27.2</v>
      </c>
      <c r="F15" s="1076">
        <v>4.7935311802961296E-2</v>
      </c>
      <c r="G15" s="1075">
        <v>9.1666666666666661</v>
      </c>
      <c r="H15" s="1076">
        <v>1.7320508075688772</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2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2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2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2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2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2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2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19.558942222222246</v>
      </c>
      <c r="D29" s="1305">
        <v>0.5454274360435839</v>
      </c>
      <c r="E29" s="1304">
        <v>18.796285714285712</v>
      </c>
      <c r="F29" s="1305">
        <v>0.30928902416955423</v>
      </c>
      <c r="G29" s="1304">
        <v>16.422222222222221</v>
      </c>
      <c r="H29" s="1305">
        <v>0.4003575940680924</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12" t="s">
        <v>288</v>
      </c>
      <c r="C32" s="1712"/>
      <c r="D32" s="1712"/>
      <c r="E32" s="1712"/>
      <c r="F32" s="1712"/>
      <c r="G32" s="1712"/>
      <c r="H32" s="1712"/>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444"/>
      <c r="C3" s="1444"/>
      <c r="D3" s="1444"/>
      <c r="E3" s="1444"/>
      <c r="F3" s="1444"/>
      <c r="G3" s="1444"/>
      <c r="H3" s="1444"/>
      <c r="I3" s="1444"/>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
      <c r="A4" s="1721" t="s">
        <v>333</v>
      </c>
      <c r="B4" s="1721"/>
      <c r="C4" s="1721"/>
      <c r="D4" s="1721"/>
      <c r="E4" s="1721"/>
      <c r="F4" s="1721"/>
      <c r="G4" s="1721"/>
      <c r="H4" s="1721"/>
      <c r="I4" s="1721"/>
      <c r="J4" s="1721"/>
      <c r="K4" s="1721"/>
      <c r="L4" s="1721"/>
      <c r="M4" s="1721"/>
      <c r="N4" s="1721"/>
      <c r="O4" s="1721"/>
      <c r="P4" s="1721"/>
      <c r="Q4" s="1721"/>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
      <c r="A5" s="492"/>
      <c r="B5" s="1482" t="str">
        <f>porsaad!$B$6</f>
        <v>Situación a 30 de abril de 2026</v>
      </c>
      <c r="C5" s="1482"/>
      <c r="D5" s="1482"/>
      <c r="E5" s="1482"/>
      <c r="F5" s="1482"/>
      <c r="G5" s="1482"/>
      <c r="H5" s="1482"/>
      <c r="I5" s="1482"/>
      <c r="J5" s="1482"/>
      <c r="K5" s="1482"/>
      <c r="L5" s="1482"/>
      <c r="M5" s="1482"/>
      <c r="N5" s="1482"/>
      <c r="O5" s="1482"/>
      <c r="P5" s="1482"/>
      <c r="Q5" s="1482"/>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
      <c r="A8" s="492"/>
      <c r="B8" s="1722" t="s">
        <v>500</v>
      </c>
      <c r="C8" s="1723"/>
      <c r="D8" s="1724"/>
      <c r="E8" s="1724"/>
      <c r="F8" s="1724"/>
      <c r="G8" s="1724"/>
      <c r="H8" s="1724"/>
      <c r="I8" s="1724"/>
      <c r="J8" s="1724"/>
      <c r="K8" s="1725"/>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
      <c r="A10" s="345"/>
      <c r="B10" s="1567" t="s">
        <v>12</v>
      </c>
      <c r="C10" s="891"/>
      <c r="D10" s="1569" t="s">
        <v>165</v>
      </c>
      <c r="E10" s="1570"/>
      <c r="F10" s="744"/>
      <c r="G10" s="1569" t="s">
        <v>164</v>
      </c>
      <c r="H10" s="1570"/>
      <c r="I10" s="744"/>
      <c r="J10" s="1569" t="s">
        <v>166</v>
      </c>
      <c r="K10" s="1570"/>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
      <c r="A11" s="322"/>
      <c r="B11" s="1635"/>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
      <c r="A13" s="328"/>
      <c r="B13" s="755" t="s">
        <v>8</v>
      </c>
      <c r="C13" s="329"/>
      <c r="D13" s="757">
        <v>82283</v>
      </c>
      <c r="E13" s="1109">
        <v>411.69</v>
      </c>
      <c r="F13" s="756"/>
      <c r="G13" s="758">
        <v>68950</v>
      </c>
      <c r="H13" s="1109">
        <v>26.18</v>
      </c>
      <c r="I13" s="756"/>
      <c r="J13" s="758">
        <v>68950</v>
      </c>
      <c r="K13" s="1109">
        <v>457.1</v>
      </c>
      <c r="L13" s="329"/>
      <c r="M13" s="329">
        <f>_xlfn.RANK.EQ(K13,K$13:K$33,0)</f>
        <v>2</v>
      </c>
      <c r="N13" s="329">
        <v>1</v>
      </c>
      <c r="O13" s="329">
        <f>MATCH(N13,M$13:M$33,0)</f>
        <v>14</v>
      </c>
      <c r="P13" s="361" t="str">
        <f t="shared" ref="P13:P32" si="0">INDEX(B$13:B$33,O13,1)</f>
        <v>Murcia, Región de</v>
      </c>
      <c r="Q13" s="1110">
        <f>INDEX(K$13:K$33,O13,1)</f>
        <v>550.73</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
      <c r="A14" s="331"/>
      <c r="B14" s="763" t="s">
        <v>7</v>
      </c>
      <c r="C14" s="329"/>
      <c r="D14" s="764">
        <v>10433</v>
      </c>
      <c r="E14" s="1109">
        <v>97.9</v>
      </c>
      <c r="F14" s="756"/>
      <c r="G14" s="765">
        <v>9538</v>
      </c>
      <c r="H14" s="1109">
        <v>24.64</v>
      </c>
      <c r="I14" s="756"/>
      <c r="J14" s="765">
        <v>9538</v>
      </c>
      <c r="K14" s="1109">
        <v>125.99</v>
      </c>
      <c r="L14" s="329"/>
      <c r="M14" s="329">
        <f t="shared" ref="M14:M33" si="1">_xlfn.RANK.EQ(K14,K$13:K$33,0)</f>
        <v>18</v>
      </c>
      <c r="N14" s="329">
        <v>2</v>
      </c>
      <c r="O14" s="329">
        <f t="shared" ref="O14:O32" si="2">MATCH(N14,M$13:M$33,0)</f>
        <v>1</v>
      </c>
      <c r="P14" s="361" t="str">
        <f t="shared" si="0"/>
        <v>Andalucía</v>
      </c>
      <c r="Q14" s="1110">
        <f t="shared" ref="Q14:Q32" si="3">INDEX(K$13:K$33,O14,1)</f>
        <v>457.1</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3" t="s">
        <v>37</v>
      </c>
      <c r="C15" s="329"/>
      <c r="D15" s="764">
        <v>5535</v>
      </c>
      <c r="E15" s="1109">
        <v>305.76</v>
      </c>
      <c r="F15" s="756"/>
      <c r="G15" s="765">
        <v>4052</v>
      </c>
      <c r="H15" s="1109">
        <v>81.349999999999994</v>
      </c>
      <c r="I15" s="756"/>
      <c r="J15" s="765">
        <v>4052</v>
      </c>
      <c r="K15" s="1109">
        <v>391.08</v>
      </c>
      <c r="L15" s="329"/>
      <c r="M15" s="329">
        <f t="shared" si="1"/>
        <v>3</v>
      </c>
      <c r="N15" s="329">
        <v>3</v>
      </c>
      <c r="O15" s="329">
        <f>MATCH(N15,M$13:M$33,0)</f>
        <v>3</v>
      </c>
      <c r="P15" s="361" t="str">
        <f t="shared" si="0"/>
        <v>Asturias, Principado de</v>
      </c>
      <c r="Q15" s="1110">
        <f t="shared" si="3"/>
        <v>391.08</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3" t="s">
        <v>38</v>
      </c>
      <c r="C16" s="329"/>
      <c r="D16" s="764">
        <v>8258</v>
      </c>
      <c r="E16" s="1109">
        <v>107.54</v>
      </c>
      <c r="F16" s="756"/>
      <c r="G16" s="765">
        <v>5981</v>
      </c>
      <c r="H16" s="1109">
        <v>92.24</v>
      </c>
      <c r="I16" s="756"/>
      <c r="J16" s="765">
        <v>5981</v>
      </c>
      <c r="K16" s="1109">
        <v>204.76</v>
      </c>
      <c r="L16" s="329"/>
      <c r="M16" s="329">
        <f t="shared" si="1"/>
        <v>12</v>
      </c>
      <c r="N16" s="329">
        <v>4</v>
      </c>
      <c r="O16" s="329">
        <f t="shared" si="2"/>
        <v>5</v>
      </c>
      <c r="P16" s="361" t="str">
        <f t="shared" si="0"/>
        <v>Canarias</v>
      </c>
      <c r="Q16" s="1110">
        <f t="shared" si="3"/>
        <v>354.26</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
      <c r="A17" s="331"/>
      <c r="B17" s="763" t="s">
        <v>6</v>
      </c>
      <c r="C17" s="329"/>
      <c r="D17" s="764">
        <v>22945</v>
      </c>
      <c r="E17" s="1109">
        <v>208.01</v>
      </c>
      <c r="F17" s="756"/>
      <c r="G17" s="765">
        <v>31646</v>
      </c>
      <c r="H17" s="1109">
        <v>88.82</v>
      </c>
      <c r="I17" s="756"/>
      <c r="J17" s="765">
        <v>31646</v>
      </c>
      <c r="K17" s="1109">
        <v>354.26</v>
      </c>
      <c r="L17" s="329"/>
      <c r="M17" s="329">
        <f t="shared" si="1"/>
        <v>4</v>
      </c>
      <c r="N17" s="329">
        <v>5</v>
      </c>
      <c r="O17" s="329">
        <f t="shared" si="2"/>
        <v>13</v>
      </c>
      <c r="P17" s="361" t="str">
        <f t="shared" si="0"/>
        <v>Madrid, Comunidad de*</v>
      </c>
      <c r="Q17" s="1110">
        <f t="shared" si="3"/>
        <v>350.16</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
      <c r="A18" s="331"/>
      <c r="B18" s="763" t="s">
        <v>5</v>
      </c>
      <c r="C18" s="329"/>
      <c r="D18" s="768">
        <v>3319</v>
      </c>
      <c r="E18" s="1109">
        <v>131.05000000000001</v>
      </c>
      <c r="F18" s="756"/>
      <c r="G18" s="769">
        <v>1999</v>
      </c>
      <c r="H18" s="1109">
        <v>41.33</v>
      </c>
      <c r="I18" s="756"/>
      <c r="J18" s="769">
        <v>1999</v>
      </c>
      <c r="K18" s="1109">
        <v>172.17</v>
      </c>
      <c r="L18" s="329"/>
      <c r="M18" s="329">
        <f t="shared" si="1"/>
        <v>14</v>
      </c>
      <c r="N18" s="329">
        <v>6</v>
      </c>
      <c r="O18" s="329">
        <f t="shared" si="2"/>
        <v>21</v>
      </c>
      <c r="P18" s="361" t="str">
        <f t="shared" si="0"/>
        <v>TOTAL</v>
      </c>
      <c r="Q18" s="1111">
        <f t="shared" si="3"/>
        <v>324.61</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
      <c r="A19" s="450"/>
      <c r="B19" s="771" t="s">
        <v>161</v>
      </c>
      <c r="C19" s="329"/>
      <c r="D19" s="764">
        <v>15400</v>
      </c>
      <c r="E19" s="1109">
        <v>113.75</v>
      </c>
      <c r="F19" s="756"/>
      <c r="G19" s="772">
        <v>13244</v>
      </c>
      <c r="H19" s="1109">
        <v>0.11</v>
      </c>
      <c r="I19" s="756"/>
      <c r="J19" s="772">
        <v>13244</v>
      </c>
      <c r="K19" s="1109">
        <v>116.91</v>
      </c>
      <c r="L19" s="329"/>
      <c r="M19" s="329">
        <f t="shared" si="1"/>
        <v>19</v>
      </c>
      <c r="N19" s="329">
        <v>7</v>
      </c>
      <c r="O19" s="329">
        <f t="shared" si="2"/>
        <v>12</v>
      </c>
      <c r="P19" s="361" t="str">
        <f t="shared" si="0"/>
        <v>Galicia</v>
      </c>
      <c r="Q19" s="1110">
        <f t="shared" si="3"/>
        <v>313.17</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
      <c r="A20" s="450"/>
      <c r="B20" s="771" t="s">
        <v>40</v>
      </c>
      <c r="C20" s="329"/>
      <c r="D20" s="764">
        <v>14688</v>
      </c>
      <c r="E20" s="1109">
        <v>108.2</v>
      </c>
      <c r="F20" s="756"/>
      <c r="G20" s="772">
        <v>14352</v>
      </c>
      <c r="H20" s="1109">
        <v>56.52</v>
      </c>
      <c r="I20" s="756"/>
      <c r="J20" s="772">
        <v>14352</v>
      </c>
      <c r="K20" s="1109">
        <v>165.86</v>
      </c>
      <c r="L20" s="329"/>
      <c r="M20" s="329">
        <f t="shared" si="1"/>
        <v>15</v>
      </c>
      <c r="N20" s="329">
        <v>8</v>
      </c>
      <c r="O20" s="329">
        <f t="shared" si="2"/>
        <v>10</v>
      </c>
      <c r="P20" s="361" t="str">
        <f t="shared" si="0"/>
        <v>Comunitat Valenciana</v>
      </c>
      <c r="Q20" s="1110">
        <f t="shared" si="3"/>
        <v>295.12</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
      <c r="A21" s="450"/>
      <c r="B21" s="771" t="s">
        <v>41</v>
      </c>
      <c r="C21" s="329"/>
      <c r="D21" s="764">
        <v>64595</v>
      </c>
      <c r="E21" s="1109">
        <v>210.51</v>
      </c>
      <c r="F21" s="756"/>
      <c r="G21" s="772">
        <v>20775</v>
      </c>
      <c r="H21" s="1109">
        <v>64.180000000000007</v>
      </c>
      <c r="I21" s="756"/>
      <c r="J21" s="772">
        <v>20775</v>
      </c>
      <c r="K21" s="1109">
        <v>263.7</v>
      </c>
      <c r="L21" s="329"/>
      <c r="M21" s="329">
        <f t="shared" si="1"/>
        <v>9</v>
      </c>
      <c r="N21" s="329">
        <v>9</v>
      </c>
      <c r="O21" s="329">
        <f>MATCH(N21,M$13:M$33,0)</f>
        <v>9</v>
      </c>
      <c r="P21" s="361" t="str">
        <f t="shared" si="0"/>
        <v>Cataluña</v>
      </c>
      <c r="Q21" s="1110">
        <f t="shared" si="3"/>
        <v>263.7</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
      <c r="A22" s="450"/>
      <c r="B22" s="771" t="s">
        <v>3</v>
      </c>
      <c r="C22" s="329"/>
      <c r="D22" s="764">
        <v>39300</v>
      </c>
      <c r="E22" s="1109">
        <v>254.46</v>
      </c>
      <c r="F22" s="756"/>
      <c r="G22" s="772">
        <v>29669</v>
      </c>
      <c r="H22" s="1109">
        <v>39.6</v>
      </c>
      <c r="I22" s="756"/>
      <c r="J22" s="772">
        <v>29669</v>
      </c>
      <c r="K22" s="1109">
        <v>295.12</v>
      </c>
      <c r="L22" s="329"/>
      <c r="M22" s="329">
        <f t="shared" si="1"/>
        <v>8</v>
      </c>
      <c r="N22" s="329">
        <v>10</v>
      </c>
      <c r="O22" s="329">
        <f t="shared" si="2"/>
        <v>11</v>
      </c>
      <c r="P22" s="361" t="str">
        <f t="shared" si="0"/>
        <v>Extremadura</v>
      </c>
      <c r="Q22" s="1110">
        <f t="shared" si="3"/>
        <v>259.02999999999997</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
      <c r="A23" s="331"/>
      <c r="B23" s="763" t="s">
        <v>2</v>
      </c>
      <c r="C23" s="329"/>
      <c r="D23" s="764">
        <v>7655</v>
      </c>
      <c r="E23" s="1109">
        <v>155.63</v>
      </c>
      <c r="F23" s="756"/>
      <c r="G23" s="765">
        <v>4489</v>
      </c>
      <c r="H23" s="1109">
        <v>111.3</v>
      </c>
      <c r="I23" s="756"/>
      <c r="J23" s="765">
        <v>4489</v>
      </c>
      <c r="K23" s="1109">
        <v>259.02999999999997</v>
      </c>
      <c r="L23" s="329"/>
      <c r="M23" s="329">
        <f t="shared" si="1"/>
        <v>10</v>
      </c>
      <c r="N23" s="329">
        <v>11</v>
      </c>
      <c r="O23" s="329">
        <f t="shared" si="2"/>
        <v>15</v>
      </c>
      <c r="P23" s="361" t="str">
        <f t="shared" si="0"/>
        <v>Navarra, Comunidad Foral de</v>
      </c>
      <c r="Q23" s="1110">
        <f t="shared" si="3"/>
        <v>205.93</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3" t="s">
        <v>35</v>
      </c>
      <c r="C24" s="329"/>
      <c r="D24" s="764">
        <v>11628</v>
      </c>
      <c r="E24" s="1109">
        <v>198.29</v>
      </c>
      <c r="F24" s="756"/>
      <c r="G24" s="765">
        <v>22074</v>
      </c>
      <c r="H24" s="1109">
        <v>146.09</v>
      </c>
      <c r="I24" s="756"/>
      <c r="J24" s="765">
        <v>22074</v>
      </c>
      <c r="K24" s="1109">
        <v>313.17</v>
      </c>
      <c r="L24" s="329"/>
      <c r="M24" s="329">
        <f t="shared" si="1"/>
        <v>7</v>
      </c>
      <c r="N24" s="329">
        <v>12</v>
      </c>
      <c r="O24" s="329">
        <f t="shared" si="2"/>
        <v>4</v>
      </c>
      <c r="P24" s="361" t="str">
        <f t="shared" si="0"/>
        <v>Balears, Illes</v>
      </c>
      <c r="Q24" s="1110">
        <f t="shared" si="3"/>
        <v>204.76</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3" t="s">
        <v>162</v>
      </c>
      <c r="C25" s="329"/>
      <c r="D25" s="764">
        <v>49861</v>
      </c>
      <c r="E25" s="1109">
        <v>223.25</v>
      </c>
      <c r="F25" s="756"/>
      <c r="G25" s="765">
        <v>38748</v>
      </c>
      <c r="H25" s="1109">
        <v>56.42</v>
      </c>
      <c r="I25" s="756"/>
      <c r="J25" s="765">
        <v>38748</v>
      </c>
      <c r="K25" s="1109">
        <v>350.16</v>
      </c>
      <c r="L25" s="329"/>
      <c r="M25" s="329">
        <f t="shared" si="1"/>
        <v>5</v>
      </c>
      <c r="N25" s="329">
        <v>13</v>
      </c>
      <c r="O25" s="329">
        <f t="shared" si="2"/>
        <v>19</v>
      </c>
      <c r="P25" s="361" t="str">
        <f t="shared" si="0"/>
        <v>Melilla</v>
      </c>
      <c r="Q25" s="1110">
        <f t="shared" si="3"/>
        <v>199.82</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3" t="s">
        <v>43</v>
      </c>
      <c r="C26" s="329"/>
      <c r="D26" s="764">
        <v>13656</v>
      </c>
      <c r="E26" s="1109">
        <v>324.10000000000002</v>
      </c>
      <c r="F26" s="756"/>
      <c r="G26" s="765">
        <v>6671</v>
      </c>
      <c r="H26" s="1109">
        <v>212.54</v>
      </c>
      <c r="I26" s="756"/>
      <c r="J26" s="765">
        <v>6671</v>
      </c>
      <c r="K26" s="1109">
        <v>550.73</v>
      </c>
      <c r="L26" s="329"/>
      <c r="M26" s="329">
        <f t="shared" si="1"/>
        <v>1</v>
      </c>
      <c r="N26" s="329">
        <v>14</v>
      </c>
      <c r="O26" s="329">
        <f t="shared" si="2"/>
        <v>6</v>
      </c>
      <c r="P26" s="361" t="str">
        <f t="shared" si="0"/>
        <v>Cantabria</v>
      </c>
      <c r="Q26" s="1110">
        <f t="shared" si="3"/>
        <v>172.17</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3" t="s">
        <v>44</v>
      </c>
      <c r="C27" s="329"/>
      <c r="D27" s="768">
        <v>2959</v>
      </c>
      <c r="E27" s="1109">
        <v>134.25</v>
      </c>
      <c r="F27" s="756"/>
      <c r="G27" s="769">
        <v>2089</v>
      </c>
      <c r="H27" s="1109">
        <v>77.239999999999995</v>
      </c>
      <c r="I27" s="756"/>
      <c r="J27" s="769">
        <v>2089</v>
      </c>
      <c r="K27" s="1109">
        <v>205.93</v>
      </c>
      <c r="L27" s="329"/>
      <c r="M27" s="329">
        <f t="shared" si="1"/>
        <v>11</v>
      </c>
      <c r="N27" s="329">
        <v>15</v>
      </c>
      <c r="O27" s="329">
        <f t="shared" si="2"/>
        <v>8</v>
      </c>
      <c r="P27" s="361" t="str">
        <f t="shared" si="0"/>
        <v>Castilla - La Mancha</v>
      </c>
      <c r="Q27" s="1111">
        <f t="shared" si="3"/>
        <v>165.86</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3" t="s">
        <v>163</v>
      </c>
      <c r="C28" s="329"/>
      <c r="D28" s="768">
        <v>16041</v>
      </c>
      <c r="E28" s="1109">
        <v>81.260000000000005</v>
      </c>
      <c r="F28" s="756"/>
      <c r="G28" s="769">
        <v>8639</v>
      </c>
      <c r="H28" s="1109">
        <v>48.69</v>
      </c>
      <c r="I28" s="756"/>
      <c r="J28" s="769">
        <v>8639</v>
      </c>
      <c r="K28" s="1109">
        <v>132.05000000000001</v>
      </c>
      <c r="L28" s="329"/>
      <c r="M28" s="329">
        <f t="shared" si="1"/>
        <v>17</v>
      </c>
      <c r="N28" s="329">
        <v>16</v>
      </c>
      <c r="O28" s="329">
        <f t="shared" si="2"/>
        <v>17</v>
      </c>
      <c r="P28" s="361" t="str">
        <f t="shared" si="0"/>
        <v>Rioja, La</v>
      </c>
      <c r="Q28" s="1110">
        <f t="shared" si="3"/>
        <v>149.44</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
      <c r="A29" s="331"/>
      <c r="B29" s="763" t="s">
        <v>46</v>
      </c>
      <c r="C29" s="329"/>
      <c r="D29" s="768">
        <v>2428</v>
      </c>
      <c r="E29" s="1109">
        <v>75.5</v>
      </c>
      <c r="F29" s="756"/>
      <c r="G29" s="769">
        <v>1173</v>
      </c>
      <c r="H29" s="1109">
        <v>86.15</v>
      </c>
      <c r="I29" s="756"/>
      <c r="J29" s="769">
        <v>1173</v>
      </c>
      <c r="K29" s="1109">
        <v>149.44</v>
      </c>
      <c r="L29" s="329"/>
      <c r="M29" s="329">
        <f t="shared" si="1"/>
        <v>16</v>
      </c>
      <c r="N29" s="329">
        <v>17</v>
      </c>
      <c r="O29" s="329">
        <f t="shared" si="2"/>
        <v>16</v>
      </c>
      <c r="P29" s="361" t="str">
        <f t="shared" si="0"/>
        <v>País Vasco*</v>
      </c>
      <c r="Q29" s="1110">
        <f t="shared" si="3"/>
        <v>132.05000000000001</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
      <c r="A30" s="331"/>
      <c r="B30" s="763" t="s">
        <v>39</v>
      </c>
      <c r="C30" s="329"/>
      <c r="D30" s="769">
        <v>365</v>
      </c>
      <c r="E30" s="1109">
        <v>37.58</v>
      </c>
      <c r="F30" s="756"/>
      <c r="G30" s="769">
        <v>207</v>
      </c>
      <c r="H30" s="1109">
        <v>53.95</v>
      </c>
      <c r="I30" s="756"/>
      <c r="J30" s="769">
        <v>207</v>
      </c>
      <c r="K30" s="1109">
        <v>89.83</v>
      </c>
      <c r="L30" s="329"/>
      <c r="M30" s="329">
        <f t="shared" si="1"/>
        <v>20</v>
      </c>
      <c r="N30" s="329">
        <v>18</v>
      </c>
      <c r="O30" s="329">
        <f t="shared" si="2"/>
        <v>2</v>
      </c>
      <c r="P30" s="361" t="str">
        <f t="shared" si="0"/>
        <v>Aragón</v>
      </c>
      <c r="Q30" s="1110">
        <f t="shared" si="3"/>
        <v>125.99</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
      <c r="A31" s="331"/>
      <c r="B31" s="1112" t="s">
        <v>47</v>
      </c>
      <c r="C31" s="329"/>
      <c r="D31" s="1113">
        <v>433</v>
      </c>
      <c r="E31" s="1109">
        <v>95.08</v>
      </c>
      <c r="F31" s="331"/>
      <c r="G31" s="1113">
        <v>349</v>
      </c>
      <c r="H31" s="1109">
        <v>96.44</v>
      </c>
      <c r="I31" s="331"/>
      <c r="J31" s="1113">
        <v>349</v>
      </c>
      <c r="K31" s="1109">
        <v>199.82</v>
      </c>
      <c r="L31" s="329"/>
      <c r="M31" s="329">
        <f t="shared" si="1"/>
        <v>13</v>
      </c>
      <c r="N31" s="329">
        <v>19</v>
      </c>
      <c r="O31" s="329">
        <f t="shared" si="2"/>
        <v>7</v>
      </c>
      <c r="P31" s="361" t="str">
        <f t="shared" si="0"/>
        <v>Castilla y León*</v>
      </c>
      <c r="Q31" s="1110">
        <f t="shared" si="3"/>
        <v>116.91</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89.83</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
      <c r="A33" s="329"/>
      <c r="B33" s="1256" t="s">
        <v>0</v>
      </c>
      <c r="C33" s="329"/>
      <c r="D33" s="1257">
        <f>SUM(D13:D31)</f>
        <v>371782</v>
      </c>
      <c r="E33" s="1308">
        <v>243.74</v>
      </c>
      <c r="F33" s="320"/>
      <c r="G33" s="1257">
        <f>SUM(G13:G31)</f>
        <v>284645</v>
      </c>
      <c r="H33" s="1308">
        <v>60.4</v>
      </c>
      <c r="I33" s="320"/>
      <c r="J33" s="1257">
        <f>SUM(J13:J31)</f>
        <v>284645</v>
      </c>
      <c r="K33" s="1308">
        <v>324.61</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25">
      <c r="A35" s="394"/>
      <c r="B35" s="1486" t="s">
        <v>182</v>
      </c>
      <c r="C35" s="1486"/>
      <c r="D35" s="1486"/>
      <c r="E35" s="1486"/>
      <c r="F35" s="1486"/>
      <c r="G35" s="1486"/>
      <c r="H35" s="1486"/>
      <c r="I35" s="1486"/>
      <c r="J35" s="1486"/>
      <c r="K35" s="1486"/>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87" t="s">
        <v>183</v>
      </c>
      <c r="C36" s="1487"/>
      <c r="D36" s="1487"/>
      <c r="E36" s="1487"/>
      <c r="F36" s="1487"/>
      <c r="G36" s="1487"/>
      <c r="H36" s="1487"/>
      <c r="I36" s="1487"/>
      <c r="J36" s="1487"/>
      <c r="K36" s="1487"/>
      <c r="L36" s="785"/>
      <c r="M36" s="785"/>
      <c r="N36" s="785"/>
      <c r="O36" s="785"/>
      <c r="P36" s="785"/>
      <c r="Q36" s="1223"/>
    </row>
    <row r="37" spans="1:259" ht="42" customHeight="1" x14ac:dyDescent="0.2">
      <c r="B37" s="1720" t="s">
        <v>497</v>
      </c>
      <c r="C37" s="1720"/>
      <c r="D37" s="1720"/>
      <c r="E37" s="1720"/>
      <c r="F37" s="1720"/>
      <c r="G37" s="1720"/>
      <c r="H37" s="1720"/>
      <c r="I37" s="1720"/>
      <c r="J37" s="1720"/>
      <c r="K37" s="1720"/>
      <c r="L37" s="496"/>
      <c r="M37" s="496"/>
      <c r="N37" s="496"/>
      <c r="O37" s="496"/>
      <c r="P37" s="496"/>
      <c r="Q37" s="622"/>
      <c r="R37" s="329"/>
    </row>
    <row r="38" spans="1:259" x14ac:dyDescent="0.25">
      <c r="L38" s="447"/>
      <c r="M38" s="360"/>
      <c r="N38" s="360"/>
      <c r="O38" s="360"/>
      <c r="P38" s="361"/>
      <c r="Q38" s="786"/>
      <c r="R38" s="329"/>
    </row>
    <row r="39" spans="1:259" x14ac:dyDescent="0.25">
      <c r="L39" s="447"/>
      <c r="M39" s="360"/>
      <c r="N39" s="360"/>
      <c r="O39" s="360"/>
      <c r="P39" s="361"/>
      <c r="Q39" s="787"/>
      <c r="R39" s="329"/>
    </row>
    <row r="40" spans="1:259" x14ac:dyDescent="0.25">
      <c r="L40" s="447"/>
      <c r="M40" s="360"/>
      <c r="N40" s="360"/>
      <c r="O40" s="360"/>
      <c r="P40" s="361"/>
      <c r="Q40" s="786"/>
      <c r="R40" s="329"/>
    </row>
    <row r="41" spans="1:259" x14ac:dyDescent="0.25">
      <c r="L41" s="447"/>
      <c r="M41" s="360"/>
      <c r="N41" s="360"/>
      <c r="O41" s="360"/>
      <c r="P41" s="361"/>
      <c r="Q41" s="786"/>
      <c r="R41" s="329"/>
    </row>
    <row r="42" spans="1:259" x14ac:dyDescent="0.25">
      <c r="L42" s="447"/>
      <c r="M42" s="360"/>
      <c r="N42" s="360"/>
      <c r="O42" s="360"/>
      <c r="P42" s="361"/>
      <c r="Q42" s="786"/>
      <c r="R42" s="329"/>
    </row>
    <row r="43" spans="1:259" x14ac:dyDescent="0.25">
      <c r="L43" s="447"/>
      <c r="M43" s="360"/>
      <c r="N43" s="360"/>
      <c r="O43" s="360"/>
      <c r="P43" s="361"/>
      <c r="Q43" s="786"/>
      <c r="R43" s="329"/>
    </row>
    <row r="44" spans="1:259" x14ac:dyDescent="0.25">
      <c r="L44" s="447"/>
      <c r="M44" s="360"/>
      <c r="N44" s="360"/>
      <c r="O44" s="360"/>
      <c r="P44" s="361"/>
      <c r="Q44" s="786"/>
      <c r="R44" s="329"/>
    </row>
    <row r="45" spans="1:259" x14ac:dyDescent="0.25">
      <c r="L45" s="447"/>
      <c r="M45" s="360"/>
      <c r="N45" s="360"/>
      <c r="O45" s="360"/>
      <c r="P45" s="361"/>
      <c r="Q45" s="786"/>
      <c r="R45" s="329"/>
    </row>
    <row r="46" spans="1:259" x14ac:dyDescent="0.25">
      <c r="L46" s="447"/>
      <c r="M46" s="360"/>
      <c r="N46" s="360"/>
      <c r="O46" s="360"/>
      <c r="P46" s="361"/>
      <c r="Q46" s="787"/>
      <c r="R46" s="329"/>
    </row>
    <row r="47" spans="1:259" x14ac:dyDescent="0.25">
      <c r="L47" s="447"/>
      <c r="M47" s="360"/>
      <c r="N47" s="360"/>
      <c r="O47" s="360"/>
      <c r="P47" s="361"/>
      <c r="Q47" s="786"/>
      <c r="R47" s="329"/>
    </row>
    <row r="48" spans="1:259" x14ac:dyDescent="0.25">
      <c r="L48" s="447"/>
      <c r="M48" s="360"/>
      <c r="N48" s="360"/>
      <c r="O48" s="360"/>
      <c r="P48" s="361"/>
      <c r="Q48" s="786"/>
      <c r="R48" s="329"/>
    </row>
    <row r="49" spans="12:18" x14ac:dyDescent="0.25">
      <c r="L49" s="447"/>
      <c r="M49" s="360"/>
      <c r="N49" s="360"/>
      <c r="O49" s="360"/>
      <c r="P49" s="361"/>
      <c r="Q49" s="786"/>
      <c r="R49" s="329"/>
    </row>
    <row r="50" spans="12:18" x14ac:dyDescent="0.25">
      <c r="L50" s="447"/>
      <c r="M50" s="360"/>
      <c r="N50" s="360"/>
      <c r="O50" s="360"/>
      <c r="P50" s="361"/>
      <c r="Q50" s="786"/>
      <c r="R50" s="329"/>
    </row>
    <row r="51" spans="12:18" x14ac:dyDescent="0.25">
      <c r="L51" s="447"/>
      <c r="M51" s="360"/>
      <c r="N51" s="360"/>
      <c r="O51" s="360"/>
      <c r="P51" s="361"/>
      <c r="Q51" s="786"/>
      <c r="R51" s="329"/>
    </row>
    <row r="52" spans="12:18" x14ac:dyDescent="0.25">
      <c r="L52" s="447"/>
      <c r="M52" s="360"/>
      <c r="N52" s="360"/>
      <c r="O52" s="360"/>
      <c r="P52" s="361"/>
      <c r="Q52" s="787"/>
      <c r="R52" s="329"/>
    </row>
    <row r="53" spans="12:18" x14ac:dyDescent="0.25">
      <c r="L53" s="447"/>
      <c r="M53" s="360"/>
      <c r="N53" s="360"/>
      <c r="O53" s="360"/>
      <c r="P53" s="361"/>
      <c r="Q53" s="786"/>
      <c r="R53" s="329"/>
    </row>
    <row r="54" spans="12:18" x14ac:dyDescent="0.25">
      <c r="L54" s="447"/>
      <c r="M54" s="360"/>
      <c r="N54" s="360"/>
      <c r="O54" s="360"/>
      <c r="P54" s="361"/>
      <c r="Q54" s="786"/>
      <c r="R54" s="329"/>
    </row>
    <row r="55" spans="12:18" x14ac:dyDescent="0.2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23" customWidth="1"/>
    <col min="2" max="2" width="28.42578125" style="1123" customWidth="1"/>
    <col min="3" max="3" width="16.7109375" style="1123" customWidth="1"/>
    <col min="4" max="4" width="10.28515625" style="1123" customWidth="1"/>
    <col min="5" max="5" width="15" style="1123" customWidth="1"/>
    <col min="6" max="6" width="10" style="1123" customWidth="1"/>
    <col min="7" max="7" width="15.42578125" style="1123" customWidth="1"/>
    <col min="8" max="8" width="9.7109375" style="1123" customWidth="1"/>
    <col min="9" max="9" width="14.5703125" style="1123" customWidth="1"/>
    <col min="10" max="16384" width="11.42578125" style="1123"/>
  </cols>
  <sheetData>
    <row r="1" spans="1:17" s="1116" customFormat="1" x14ac:dyDescent="0.25">
      <c r="A1" s="1116" t="s">
        <v>96</v>
      </c>
      <c r="B1" s="1116" t="s">
        <v>56</v>
      </c>
      <c r="H1" s="1116" t="s">
        <v>96</v>
      </c>
      <c r="I1" s="1116" t="s">
        <v>67</v>
      </c>
      <c r="P1" s="1116" t="s">
        <v>81</v>
      </c>
    </row>
    <row r="2" spans="1:17" s="1116" customFormat="1" x14ac:dyDescent="0.25"/>
    <row r="3" spans="1:17" s="1116" customFormat="1" x14ac:dyDescent="0.25"/>
    <row r="4" spans="1:17" s="1116" customFormat="1" x14ac:dyDescent="0.25"/>
    <row r="5" spans="1:17" s="1116" customFormat="1" ht="16.5" customHeight="1" x14ac:dyDescent="0.25"/>
    <row r="6" spans="1:17" s="1120" customFormat="1" ht="38.25" customHeight="1" x14ac:dyDescent="0.2">
      <c r="A6" s="1117"/>
      <c r="B6" s="1727" t="s">
        <v>458</v>
      </c>
      <c r="C6" s="1727"/>
      <c r="D6" s="1727"/>
      <c r="E6" s="1727"/>
      <c r="F6" s="1727"/>
      <c r="G6" s="1727"/>
      <c r="H6" s="1727"/>
      <c r="I6" s="1727"/>
      <c r="J6" s="1118"/>
      <c r="K6" s="1118"/>
      <c r="L6" s="1119"/>
      <c r="M6" s="1119"/>
      <c r="N6" s="1119"/>
      <c r="O6" s="1119"/>
      <c r="P6" s="1119"/>
      <c r="Q6" s="1119"/>
    </row>
    <row r="7" spans="1:17" s="1120" customFormat="1" ht="15.75" customHeight="1" x14ac:dyDescent="0.2">
      <c r="A7" s="1117"/>
      <c r="B7" s="1728" t="str">
        <f>porsaad!$B$6</f>
        <v>Situación a 30 de abril de 2026</v>
      </c>
      <c r="C7" s="1728"/>
      <c r="D7" s="1728"/>
      <c r="E7" s="1728"/>
      <c r="F7" s="1728"/>
      <c r="G7" s="1728"/>
      <c r="H7" s="1728"/>
      <c r="I7" s="1728"/>
      <c r="J7" s="1121"/>
      <c r="K7" s="1121"/>
      <c r="L7" s="1122"/>
      <c r="M7" s="1122"/>
      <c r="N7" s="1122"/>
      <c r="O7" s="1122"/>
      <c r="P7" s="1122"/>
      <c r="Q7" s="1122"/>
    </row>
    <row r="8" spans="1:17" ht="8.25" customHeight="1" x14ac:dyDescent="0.25">
      <c r="H8" s="1124"/>
    </row>
    <row r="9" spans="1:17" ht="15" customHeight="1" x14ac:dyDescent="0.25">
      <c r="B9" s="1729" t="s">
        <v>12</v>
      </c>
      <c r="C9" s="1732" t="s">
        <v>184</v>
      </c>
      <c r="D9" s="1133"/>
      <c r="E9" s="1133"/>
      <c r="F9" s="1133"/>
      <c r="G9" s="1133"/>
      <c r="H9" s="1133"/>
      <c r="I9" s="1134"/>
    </row>
    <row r="10" spans="1:17" ht="15.75" customHeight="1" x14ac:dyDescent="0.25">
      <c r="B10" s="1730"/>
      <c r="C10" s="1733"/>
      <c r="D10" s="1735" t="s">
        <v>133</v>
      </c>
      <c r="E10" s="1736"/>
      <c r="F10" s="1739" t="s">
        <v>134</v>
      </c>
      <c r="G10" s="1740"/>
      <c r="H10" s="1740"/>
      <c r="I10" s="1740"/>
    </row>
    <row r="11" spans="1:17" ht="40.5" customHeight="1" x14ac:dyDescent="0.25">
      <c r="B11" s="1730"/>
      <c r="C11" s="1733"/>
      <c r="D11" s="1737"/>
      <c r="E11" s="1738"/>
      <c r="F11" s="1741" t="s">
        <v>187</v>
      </c>
      <c r="G11" s="1742"/>
      <c r="H11" s="1739" t="s">
        <v>482</v>
      </c>
      <c r="I11" s="1740"/>
    </row>
    <row r="12" spans="1:17" ht="52.5" customHeight="1" x14ac:dyDescent="0.25">
      <c r="B12" s="1731"/>
      <c r="C12" s="1734"/>
      <c r="D12" s="1136" t="s">
        <v>9</v>
      </c>
      <c r="E12" s="1138" t="s">
        <v>185</v>
      </c>
      <c r="F12" s="1138" t="s">
        <v>9</v>
      </c>
      <c r="G12" s="1135" t="s">
        <v>185</v>
      </c>
      <c r="H12" s="1136" t="s">
        <v>9</v>
      </c>
      <c r="I12" s="1137" t="s">
        <v>185</v>
      </c>
    </row>
    <row r="13" spans="1:17" ht="12.75" customHeight="1" x14ac:dyDescent="0.25">
      <c r="B13" s="1125" t="s">
        <v>8</v>
      </c>
      <c r="C13" s="929">
        <f>'31dictsaad'!D10-'31dictsaad'!H10</f>
        <v>22926</v>
      </c>
      <c r="D13" s="927">
        <v>1</v>
      </c>
      <c r="E13" s="1126">
        <v>4.3618598970601068E-3</v>
      </c>
      <c r="F13" s="927">
        <v>5856</v>
      </c>
      <c r="G13" s="1126">
        <v>25.543051557183983</v>
      </c>
      <c r="H13" s="927">
        <v>17069</v>
      </c>
      <c r="I13" s="1126">
        <f>H13/C13*100</f>
        <v>74.452586582918954</v>
      </c>
    </row>
    <row r="14" spans="1:17" x14ac:dyDescent="0.25">
      <c r="B14" s="1125" t="s">
        <v>7</v>
      </c>
      <c r="C14" s="934">
        <f>'31dictsaad'!D11-'31dictsaad'!H11</f>
        <v>4045</v>
      </c>
      <c r="D14" s="932">
        <v>0</v>
      </c>
      <c r="E14" s="1127">
        <v>0</v>
      </c>
      <c r="F14" s="932">
        <v>3876</v>
      </c>
      <c r="G14" s="1127">
        <v>95.82200247218789</v>
      </c>
      <c r="H14" s="932">
        <v>169</v>
      </c>
      <c r="I14" s="1127">
        <f t="shared" ref="I14:I31" si="0">H14/C14*100</f>
        <v>4.1779975278121135</v>
      </c>
    </row>
    <row r="15" spans="1:17" x14ac:dyDescent="0.25">
      <c r="B15" s="1125" t="s">
        <v>37</v>
      </c>
      <c r="C15" s="934">
        <f>'31dictsaad'!D12-'31dictsaad'!H12</f>
        <v>6862</v>
      </c>
      <c r="D15" s="932">
        <v>0</v>
      </c>
      <c r="E15" s="1127">
        <v>0</v>
      </c>
      <c r="F15" s="932">
        <v>832</v>
      </c>
      <c r="G15" s="1127">
        <v>12.12474497231128</v>
      </c>
      <c r="H15" s="932">
        <v>6030</v>
      </c>
      <c r="I15" s="1127">
        <f t="shared" si="0"/>
        <v>87.875255027688723</v>
      </c>
    </row>
    <row r="16" spans="1:17" x14ac:dyDescent="0.25">
      <c r="B16" s="1125" t="s">
        <v>38</v>
      </c>
      <c r="C16" s="934">
        <f>'31dictsaad'!D13-'31dictsaad'!H13</f>
        <v>2182</v>
      </c>
      <c r="D16" s="932">
        <v>0</v>
      </c>
      <c r="E16" s="1127">
        <v>0</v>
      </c>
      <c r="F16" s="932">
        <v>1785</v>
      </c>
      <c r="G16" s="1127">
        <v>81.805682859761689</v>
      </c>
      <c r="H16" s="932">
        <v>397</v>
      </c>
      <c r="I16" s="1127">
        <f t="shared" si="0"/>
        <v>18.194317140238315</v>
      </c>
    </row>
    <row r="17" spans="2:9" x14ac:dyDescent="0.25">
      <c r="B17" s="1125" t="s">
        <v>6</v>
      </c>
      <c r="C17" s="934">
        <f>'31dictsaad'!D14-'31dictsaad'!H14</f>
        <v>2608</v>
      </c>
      <c r="D17" s="932">
        <v>0</v>
      </c>
      <c r="E17" s="1127">
        <v>0</v>
      </c>
      <c r="F17" s="932">
        <v>1701</v>
      </c>
      <c r="G17" s="1127">
        <v>65.222392638036808</v>
      </c>
      <c r="H17" s="932">
        <v>907</v>
      </c>
      <c r="I17" s="1127">
        <f t="shared" si="0"/>
        <v>34.777607361963192</v>
      </c>
    </row>
    <row r="18" spans="2:9" x14ac:dyDescent="0.25">
      <c r="B18" s="1125" t="s">
        <v>5</v>
      </c>
      <c r="C18" s="934">
        <f>'31dictsaad'!D15-'31dictsaad'!H15</f>
        <v>334</v>
      </c>
      <c r="D18" s="932">
        <v>1</v>
      </c>
      <c r="E18" s="1127">
        <v>0.29940119760479045</v>
      </c>
      <c r="F18" s="932">
        <v>271</v>
      </c>
      <c r="G18" s="1127">
        <v>81.137724550898199</v>
      </c>
      <c r="H18" s="932">
        <v>62</v>
      </c>
      <c r="I18" s="1127">
        <f t="shared" si="0"/>
        <v>18.562874251497004</v>
      </c>
    </row>
    <row r="19" spans="2:9" x14ac:dyDescent="0.25">
      <c r="B19" s="1125" t="s">
        <v>4</v>
      </c>
      <c r="C19" s="934">
        <f>'31dictsaad'!D16-'31dictsaad'!H16</f>
        <v>3419</v>
      </c>
      <c r="D19" s="932">
        <v>2524</v>
      </c>
      <c r="E19" s="1127">
        <v>73.822755191576476</v>
      </c>
      <c r="F19" s="932">
        <v>893</v>
      </c>
      <c r="G19" s="1127">
        <v>26.118748171980112</v>
      </c>
      <c r="H19" s="932">
        <v>2</v>
      </c>
      <c r="I19" s="1127">
        <f t="shared" si="0"/>
        <v>5.8496636443404505E-2</v>
      </c>
    </row>
    <row r="20" spans="2:9" x14ac:dyDescent="0.25">
      <c r="B20" s="1125" t="s">
        <v>40</v>
      </c>
      <c r="C20" s="934">
        <f>'31dictsaad'!D17-'31dictsaad'!H17</f>
        <v>3277</v>
      </c>
      <c r="D20" s="932">
        <v>0</v>
      </c>
      <c r="E20" s="1127">
        <v>0</v>
      </c>
      <c r="F20" s="932">
        <v>2774</v>
      </c>
      <c r="G20" s="1127">
        <v>84.650595056454065</v>
      </c>
      <c r="H20" s="932">
        <v>503</v>
      </c>
      <c r="I20" s="1127">
        <f t="shared" si="0"/>
        <v>15.349404943545927</v>
      </c>
    </row>
    <row r="21" spans="2:9" x14ac:dyDescent="0.25">
      <c r="B21" s="1125" t="s">
        <v>41</v>
      </c>
      <c r="C21" s="934">
        <f>'31dictsaad'!D18-'31dictsaad'!H18</f>
        <v>42133</v>
      </c>
      <c r="D21" s="932">
        <v>0</v>
      </c>
      <c r="E21" s="1127">
        <v>0</v>
      </c>
      <c r="F21" s="932">
        <v>29840</v>
      </c>
      <c r="G21" s="1127">
        <v>70.823345121401289</v>
      </c>
      <c r="H21" s="932">
        <v>12293</v>
      </c>
      <c r="I21" s="1127">
        <f t="shared" si="0"/>
        <v>29.176654878598722</v>
      </c>
    </row>
    <row r="22" spans="2:9" x14ac:dyDescent="0.25">
      <c r="B22" s="1125" t="s">
        <v>3</v>
      </c>
      <c r="C22" s="934">
        <f>'31dictsaad'!D19-'31dictsaad'!H19</f>
        <v>18630</v>
      </c>
      <c r="D22" s="932">
        <v>219</v>
      </c>
      <c r="E22" s="1127">
        <v>1.1755233494363928</v>
      </c>
      <c r="F22" s="932">
        <v>9820</v>
      </c>
      <c r="G22" s="1127">
        <v>52.710681696188942</v>
      </c>
      <c r="H22" s="932">
        <v>8591</v>
      </c>
      <c r="I22" s="1127">
        <f t="shared" si="0"/>
        <v>46.113794954374669</v>
      </c>
    </row>
    <row r="23" spans="2:9" x14ac:dyDescent="0.25">
      <c r="B23" s="1125" t="s">
        <v>2</v>
      </c>
      <c r="C23" s="934">
        <f>'31dictsaad'!D20-'31dictsaad'!H20</f>
        <v>3708</v>
      </c>
      <c r="D23" s="932">
        <v>0</v>
      </c>
      <c r="E23" s="1127">
        <v>0</v>
      </c>
      <c r="F23" s="932">
        <v>2861</v>
      </c>
      <c r="G23" s="1127">
        <v>77.15749730312838</v>
      </c>
      <c r="H23" s="932">
        <v>847</v>
      </c>
      <c r="I23" s="1127">
        <f t="shared" si="0"/>
        <v>22.842502696871627</v>
      </c>
    </row>
    <row r="24" spans="2:9" x14ac:dyDescent="0.25">
      <c r="B24" s="1125" t="s">
        <v>35</v>
      </c>
      <c r="C24" s="934">
        <f>'31dictsaad'!D21-'31dictsaad'!H21</f>
        <v>24</v>
      </c>
      <c r="D24" s="932">
        <v>0</v>
      </c>
      <c r="E24" s="1127">
        <v>0</v>
      </c>
      <c r="F24" s="932">
        <v>0</v>
      </c>
      <c r="G24" s="1127">
        <v>0</v>
      </c>
      <c r="H24" s="932">
        <v>24</v>
      </c>
      <c r="I24" s="1127">
        <f t="shared" si="0"/>
        <v>100</v>
      </c>
    </row>
    <row r="25" spans="2:9" x14ac:dyDescent="0.25">
      <c r="B25" s="1125" t="s">
        <v>42</v>
      </c>
      <c r="C25" s="934">
        <f>'31dictsaad'!D22-'31dictsaad'!H22</f>
        <v>311</v>
      </c>
      <c r="D25" s="932">
        <v>1</v>
      </c>
      <c r="E25" s="1127">
        <v>0.32154340836012862</v>
      </c>
      <c r="F25" s="932">
        <v>174</v>
      </c>
      <c r="G25" s="1127">
        <v>55.948553054662376</v>
      </c>
      <c r="H25" s="932">
        <v>136</v>
      </c>
      <c r="I25" s="1127">
        <f t="shared" si="0"/>
        <v>43.729903536977496</v>
      </c>
    </row>
    <row r="26" spans="2:9" x14ac:dyDescent="0.25">
      <c r="B26" s="1125" t="s">
        <v>43</v>
      </c>
      <c r="C26" s="934">
        <f>'31dictsaad'!D23-'31dictsaad'!H23</f>
        <v>5954</v>
      </c>
      <c r="D26" s="932">
        <v>0</v>
      </c>
      <c r="E26" s="1127">
        <v>0</v>
      </c>
      <c r="F26" s="932">
        <v>2764</v>
      </c>
      <c r="G26" s="1127">
        <v>46.422573060127647</v>
      </c>
      <c r="H26" s="932">
        <v>3190</v>
      </c>
      <c r="I26" s="1127">
        <f t="shared" si="0"/>
        <v>53.577426939872353</v>
      </c>
    </row>
    <row r="27" spans="2:9" x14ac:dyDescent="0.25">
      <c r="B27" s="1125" t="s">
        <v>44</v>
      </c>
      <c r="C27" s="934">
        <f>'31dictsaad'!D24-'31dictsaad'!H24</f>
        <v>87</v>
      </c>
      <c r="D27" s="932">
        <v>0</v>
      </c>
      <c r="E27" s="1127">
        <v>0</v>
      </c>
      <c r="F27" s="932">
        <v>3</v>
      </c>
      <c r="G27" s="1127">
        <v>3.4482758620689653</v>
      </c>
      <c r="H27" s="932">
        <v>84</v>
      </c>
      <c r="I27" s="1127">
        <f t="shared" si="0"/>
        <v>96.551724137931032</v>
      </c>
    </row>
    <row r="28" spans="2:9" x14ac:dyDescent="0.25">
      <c r="B28" s="1125" t="s">
        <v>45</v>
      </c>
      <c r="C28" s="934">
        <f>'31dictsaad'!D25-'31dictsaad'!H25</f>
        <v>139</v>
      </c>
      <c r="D28" s="932">
        <v>0</v>
      </c>
      <c r="E28" s="1127">
        <v>0</v>
      </c>
      <c r="F28" s="932">
        <v>5</v>
      </c>
      <c r="G28" s="1127">
        <v>3.5971223021582732</v>
      </c>
      <c r="H28" s="932">
        <v>134</v>
      </c>
      <c r="I28" s="1127">
        <f t="shared" si="0"/>
        <v>96.402877697841731</v>
      </c>
    </row>
    <row r="29" spans="2:9" x14ac:dyDescent="0.25">
      <c r="B29" s="1125" t="s">
        <v>46</v>
      </c>
      <c r="C29" s="934">
        <f>'31dictsaad'!D26-'31dictsaad'!H26</f>
        <v>7</v>
      </c>
      <c r="D29" s="932">
        <v>0</v>
      </c>
      <c r="E29" s="1127">
        <v>0</v>
      </c>
      <c r="F29" s="932">
        <v>2</v>
      </c>
      <c r="G29" s="1127">
        <v>28.571428571428569</v>
      </c>
      <c r="H29" s="932">
        <v>5</v>
      </c>
      <c r="I29" s="1127">
        <f t="shared" si="0"/>
        <v>71.428571428571431</v>
      </c>
    </row>
    <row r="30" spans="2:9" x14ac:dyDescent="0.25">
      <c r="B30" s="1125" t="s">
        <v>1</v>
      </c>
      <c r="C30" s="1128">
        <f>'31dictsaad'!D27-'31dictsaad'!H27</f>
        <v>116</v>
      </c>
      <c r="D30" s="954">
        <v>0</v>
      </c>
      <c r="E30" s="1129">
        <v>0</v>
      </c>
      <c r="F30" s="954">
        <v>85</v>
      </c>
      <c r="G30" s="1129">
        <v>73.275862068965509</v>
      </c>
      <c r="H30" s="954">
        <v>31</v>
      </c>
      <c r="I30" s="1129">
        <f t="shared" si="0"/>
        <v>26.72413793103448</v>
      </c>
    </row>
    <row r="31" spans="2:9" x14ac:dyDescent="0.25">
      <c r="B31" s="1309" t="s">
        <v>0</v>
      </c>
      <c r="C31" s="1310">
        <f>SUM(C13:C30)</f>
        <v>116762</v>
      </c>
      <c r="D31" s="1285">
        <f>SUM(D13:D30)</f>
        <v>2746</v>
      </c>
      <c r="E31" s="1311">
        <f t="shared" ref="E31" si="1">D31/C31*100</f>
        <v>2.3517925352426303</v>
      </c>
      <c r="F31" s="1285">
        <f>SUM(F13:F30)</f>
        <v>63542</v>
      </c>
      <c r="G31" s="1311">
        <f t="shared" ref="G31" si="2">F31/C31*100</f>
        <v>54.420102430585295</v>
      </c>
      <c r="H31" s="1285">
        <f>SUM(H13:H30)</f>
        <v>50474</v>
      </c>
      <c r="I31" s="1311">
        <f t="shared" si="0"/>
        <v>43.228105034172074</v>
      </c>
    </row>
    <row r="32" spans="2:9" ht="5.0999999999999996" customHeight="1" x14ac:dyDescent="0.25">
      <c r="B32" s="1130"/>
      <c r="C32" s="1130"/>
      <c r="D32" s="1130"/>
      <c r="E32" s="1130"/>
      <c r="F32" s="1130"/>
      <c r="G32" s="1130"/>
      <c r="H32" s="1130"/>
      <c r="I32" s="1130"/>
    </row>
    <row r="33" spans="2:9" x14ac:dyDescent="0.25">
      <c r="B33" s="1131" t="s">
        <v>281</v>
      </c>
      <c r="C33" s="1130"/>
      <c r="D33" s="1130"/>
      <c r="E33" s="1130"/>
      <c r="F33" s="1130"/>
      <c r="G33" s="1130"/>
      <c r="H33" s="1130"/>
      <c r="I33" s="1130"/>
    </row>
    <row r="34" spans="2:9" x14ac:dyDescent="0.25">
      <c r="B34" s="1131" t="s">
        <v>466</v>
      </c>
      <c r="C34" s="1130"/>
      <c r="D34" s="1130"/>
      <c r="E34" s="1130"/>
      <c r="F34" s="1130"/>
      <c r="G34" s="1130"/>
      <c r="H34" s="1130"/>
      <c r="I34" s="1130"/>
    </row>
    <row r="35" spans="2:9" x14ac:dyDescent="0.25">
      <c r="B35" s="1726" t="s">
        <v>498</v>
      </c>
      <c r="C35" s="1726"/>
      <c r="D35" s="1726"/>
      <c r="E35" s="1726"/>
      <c r="F35" s="1726"/>
      <c r="G35" s="1726"/>
      <c r="H35" s="1726"/>
      <c r="I35" s="1726"/>
    </row>
    <row r="36" spans="2:9" ht="17.25" x14ac:dyDescent="0.25">
      <c r="B36" s="1131" t="s">
        <v>481</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23" customWidth="1"/>
    <col min="2" max="2" width="28.42578125" style="1123" customWidth="1"/>
    <col min="3" max="3" width="16.7109375" style="1123" customWidth="1"/>
    <col min="4" max="4" width="10.28515625" style="1123" customWidth="1"/>
    <col min="5" max="5" width="15" style="1123" customWidth="1"/>
    <col min="6" max="6" width="10" style="1123" customWidth="1"/>
    <col min="7" max="7" width="15.42578125" style="1123" customWidth="1"/>
    <col min="8" max="8" width="9.7109375" style="1123" customWidth="1"/>
    <col min="9" max="9" width="14.5703125" style="1123" customWidth="1"/>
    <col min="10" max="16384" width="11.42578125" style="1123"/>
  </cols>
  <sheetData>
    <row r="1" spans="1:17" s="1116" customFormat="1" x14ac:dyDescent="0.25">
      <c r="A1" s="1116" t="s">
        <v>96</v>
      </c>
      <c r="B1" s="1116" t="s">
        <v>56</v>
      </c>
      <c r="I1" s="1116" t="s">
        <v>96</v>
      </c>
      <c r="J1" s="1116" t="s">
        <v>67</v>
      </c>
      <c r="Q1" s="1116" t="s">
        <v>81</v>
      </c>
    </row>
    <row r="2" spans="1:17" s="1116" customFormat="1" x14ac:dyDescent="0.25"/>
    <row r="3" spans="1:17" s="1116" customFormat="1" x14ac:dyDescent="0.25"/>
    <row r="4" spans="1:17" s="1116" customFormat="1" x14ac:dyDescent="0.25"/>
    <row r="5" spans="1:17" s="1116" customFormat="1" ht="16.5" customHeight="1" x14ac:dyDescent="0.25"/>
    <row r="6" spans="1:17" s="1120" customFormat="1" ht="38.25" customHeight="1" x14ac:dyDescent="0.2">
      <c r="A6" s="1117"/>
      <c r="B6" s="1727" t="s">
        <v>459</v>
      </c>
      <c r="C6" s="1727"/>
      <c r="D6" s="1727"/>
      <c r="E6" s="1727"/>
      <c r="F6" s="1727"/>
      <c r="G6" s="1727"/>
      <c r="H6" s="1727"/>
      <c r="I6" s="1727"/>
      <c r="J6" s="1118"/>
      <c r="K6" s="1118"/>
      <c r="L6" s="1119"/>
      <c r="M6" s="1119"/>
      <c r="N6" s="1119"/>
      <c r="O6" s="1119"/>
      <c r="P6" s="1119"/>
      <c r="Q6" s="1119"/>
    </row>
    <row r="7" spans="1:17" s="1120" customFormat="1" ht="15.75" customHeight="1" x14ac:dyDescent="0.2">
      <c r="A7" s="1117"/>
      <c r="B7" s="1728" t="str">
        <f>porsaad!$B$6</f>
        <v>Situación a 30 de abril de 2026</v>
      </c>
      <c r="C7" s="1728"/>
      <c r="D7" s="1728"/>
      <c r="E7" s="1728"/>
      <c r="F7" s="1728"/>
      <c r="G7" s="1728"/>
      <c r="H7" s="1728"/>
      <c r="I7" s="1728"/>
      <c r="J7" s="1121"/>
      <c r="K7" s="1121"/>
      <c r="L7" s="1122"/>
      <c r="M7" s="1122"/>
      <c r="N7" s="1122"/>
      <c r="O7" s="1122"/>
      <c r="P7" s="1122"/>
      <c r="Q7" s="1122"/>
    </row>
    <row r="8" spans="1:17" ht="8.25" customHeight="1" x14ac:dyDescent="0.25">
      <c r="H8" s="1124"/>
    </row>
    <row r="9" spans="1:17" ht="15" customHeight="1" x14ac:dyDescent="0.25">
      <c r="B9" s="1729" t="s">
        <v>12</v>
      </c>
      <c r="C9" s="1732" t="s">
        <v>277</v>
      </c>
      <c r="D9" s="1133"/>
      <c r="E9" s="1133"/>
      <c r="F9" s="1133"/>
      <c r="G9" s="1133"/>
      <c r="H9" s="1133"/>
      <c r="I9" s="1134"/>
    </row>
    <row r="10" spans="1:17" ht="15.75" customHeight="1" x14ac:dyDescent="0.25">
      <c r="B10" s="1730"/>
      <c r="C10" s="1733"/>
      <c r="D10" s="1735" t="s">
        <v>133</v>
      </c>
      <c r="E10" s="1736"/>
      <c r="F10" s="1739" t="s">
        <v>134</v>
      </c>
      <c r="G10" s="1740"/>
      <c r="H10" s="1740"/>
      <c r="I10" s="1740"/>
    </row>
    <row r="11" spans="1:17" ht="40.5" customHeight="1" x14ac:dyDescent="0.25">
      <c r="B11" s="1730"/>
      <c r="C11" s="1733"/>
      <c r="D11" s="1737"/>
      <c r="E11" s="1738"/>
      <c r="F11" s="1741" t="s">
        <v>278</v>
      </c>
      <c r="G11" s="1742"/>
      <c r="H11" s="1739" t="s">
        <v>279</v>
      </c>
      <c r="I11" s="1740"/>
    </row>
    <row r="12" spans="1:17" ht="52.5" customHeight="1" x14ac:dyDescent="0.25">
      <c r="B12" s="1731"/>
      <c r="C12" s="1734"/>
      <c r="D12" s="1136" t="s">
        <v>9</v>
      </c>
      <c r="E12" s="1138" t="s">
        <v>280</v>
      </c>
      <c r="F12" s="1138" t="s">
        <v>9</v>
      </c>
      <c r="G12" s="1135" t="s">
        <v>280</v>
      </c>
      <c r="H12" s="1136" t="s">
        <v>9</v>
      </c>
      <c r="I12" s="1137" t="s">
        <v>280</v>
      </c>
    </row>
    <row r="13" spans="1:17" ht="12.75" customHeight="1" x14ac:dyDescent="0.25">
      <c r="B13" s="1125" t="s">
        <v>8</v>
      </c>
      <c r="C13" s="929">
        <f>D13+F13+H13</f>
        <v>11501</v>
      </c>
      <c r="D13" s="927">
        <v>50</v>
      </c>
      <c r="E13" s="1126">
        <v>0.43474480479958266</v>
      </c>
      <c r="F13" s="927">
        <v>291</v>
      </c>
      <c r="G13" s="1126">
        <v>2.530214763933571</v>
      </c>
      <c r="H13" s="927">
        <v>11160</v>
      </c>
      <c r="I13" s="1126">
        <f>H13/C13*100</f>
        <v>97.03504043126685</v>
      </c>
    </row>
    <row r="14" spans="1:17" x14ac:dyDescent="0.25">
      <c r="B14" s="1125" t="s">
        <v>7</v>
      </c>
      <c r="C14" s="934">
        <f t="shared" ref="C14:C30" si="0">D14+F14+H14</f>
        <v>80</v>
      </c>
      <c r="D14" s="932">
        <v>3</v>
      </c>
      <c r="E14" s="1127">
        <v>3.75</v>
      </c>
      <c r="F14" s="932">
        <v>65</v>
      </c>
      <c r="G14" s="1127">
        <v>81.25</v>
      </c>
      <c r="H14" s="932">
        <v>12</v>
      </c>
      <c r="I14" s="1127">
        <f t="shared" ref="I14:I31" si="1">H14/C14*100</f>
        <v>15</v>
      </c>
    </row>
    <row r="15" spans="1:17" x14ac:dyDescent="0.25">
      <c r="B15" s="1125" t="s">
        <v>37</v>
      </c>
      <c r="C15" s="934">
        <f t="shared" si="0"/>
        <v>459</v>
      </c>
      <c r="D15" s="932">
        <v>8</v>
      </c>
      <c r="E15" s="1127">
        <v>1.7429193899782136</v>
      </c>
      <c r="F15" s="932">
        <v>100</v>
      </c>
      <c r="G15" s="1127">
        <v>21.786492374727668</v>
      </c>
      <c r="H15" s="932">
        <v>351</v>
      </c>
      <c r="I15" s="1127">
        <f t="shared" si="1"/>
        <v>76.470588235294116</v>
      </c>
    </row>
    <row r="16" spans="1:17" x14ac:dyDescent="0.25">
      <c r="B16" s="1125" t="s">
        <v>38</v>
      </c>
      <c r="C16" s="934">
        <f t="shared" si="0"/>
        <v>4021</v>
      </c>
      <c r="D16" s="932">
        <v>4</v>
      </c>
      <c r="E16" s="1127">
        <v>9.9477741855259885E-2</v>
      </c>
      <c r="F16" s="932">
        <v>1473</v>
      </c>
      <c r="G16" s="1127">
        <v>36.632678438199449</v>
      </c>
      <c r="H16" s="932">
        <v>2544</v>
      </c>
      <c r="I16" s="1127">
        <f t="shared" si="1"/>
        <v>63.267843819945291</v>
      </c>
    </row>
    <row r="17" spans="2:9" x14ac:dyDescent="0.25">
      <c r="B17" s="1125" t="s">
        <v>6</v>
      </c>
      <c r="C17" s="934">
        <f t="shared" si="0"/>
        <v>715</v>
      </c>
      <c r="D17" s="932">
        <v>57</v>
      </c>
      <c r="E17" s="1127">
        <v>7.9720279720279716</v>
      </c>
      <c r="F17" s="932">
        <v>157</v>
      </c>
      <c r="G17" s="1127">
        <v>21.958041958041957</v>
      </c>
      <c r="H17" s="932">
        <v>501</v>
      </c>
      <c r="I17" s="1127">
        <f t="shared" si="1"/>
        <v>70.069930069930081</v>
      </c>
    </row>
    <row r="18" spans="2:9" x14ac:dyDescent="0.25">
      <c r="B18" s="1125" t="s">
        <v>5</v>
      </c>
      <c r="C18" s="934">
        <f t="shared" si="0"/>
        <v>1043</v>
      </c>
      <c r="D18" s="932">
        <v>65</v>
      </c>
      <c r="E18" s="1127">
        <v>6.2320230105465004</v>
      </c>
      <c r="F18" s="932">
        <v>914</v>
      </c>
      <c r="G18" s="1127">
        <v>87.631831255992338</v>
      </c>
      <c r="H18" s="932">
        <v>64</v>
      </c>
      <c r="I18" s="1127">
        <f t="shared" si="1"/>
        <v>6.1361457334611691</v>
      </c>
    </row>
    <row r="19" spans="2:9" x14ac:dyDescent="0.25">
      <c r="B19" s="1125" t="s">
        <v>4</v>
      </c>
      <c r="C19" s="934">
        <f t="shared" si="0"/>
        <v>197</v>
      </c>
      <c r="D19" s="932">
        <v>57</v>
      </c>
      <c r="E19" s="1127">
        <v>28.934010152284262</v>
      </c>
      <c r="F19" s="932">
        <v>140</v>
      </c>
      <c r="G19" s="1127">
        <v>71.065989847715741</v>
      </c>
      <c r="H19" s="932">
        <v>0</v>
      </c>
      <c r="I19" s="1127">
        <f t="shared" si="1"/>
        <v>0</v>
      </c>
    </row>
    <row r="20" spans="2:9" x14ac:dyDescent="0.25">
      <c r="B20" s="1125" t="s">
        <v>40</v>
      </c>
      <c r="C20" s="934">
        <f t="shared" si="0"/>
        <v>3192</v>
      </c>
      <c r="D20" s="932">
        <v>23</v>
      </c>
      <c r="E20" s="1127">
        <v>0.72055137844611528</v>
      </c>
      <c r="F20" s="932">
        <v>1684</v>
      </c>
      <c r="G20" s="1127">
        <v>52.756892230576447</v>
      </c>
      <c r="H20" s="932">
        <v>1485</v>
      </c>
      <c r="I20" s="1127">
        <f t="shared" si="1"/>
        <v>46.522556390977442</v>
      </c>
    </row>
    <row r="21" spans="2:9" x14ac:dyDescent="0.25">
      <c r="B21" s="1125" t="s">
        <v>41</v>
      </c>
      <c r="C21" s="934">
        <f t="shared" si="0"/>
        <v>40623</v>
      </c>
      <c r="D21" s="932">
        <v>26</v>
      </c>
      <c r="E21" s="1127">
        <v>6.40031509243532E-2</v>
      </c>
      <c r="F21" s="932">
        <v>4195</v>
      </c>
      <c r="G21" s="1127">
        <v>10.326662235679294</v>
      </c>
      <c r="H21" s="932">
        <v>36402</v>
      </c>
      <c r="I21" s="1127">
        <f t="shared" si="1"/>
        <v>89.609334613396356</v>
      </c>
    </row>
    <row r="22" spans="2:9" x14ac:dyDescent="0.25">
      <c r="B22" s="1125" t="s">
        <v>3</v>
      </c>
      <c r="C22" s="934">
        <f t="shared" si="0"/>
        <v>10263</v>
      </c>
      <c r="D22" s="932">
        <v>1444</v>
      </c>
      <c r="E22" s="1127">
        <v>14.069960050667445</v>
      </c>
      <c r="F22" s="932">
        <v>2047</v>
      </c>
      <c r="G22" s="1127">
        <v>19.945435057975249</v>
      </c>
      <c r="H22" s="932">
        <v>6772</v>
      </c>
      <c r="I22" s="1127">
        <f t="shared" si="1"/>
        <v>65.984604891357307</v>
      </c>
    </row>
    <row r="23" spans="2:9" x14ac:dyDescent="0.25">
      <c r="B23" s="1125" t="s">
        <v>2</v>
      </c>
      <c r="C23" s="934">
        <f t="shared" si="0"/>
        <v>4805</v>
      </c>
      <c r="D23" s="932">
        <v>17</v>
      </c>
      <c r="E23" s="1127">
        <v>0.35379812695109258</v>
      </c>
      <c r="F23" s="932">
        <v>1082</v>
      </c>
      <c r="G23" s="1127">
        <v>22.518210197710715</v>
      </c>
      <c r="H23" s="932">
        <v>3706</v>
      </c>
      <c r="I23" s="1127">
        <f t="shared" si="1"/>
        <v>77.127991675338194</v>
      </c>
    </row>
    <row r="24" spans="2:9" x14ac:dyDescent="0.25">
      <c r="B24" s="1125" t="s">
        <v>35</v>
      </c>
      <c r="C24" s="934">
        <f t="shared" si="0"/>
        <v>581</v>
      </c>
      <c r="D24" s="932">
        <v>36</v>
      </c>
      <c r="E24" s="1127">
        <v>6.1962134251290877</v>
      </c>
      <c r="F24" s="932">
        <v>21</v>
      </c>
      <c r="G24" s="1127">
        <v>3.6144578313253009</v>
      </c>
      <c r="H24" s="932">
        <v>524</v>
      </c>
      <c r="I24" s="1127">
        <f t="shared" si="1"/>
        <v>90.189328743545616</v>
      </c>
    </row>
    <row r="25" spans="2:9" x14ac:dyDescent="0.25">
      <c r="B25" s="1125" t="s">
        <v>42</v>
      </c>
      <c r="C25" s="934">
        <f t="shared" si="0"/>
        <v>15526</v>
      </c>
      <c r="D25" s="932">
        <v>868</v>
      </c>
      <c r="E25" s="1127">
        <v>5.5906221821460775</v>
      </c>
      <c r="F25" s="932">
        <v>1980</v>
      </c>
      <c r="G25" s="1127">
        <v>12.752801751900039</v>
      </c>
      <c r="H25" s="932">
        <v>12678</v>
      </c>
      <c r="I25" s="1127">
        <f t="shared" si="1"/>
        <v>81.656576065953885</v>
      </c>
    </row>
    <row r="26" spans="2:9" x14ac:dyDescent="0.25">
      <c r="B26" s="1125" t="s">
        <v>43</v>
      </c>
      <c r="C26" s="934">
        <f t="shared" si="0"/>
        <v>7495</v>
      </c>
      <c r="D26" s="932">
        <v>4</v>
      </c>
      <c r="E26" s="1127">
        <v>5.3368912608405601E-2</v>
      </c>
      <c r="F26" s="932">
        <v>302</v>
      </c>
      <c r="G26" s="1127">
        <v>4.0293529019346224</v>
      </c>
      <c r="H26" s="932">
        <v>7189</v>
      </c>
      <c r="I26" s="1127">
        <f t="shared" si="1"/>
        <v>95.917278185456965</v>
      </c>
    </row>
    <row r="27" spans="2:9" x14ac:dyDescent="0.25">
      <c r="B27" s="1125" t="s">
        <v>44</v>
      </c>
      <c r="C27" s="934">
        <f t="shared" si="0"/>
        <v>484</v>
      </c>
      <c r="D27" s="932">
        <v>96</v>
      </c>
      <c r="E27" s="1127">
        <v>19.834710743801654</v>
      </c>
      <c r="F27" s="932">
        <v>27</v>
      </c>
      <c r="G27" s="1127">
        <v>5.5785123966942152</v>
      </c>
      <c r="H27" s="932">
        <v>361</v>
      </c>
      <c r="I27" s="1127">
        <f t="shared" si="1"/>
        <v>74.586776859504127</v>
      </c>
    </row>
    <row r="28" spans="2:9" x14ac:dyDescent="0.25">
      <c r="B28" s="1125" t="s">
        <v>45</v>
      </c>
      <c r="C28" s="934">
        <f t="shared" si="0"/>
        <v>12849</v>
      </c>
      <c r="D28" s="932">
        <v>1157</v>
      </c>
      <c r="E28" s="1127">
        <v>9.0045917970270057</v>
      </c>
      <c r="F28" s="932">
        <v>3024</v>
      </c>
      <c r="G28" s="1127">
        <v>23.534905440112073</v>
      </c>
      <c r="H28" s="932">
        <v>8668</v>
      </c>
      <c r="I28" s="1127">
        <f t="shared" si="1"/>
        <v>67.460502762860912</v>
      </c>
    </row>
    <row r="29" spans="2:9" x14ac:dyDescent="0.25">
      <c r="B29" s="1125" t="s">
        <v>46</v>
      </c>
      <c r="C29" s="934">
        <f t="shared" si="0"/>
        <v>1055</v>
      </c>
      <c r="D29" s="932">
        <v>127</v>
      </c>
      <c r="E29" s="1127">
        <v>12.037914691943127</v>
      </c>
      <c r="F29" s="932">
        <v>680</v>
      </c>
      <c r="G29" s="1127">
        <v>64.454976303317537</v>
      </c>
      <c r="H29" s="932">
        <v>248</v>
      </c>
      <c r="I29" s="1127">
        <f t="shared" si="1"/>
        <v>23.507109004739338</v>
      </c>
    </row>
    <row r="30" spans="2:9" x14ac:dyDescent="0.25">
      <c r="B30" s="1125" t="s">
        <v>1</v>
      </c>
      <c r="C30" s="1128">
        <f t="shared" si="0"/>
        <v>270</v>
      </c>
      <c r="D30" s="954">
        <v>0</v>
      </c>
      <c r="E30" s="1129">
        <v>0</v>
      </c>
      <c r="F30" s="954">
        <v>139</v>
      </c>
      <c r="G30" s="1129">
        <v>51.481481481481481</v>
      </c>
      <c r="H30" s="954">
        <v>131</v>
      </c>
      <c r="I30" s="1129">
        <f t="shared" si="1"/>
        <v>48.518518518518519</v>
      </c>
    </row>
    <row r="31" spans="2:9" x14ac:dyDescent="0.25">
      <c r="B31" s="1309" t="s">
        <v>0</v>
      </c>
      <c r="C31" s="1310">
        <f>SUM(C13:C30)</f>
        <v>115159</v>
      </c>
      <c r="D31" s="1285">
        <f>SUM(D13:D30)</f>
        <v>4042</v>
      </c>
      <c r="E31" s="1311">
        <f t="shared" ref="E31" si="2">D31/C31*100</f>
        <v>3.5099297493031374</v>
      </c>
      <c r="F31" s="1285">
        <f>SUM(F13:F30)</f>
        <v>18321</v>
      </c>
      <c r="G31" s="1311">
        <f t="shared" ref="G31" si="3">F31/C31*100</f>
        <v>15.909308000243142</v>
      </c>
      <c r="H31" s="1285">
        <f>SUM(H13:H30)</f>
        <v>92796</v>
      </c>
      <c r="I31" s="1311">
        <f t="shared" si="1"/>
        <v>80.580762250453716</v>
      </c>
    </row>
    <row r="32" spans="2:9" x14ac:dyDescent="0.25">
      <c r="B32" s="1130"/>
      <c r="C32" s="1130"/>
      <c r="D32" s="1130"/>
      <c r="E32" s="1130"/>
      <c r="F32" s="1130"/>
      <c r="G32" s="1130"/>
      <c r="H32" s="1130"/>
      <c r="I32" s="1130"/>
    </row>
    <row r="33" spans="2:9" x14ac:dyDescent="0.25">
      <c r="B33" s="1131" t="s">
        <v>281</v>
      </c>
      <c r="C33" s="1130"/>
      <c r="D33" s="1130"/>
      <c r="E33" s="1130"/>
      <c r="F33" s="1130"/>
      <c r="G33" s="1130"/>
      <c r="H33" s="1130"/>
      <c r="I33" s="1130"/>
    </row>
    <row r="34" spans="2:9" x14ac:dyDescent="0.25">
      <c r="B34" s="1131"/>
      <c r="C34" s="1130"/>
      <c r="D34" s="1130"/>
      <c r="E34" s="1130"/>
      <c r="F34" s="1130"/>
      <c r="G34" s="1130"/>
      <c r="H34" s="1130"/>
      <c r="I34" s="1130"/>
    </row>
    <row r="35" spans="2:9" x14ac:dyDescent="0.25">
      <c r="B35" s="1726"/>
      <c r="C35" s="1726"/>
      <c r="D35" s="1726"/>
      <c r="E35" s="1726"/>
      <c r="F35" s="1726"/>
      <c r="G35" s="1726"/>
      <c r="H35" s="1726"/>
      <c r="I35" s="1726"/>
    </row>
    <row r="36" spans="2:9" x14ac:dyDescent="0.2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23" customWidth="1"/>
    <col min="2" max="2" width="28.42578125" style="1123" customWidth="1"/>
    <col min="3" max="3" width="1.140625" style="1123" customWidth="1"/>
    <col min="4" max="4" width="12.28515625" style="1123" bestFit="1" customWidth="1"/>
    <col min="5" max="5" width="15.140625" style="1123" customWidth="1"/>
    <col min="6" max="6" width="13.5703125" style="1123" customWidth="1"/>
    <col min="7" max="7" width="1.140625" style="1123" customWidth="1"/>
    <col min="8" max="8" width="12.42578125" style="1123" customWidth="1"/>
    <col min="9" max="9" width="14.85546875" style="1123" customWidth="1"/>
    <col min="10" max="10" width="1.140625" style="1123" customWidth="1"/>
    <col min="11" max="11" width="12.42578125" style="1123" customWidth="1"/>
    <col min="12" max="12" width="14.7109375" style="1123" customWidth="1"/>
    <col min="13" max="16384" width="11.42578125" style="1123"/>
  </cols>
  <sheetData>
    <row r="1" spans="1:15" s="1116" customFormat="1" x14ac:dyDescent="0.25">
      <c r="A1" s="1116" t="s">
        <v>96</v>
      </c>
      <c r="B1" s="1116" t="s">
        <v>56</v>
      </c>
      <c r="N1" s="1116" t="s">
        <v>81</v>
      </c>
    </row>
    <row r="2" spans="1:15" s="1116" customFormat="1" x14ac:dyDescent="0.25"/>
    <row r="3" spans="1:15" s="1116" customFormat="1" x14ac:dyDescent="0.25"/>
    <row r="4" spans="1:15" s="1116" customFormat="1" x14ac:dyDescent="0.25"/>
    <row r="5" spans="1:15" s="1116" customFormat="1" ht="16.5" customHeight="1" x14ac:dyDescent="0.25"/>
    <row r="6" spans="1:15" s="1120" customFormat="1" ht="38.25" customHeight="1" x14ac:dyDescent="0.2">
      <c r="A6" s="1117"/>
      <c r="B6" s="1727" t="s">
        <v>460</v>
      </c>
      <c r="C6" s="1727"/>
      <c r="D6" s="1727"/>
      <c r="E6" s="1727"/>
      <c r="F6" s="1727"/>
      <c r="G6" s="1727"/>
      <c r="H6" s="1727"/>
      <c r="I6" s="1727"/>
      <c r="J6" s="1727"/>
      <c r="K6" s="1727"/>
      <c r="L6" s="1727"/>
      <c r="M6" s="1119"/>
      <c r="N6" s="1119"/>
      <c r="O6" s="1119"/>
    </row>
    <row r="7" spans="1:15" s="1120" customFormat="1" ht="15.75" customHeight="1" x14ac:dyDescent="0.2">
      <c r="A7" s="1117"/>
      <c r="B7" s="1728" t="str">
        <f>porsaad!$B$6</f>
        <v>Situación a 30 de abril de 2026</v>
      </c>
      <c r="C7" s="1728"/>
      <c r="D7" s="1728"/>
      <c r="E7" s="1728"/>
      <c r="F7" s="1728"/>
      <c r="G7" s="1728"/>
      <c r="H7" s="1728"/>
      <c r="I7" s="1728"/>
      <c r="J7" s="1728"/>
      <c r="K7" s="1728"/>
      <c r="L7" s="1728"/>
      <c r="M7" s="1122"/>
      <c r="N7" s="1122"/>
      <c r="O7" s="1122"/>
    </row>
    <row r="8" spans="1:15" ht="8.25" customHeight="1" x14ac:dyDescent="0.25"/>
    <row r="9" spans="1:15" ht="15" customHeight="1" x14ac:dyDescent="0.25">
      <c r="B9" s="1746" t="s">
        <v>12</v>
      </c>
      <c r="D9" s="1743" t="s">
        <v>29</v>
      </c>
      <c r="E9" s="1752" t="s">
        <v>210</v>
      </c>
      <c r="F9" s="1748"/>
      <c r="G9" s="1139"/>
      <c r="H9" s="1729" t="s">
        <v>283</v>
      </c>
      <c r="I9" s="1748"/>
      <c r="J9" s="1139"/>
      <c r="K9" s="1729" t="s">
        <v>282</v>
      </c>
      <c r="L9" s="1748"/>
    </row>
    <row r="10" spans="1:15" ht="15.75" customHeight="1" x14ac:dyDescent="0.25">
      <c r="B10" s="1747"/>
      <c r="D10" s="1744"/>
      <c r="E10" s="1753"/>
      <c r="F10" s="1749"/>
      <c r="G10" s="1139"/>
      <c r="H10" s="1730"/>
      <c r="I10" s="1749"/>
      <c r="J10" s="1139"/>
      <c r="K10" s="1730"/>
      <c r="L10" s="1749"/>
    </row>
    <row r="11" spans="1:15" x14ac:dyDescent="0.25">
      <c r="B11" s="1747"/>
      <c r="D11" s="1744"/>
      <c r="E11" s="1753"/>
      <c r="F11" s="1749"/>
      <c r="G11" s="1139"/>
      <c r="H11" s="1730"/>
      <c r="I11" s="1749"/>
      <c r="J11" s="1139"/>
      <c r="K11" s="1730"/>
      <c r="L11" s="1749"/>
    </row>
    <row r="12" spans="1:15" ht="33" customHeight="1" x14ac:dyDescent="0.25">
      <c r="B12" s="1747"/>
      <c r="D12" s="1745"/>
      <c r="E12" s="1753"/>
      <c r="F12" s="1749"/>
      <c r="G12" s="1139"/>
      <c r="H12" s="1750"/>
      <c r="I12" s="1751"/>
      <c r="J12" s="1139"/>
      <c r="K12" s="1750"/>
      <c r="L12" s="1751"/>
    </row>
    <row r="13" spans="1:15" ht="30" x14ac:dyDescent="0.25">
      <c r="B13" s="1730"/>
      <c r="D13" s="1143" t="s">
        <v>9</v>
      </c>
      <c r="E13" s="1145" t="s">
        <v>9</v>
      </c>
      <c r="F13" s="1144" t="s">
        <v>186</v>
      </c>
      <c r="G13" s="1139"/>
      <c r="H13" s="1132" t="s">
        <v>9</v>
      </c>
      <c r="I13" s="1144" t="s">
        <v>284</v>
      </c>
      <c r="J13" s="1139"/>
      <c r="K13" s="1132" t="s">
        <v>9</v>
      </c>
      <c r="L13" s="1144" t="s">
        <v>186</v>
      </c>
    </row>
    <row r="14" spans="1:15" ht="12.75" customHeight="1" x14ac:dyDescent="0.25">
      <c r="B14" s="1140" t="s">
        <v>8</v>
      </c>
      <c r="D14" s="929">
        <f>'21solsaad'!D10</f>
        <v>468929</v>
      </c>
      <c r="E14" s="929">
        <f>'10pendResol'!H13</f>
        <v>17069</v>
      </c>
      <c r="F14" s="1044">
        <f>E14/$D14*100</f>
        <v>3.6399966732703675</v>
      </c>
      <c r="G14" s="930"/>
      <c r="H14" s="929">
        <f>'10pendPrest'!H13</f>
        <v>11160</v>
      </c>
      <c r="I14" s="1044">
        <f t="shared" ref="I14:I32" si="0">H14/$K14*100</f>
        <v>39.533812745757906</v>
      </c>
      <c r="J14" s="930"/>
      <c r="K14" s="929">
        <f t="shared" ref="K14:K31" si="1">E14+H14</f>
        <v>28229</v>
      </c>
      <c r="L14" s="1044">
        <f t="shared" ref="L14:L32" si="2">K14/D14*100</f>
        <v>6.0198878721512212</v>
      </c>
    </row>
    <row r="15" spans="1:15" x14ac:dyDescent="0.25">
      <c r="B15" s="1141" t="s">
        <v>7</v>
      </c>
      <c r="D15" s="934">
        <f>'21solsaad'!D11</f>
        <v>62360</v>
      </c>
      <c r="E15" s="934">
        <f>'10pendResol'!H14</f>
        <v>169</v>
      </c>
      <c r="F15" s="1045">
        <f t="shared" ref="F15:F31" si="3">E15/$D15*100</f>
        <v>0.27100705580500323</v>
      </c>
      <c r="G15" s="930"/>
      <c r="H15" s="934">
        <f>'10pendPrest'!H14</f>
        <v>12</v>
      </c>
      <c r="I15" s="1045">
        <f t="shared" si="0"/>
        <v>6.6298342541436464</v>
      </c>
      <c r="J15" s="930"/>
      <c r="K15" s="934">
        <f t="shared" si="1"/>
        <v>181</v>
      </c>
      <c r="L15" s="1045">
        <f t="shared" si="2"/>
        <v>0.29025016035920459</v>
      </c>
    </row>
    <row r="16" spans="1:15" x14ac:dyDescent="0.25">
      <c r="B16" s="1141" t="s">
        <v>37</v>
      </c>
      <c r="D16" s="934">
        <f>'21solsaad'!D12</f>
        <v>50583</v>
      </c>
      <c r="E16" s="934">
        <f>'10pendResol'!H15</f>
        <v>6030</v>
      </c>
      <c r="F16" s="1045">
        <f t="shared" si="3"/>
        <v>11.921001126860803</v>
      </c>
      <c r="G16" s="930"/>
      <c r="H16" s="934">
        <f>'10pendPrest'!H15</f>
        <v>351</v>
      </c>
      <c r="I16" s="1045">
        <f t="shared" si="0"/>
        <v>5.500705218617771</v>
      </c>
      <c r="J16" s="930"/>
      <c r="K16" s="934">
        <f t="shared" si="1"/>
        <v>6381</v>
      </c>
      <c r="L16" s="1045">
        <f t="shared" si="2"/>
        <v>12.614910147678074</v>
      </c>
    </row>
    <row r="17" spans="2:12" x14ac:dyDescent="0.25">
      <c r="B17" s="1141" t="s">
        <v>38</v>
      </c>
      <c r="D17" s="934">
        <f>'21solsaad'!D13</f>
        <v>50269</v>
      </c>
      <c r="E17" s="934">
        <f>'10pendResol'!H16</f>
        <v>397</v>
      </c>
      <c r="F17" s="1045">
        <f t="shared" si="3"/>
        <v>0.78975113887286408</v>
      </c>
      <c r="G17" s="930"/>
      <c r="H17" s="934">
        <f>'10pendPrest'!H16</f>
        <v>2544</v>
      </c>
      <c r="I17" s="1045">
        <f t="shared" si="0"/>
        <v>86.501190071404295</v>
      </c>
      <c r="J17" s="930"/>
      <c r="K17" s="934">
        <f t="shared" si="1"/>
        <v>2941</v>
      </c>
      <c r="L17" s="1045">
        <f t="shared" si="2"/>
        <v>5.8505241799120729</v>
      </c>
    </row>
    <row r="18" spans="2:12" x14ac:dyDescent="0.25">
      <c r="B18" s="1141" t="s">
        <v>6</v>
      </c>
      <c r="D18" s="934">
        <f>'21solsaad'!D14</f>
        <v>84865</v>
      </c>
      <c r="E18" s="934">
        <f>'10pendResol'!H17</f>
        <v>907</v>
      </c>
      <c r="F18" s="1045">
        <f>E18/$D18*100</f>
        <v>1.0687562599422611</v>
      </c>
      <c r="G18" s="930"/>
      <c r="H18" s="934">
        <f>'10pendPrest'!H17</f>
        <v>501</v>
      </c>
      <c r="I18" s="1045">
        <f t="shared" si="0"/>
        <v>35.582386363636367</v>
      </c>
      <c r="J18" s="930"/>
      <c r="K18" s="934">
        <f t="shared" si="1"/>
        <v>1408</v>
      </c>
      <c r="L18" s="1045">
        <f t="shared" si="2"/>
        <v>1.6591056383668181</v>
      </c>
    </row>
    <row r="19" spans="2:12" x14ac:dyDescent="0.25">
      <c r="B19" s="1141" t="s">
        <v>5</v>
      </c>
      <c r="D19" s="934">
        <f>'21solsaad'!D15</f>
        <v>25170</v>
      </c>
      <c r="E19" s="934">
        <f>'10pendResol'!H18</f>
        <v>62</v>
      </c>
      <c r="F19" s="1045">
        <f t="shared" si="3"/>
        <v>0.24632499006754074</v>
      </c>
      <c r="G19" s="930"/>
      <c r="H19" s="934">
        <f>'10pendPrest'!H18</f>
        <v>64</v>
      </c>
      <c r="I19" s="1045">
        <f t="shared" si="0"/>
        <v>50.793650793650791</v>
      </c>
      <c r="J19" s="930"/>
      <c r="K19" s="934">
        <f t="shared" si="1"/>
        <v>126</v>
      </c>
      <c r="L19" s="1045">
        <f t="shared" si="2"/>
        <v>0.50059594755661496</v>
      </c>
    </row>
    <row r="20" spans="2:12" x14ac:dyDescent="0.25">
      <c r="B20" s="1141" t="s">
        <v>4</v>
      </c>
      <c r="D20" s="934">
        <f>'21solsaad'!D16</f>
        <v>161359</v>
      </c>
      <c r="E20" s="934">
        <f>'10pendResol'!H19</f>
        <v>2</v>
      </c>
      <c r="F20" s="1045">
        <f t="shared" si="3"/>
        <v>1.2394722327233065E-3</v>
      </c>
      <c r="G20" s="930"/>
      <c r="H20" s="934">
        <f>'10pendPrest'!H19</f>
        <v>0</v>
      </c>
      <c r="I20" s="1045">
        <f t="shared" si="0"/>
        <v>0</v>
      </c>
      <c r="J20" s="930"/>
      <c r="K20" s="934">
        <f t="shared" si="1"/>
        <v>2</v>
      </c>
      <c r="L20" s="1045">
        <f t="shared" si="2"/>
        <v>1.2394722327233065E-3</v>
      </c>
    </row>
    <row r="21" spans="2:12" x14ac:dyDescent="0.25">
      <c r="B21" s="1141" t="s">
        <v>40</v>
      </c>
      <c r="D21" s="934">
        <f>'21solsaad'!D17</f>
        <v>104915</v>
      </c>
      <c r="E21" s="934">
        <f>'10pendResol'!H20</f>
        <v>503</v>
      </c>
      <c r="F21" s="1045">
        <f t="shared" si="3"/>
        <v>0.47943573368917697</v>
      </c>
      <c r="G21" s="930"/>
      <c r="H21" s="934">
        <f>'10pendPrest'!H20</f>
        <v>1485</v>
      </c>
      <c r="I21" s="1045">
        <f t="shared" si="0"/>
        <v>74.698189134808857</v>
      </c>
      <c r="J21" s="930"/>
      <c r="K21" s="934">
        <f t="shared" si="1"/>
        <v>1988</v>
      </c>
      <c r="L21" s="1045">
        <f t="shared" si="2"/>
        <v>1.8948672735071246</v>
      </c>
    </row>
    <row r="22" spans="2:12" x14ac:dyDescent="0.25">
      <c r="B22" s="1141" t="s">
        <v>41</v>
      </c>
      <c r="D22" s="934">
        <f>'21solsaad'!D18</f>
        <v>427552</v>
      </c>
      <c r="E22" s="934">
        <f>'10pendResol'!H21</f>
        <v>12293</v>
      </c>
      <c r="F22" s="1045">
        <f t="shared" si="3"/>
        <v>2.8752058229174464</v>
      </c>
      <c r="G22" s="930"/>
      <c r="H22" s="934">
        <f>'10pendPrest'!H21</f>
        <v>36402</v>
      </c>
      <c r="I22" s="1045">
        <f t="shared" si="0"/>
        <v>74.755108327343663</v>
      </c>
      <c r="J22" s="930"/>
      <c r="K22" s="934">
        <f t="shared" si="1"/>
        <v>48695</v>
      </c>
      <c r="L22" s="1045">
        <f t="shared" si="2"/>
        <v>11.389257914826736</v>
      </c>
    </row>
    <row r="23" spans="2:12" x14ac:dyDescent="0.25">
      <c r="B23" s="1141" t="s">
        <v>3</v>
      </c>
      <c r="D23" s="934">
        <f>'21solsaad'!D19</f>
        <v>241742</v>
      </c>
      <c r="E23" s="934">
        <f>'10pendResol'!H22</f>
        <v>8591</v>
      </c>
      <c r="F23" s="1045">
        <f t="shared" si="3"/>
        <v>3.5537887499896588</v>
      </c>
      <c r="G23" s="930"/>
      <c r="H23" s="934">
        <f>'10pendPrest'!H22</f>
        <v>6772</v>
      </c>
      <c r="I23" s="1045">
        <f t="shared" si="0"/>
        <v>44.079932304888366</v>
      </c>
      <c r="J23" s="930"/>
      <c r="K23" s="934">
        <f t="shared" si="1"/>
        <v>15363</v>
      </c>
      <c r="L23" s="1045">
        <f t="shared" si="2"/>
        <v>6.3551224032232705</v>
      </c>
    </row>
    <row r="24" spans="2:12" x14ac:dyDescent="0.25">
      <c r="B24" s="1141" t="s">
        <v>2</v>
      </c>
      <c r="D24" s="934">
        <f>'21solsaad'!D20</f>
        <v>62060</v>
      </c>
      <c r="E24" s="934">
        <f>'10pendResol'!H23</f>
        <v>847</v>
      </c>
      <c r="F24" s="1045">
        <f t="shared" si="3"/>
        <v>1.3648082500805672</v>
      </c>
      <c r="G24" s="930"/>
      <c r="H24" s="934">
        <f>'10pendPrest'!H23</f>
        <v>3706</v>
      </c>
      <c r="I24" s="1045">
        <f t="shared" si="0"/>
        <v>81.396881177245774</v>
      </c>
      <c r="J24" s="930"/>
      <c r="K24" s="934">
        <f t="shared" si="1"/>
        <v>4553</v>
      </c>
      <c r="L24" s="1045">
        <f t="shared" si="2"/>
        <v>7.3364485981308416</v>
      </c>
    </row>
    <row r="25" spans="2:12" x14ac:dyDescent="0.25">
      <c r="B25" s="1141" t="s">
        <v>35</v>
      </c>
      <c r="D25" s="934">
        <f>'21solsaad'!D21</f>
        <v>101824</v>
      </c>
      <c r="E25" s="934">
        <f>'10pendResol'!H24</f>
        <v>24</v>
      </c>
      <c r="F25" s="1045">
        <f t="shared" si="3"/>
        <v>2.3570081709616594E-2</v>
      </c>
      <c r="G25" s="930"/>
      <c r="H25" s="934">
        <f>'10pendPrest'!H24</f>
        <v>524</v>
      </c>
      <c r="I25" s="1045">
        <f t="shared" si="0"/>
        <v>95.620437956204384</v>
      </c>
      <c r="J25" s="930"/>
      <c r="K25" s="934">
        <f t="shared" si="1"/>
        <v>548</v>
      </c>
      <c r="L25" s="1045">
        <f t="shared" si="2"/>
        <v>0.53818353236957883</v>
      </c>
    </row>
    <row r="26" spans="2:12" x14ac:dyDescent="0.25">
      <c r="B26" s="1141" t="s">
        <v>42</v>
      </c>
      <c r="D26" s="934">
        <f>'21solsaad'!D22</f>
        <v>286647</v>
      </c>
      <c r="E26" s="934">
        <f>'10pendResol'!H25</f>
        <v>136</v>
      </c>
      <c r="F26" s="1045">
        <f t="shared" si="3"/>
        <v>4.7445115420709096E-2</v>
      </c>
      <c r="G26" s="930"/>
      <c r="H26" s="934">
        <f>'10pendPrest'!H25</f>
        <v>12678</v>
      </c>
      <c r="I26" s="1045">
        <f t="shared" si="0"/>
        <v>98.938660839706571</v>
      </c>
      <c r="J26" s="930"/>
      <c r="K26" s="934">
        <f t="shared" si="1"/>
        <v>12814</v>
      </c>
      <c r="L26" s="1045">
        <f t="shared" si="2"/>
        <v>4.4703066838306347</v>
      </c>
    </row>
    <row r="27" spans="2:12" x14ac:dyDescent="0.25">
      <c r="B27" s="1141" t="s">
        <v>43</v>
      </c>
      <c r="D27" s="934">
        <f>'21solsaad'!D23</f>
        <v>74635</v>
      </c>
      <c r="E27" s="934">
        <f>'10pendResol'!H26</f>
        <v>3190</v>
      </c>
      <c r="F27" s="1045">
        <f t="shared" si="3"/>
        <v>4.274134119380987</v>
      </c>
      <c r="G27" s="930"/>
      <c r="H27" s="934">
        <f>'10pendPrest'!H26</f>
        <v>7189</v>
      </c>
      <c r="I27" s="1045">
        <f t="shared" si="0"/>
        <v>69.264861740052027</v>
      </c>
      <c r="J27" s="930"/>
      <c r="K27" s="934">
        <f t="shared" si="1"/>
        <v>10379</v>
      </c>
      <c r="L27" s="1045">
        <f t="shared" si="2"/>
        <v>13.906344208481276</v>
      </c>
    </row>
    <row r="28" spans="2:12" x14ac:dyDescent="0.25">
      <c r="B28" s="1141" t="s">
        <v>44</v>
      </c>
      <c r="D28" s="934">
        <f>'21solsaad'!D24</f>
        <v>24090</v>
      </c>
      <c r="E28" s="934">
        <f>'10pendResol'!H27</f>
        <v>84</v>
      </c>
      <c r="F28" s="1045">
        <f t="shared" si="3"/>
        <v>0.34869240348692404</v>
      </c>
      <c r="G28" s="930"/>
      <c r="H28" s="934">
        <f>'10pendPrest'!H27</f>
        <v>361</v>
      </c>
      <c r="I28" s="1045">
        <f t="shared" si="0"/>
        <v>81.123595505617971</v>
      </c>
      <c r="J28" s="930"/>
      <c r="K28" s="934">
        <f t="shared" si="1"/>
        <v>445</v>
      </c>
      <c r="L28" s="1045">
        <f t="shared" si="2"/>
        <v>1.8472395184723951</v>
      </c>
    </row>
    <row r="29" spans="2:12" x14ac:dyDescent="0.25">
      <c r="B29" s="1141" t="s">
        <v>45</v>
      </c>
      <c r="D29" s="934">
        <f>'21solsaad'!D25</f>
        <v>121018</v>
      </c>
      <c r="E29" s="934">
        <f>'10pendResol'!H28</f>
        <v>134</v>
      </c>
      <c r="F29" s="1045">
        <f t="shared" si="3"/>
        <v>0.11072732981870466</v>
      </c>
      <c r="G29" s="930"/>
      <c r="H29" s="934">
        <f>'10pendPrest'!H28</f>
        <v>8668</v>
      </c>
      <c r="I29" s="1045">
        <f t="shared" si="0"/>
        <v>98.4776187230175</v>
      </c>
      <c r="J29" s="930"/>
      <c r="K29" s="934">
        <f t="shared" si="1"/>
        <v>8802</v>
      </c>
      <c r="L29" s="1045">
        <f t="shared" si="2"/>
        <v>7.2732981870465547</v>
      </c>
    </row>
    <row r="30" spans="2:12" x14ac:dyDescent="0.25">
      <c r="B30" s="1141" t="s">
        <v>46</v>
      </c>
      <c r="D30" s="934">
        <f>'21solsaad'!D26</f>
        <v>15217</v>
      </c>
      <c r="E30" s="934">
        <f>'10pendResol'!H29</f>
        <v>5</v>
      </c>
      <c r="F30" s="1045">
        <f t="shared" si="3"/>
        <v>3.2857987776828551E-2</v>
      </c>
      <c r="G30" s="930"/>
      <c r="H30" s="934">
        <f>'10pendPrest'!H29</f>
        <v>248</v>
      </c>
      <c r="I30" s="1045">
        <f t="shared" si="0"/>
        <v>98.023715415019765</v>
      </c>
      <c r="J30" s="930"/>
      <c r="K30" s="934">
        <f t="shared" si="1"/>
        <v>253</v>
      </c>
      <c r="L30" s="1045">
        <f t="shared" si="2"/>
        <v>1.6626141815075244</v>
      </c>
    </row>
    <row r="31" spans="2:12" x14ac:dyDescent="0.25">
      <c r="B31" s="1142" t="s">
        <v>1</v>
      </c>
      <c r="D31" s="1128">
        <f>'21solsaad'!D27</f>
        <v>5908</v>
      </c>
      <c r="E31" s="1128">
        <f>'10pendResol'!H30</f>
        <v>31</v>
      </c>
      <c r="F31" s="1046">
        <f t="shared" si="3"/>
        <v>0.52471225457007453</v>
      </c>
      <c r="G31" s="930"/>
      <c r="H31" s="1128">
        <f>'10pendPrest'!H30</f>
        <v>131</v>
      </c>
      <c r="I31" s="1046">
        <f t="shared" si="0"/>
        <v>80.864197530864203</v>
      </c>
      <c r="J31" s="930"/>
      <c r="K31" s="1128">
        <f t="shared" si="1"/>
        <v>162</v>
      </c>
      <c r="L31" s="1046">
        <f t="shared" si="2"/>
        <v>2.742044685172647</v>
      </c>
    </row>
    <row r="32" spans="2:12" x14ac:dyDescent="0.25">
      <c r="B32" s="1309" t="s">
        <v>0</v>
      </c>
      <c r="D32" s="1310">
        <f>SUM(D14:D31)</f>
        <v>2369143</v>
      </c>
      <c r="E32" s="1310">
        <f>SUM(E14:E31)</f>
        <v>50474</v>
      </c>
      <c r="F32" s="1299">
        <f>E32/$D32*100</f>
        <v>2.1304750283119254</v>
      </c>
      <c r="G32" s="1277"/>
      <c r="H32" s="1310">
        <f>SUM(H14:H31)</f>
        <v>92796</v>
      </c>
      <c r="I32" s="1299">
        <f t="shared" si="0"/>
        <v>64.770014657639422</v>
      </c>
      <c r="J32" s="1277"/>
      <c r="K32" s="1310">
        <f>SUM(K14:K31)</f>
        <v>143270</v>
      </c>
      <c r="L32" s="1299">
        <f t="shared" si="2"/>
        <v>6.0473344158626139</v>
      </c>
    </row>
    <row r="34" spans="2:2" x14ac:dyDescent="0.2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561" t="s">
        <v>461</v>
      </c>
      <c r="C6" s="1561"/>
      <c r="D6" s="1561"/>
      <c r="E6" s="1561"/>
      <c r="F6" s="1561"/>
      <c r="G6" s="1561"/>
      <c r="H6" s="1561"/>
      <c r="I6" s="1561"/>
      <c r="J6" s="1561"/>
      <c r="K6" s="1561"/>
      <c r="L6" s="1561"/>
      <c r="M6" s="1561"/>
      <c r="N6" s="1561"/>
      <c r="O6" s="99"/>
    </row>
    <row r="7" spans="1:17" s="4" customFormat="1" ht="11.25" customHeight="1" x14ac:dyDescent="0.2">
      <c r="A7" s="97"/>
      <c r="B7" s="1561"/>
      <c r="C7" s="1561"/>
      <c r="D7" s="1561"/>
      <c r="E7" s="1561"/>
      <c r="F7" s="1561"/>
      <c r="G7" s="1561"/>
      <c r="H7" s="1561"/>
      <c r="I7" s="1561"/>
      <c r="J7" s="1561"/>
      <c r="K7" s="1561"/>
      <c r="L7" s="1561"/>
      <c r="M7" s="1561"/>
      <c r="N7" s="1561"/>
      <c r="O7" s="99"/>
    </row>
    <row r="8" spans="1:17" s="4" customFormat="1" ht="15.75" customHeight="1" x14ac:dyDescent="0.2">
      <c r="A8" s="97"/>
      <c r="B8" s="1700" t="s">
        <v>499</v>
      </c>
      <c r="C8" s="1700"/>
      <c r="D8" s="1700"/>
      <c r="E8" s="1700"/>
      <c r="F8" s="1700"/>
      <c r="G8" s="1700"/>
      <c r="H8" s="1700"/>
      <c r="I8" s="1700"/>
      <c r="J8" s="1700"/>
      <c r="K8" s="1700"/>
      <c r="L8" s="1700"/>
      <c r="M8" s="1700"/>
      <c r="N8" s="1700"/>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754" t="s">
        <v>0</v>
      </c>
      <c r="D11" s="1754"/>
      <c r="E11" s="1754"/>
      <c r="L11" s="100">
        <v>1</v>
      </c>
      <c r="M11" s="100">
        <v>3</v>
      </c>
      <c r="N11" s="100">
        <v>4</v>
      </c>
      <c r="O11" s="100">
        <v>5</v>
      </c>
      <c r="P11" s="100">
        <v>6</v>
      </c>
    </row>
    <row r="12" spans="1:17" s="100" customFormat="1" ht="15" x14ac:dyDescent="0.2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361055</v>
      </c>
      <c r="D13" s="102">
        <v>349554</v>
      </c>
      <c r="E13" s="102">
        <v>11501</v>
      </c>
      <c r="F13" s="103">
        <v>0.96814612732132221</v>
      </c>
      <c r="G13" s="103">
        <v>3.1853872678677765E-2</v>
      </c>
      <c r="I13" s="101">
        <v>7</v>
      </c>
      <c r="J13" s="101">
        <v>1</v>
      </c>
      <c r="K13" s="101">
        <v>8</v>
      </c>
      <c r="L13" s="100" t="s">
        <v>4</v>
      </c>
      <c r="M13" s="102">
        <v>127660</v>
      </c>
      <c r="N13" s="102">
        <v>197</v>
      </c>
      <c r="O13" s="103">
        <f t="shared" ref="O13:P28" si="0">INDEX($B$13:$G$32,$K13,O$11)</f>
        <v>0.99845921615554878</v>
      </c>
      <c r="P13" s="103">
        <f t="shared" si="0"/>
        <v>1.5407838444512229E-3</v>
      </c>
      <c r="Q13" s="103">
        <f>$F$32</f>
        <v>0.93686357951963051</v>
      </c>
    </row>
    <row r="14" spans="1:17" s="100" customFormat="1" ht="15" x14ac:dyDescent="0.25">
      <c r="B14" s="100" t="s">
        <v>7</v>
      </c>
      <c r="C14" s="102">
        <v>50482</v>
      </c>
      <c r="D14" s="102">
        <v>50402</v>
      </c>
      <c r="E14" s="102">
        <v>80</v>
      </c>
      <c r="F14" s="103">
        <v>0.99841527673230057</v>
      </c>
      <c r="G14" s="103">
        <v>1.584723267699378E-3</v>
      </c>
      <c r="I14" s="101">
        <v>2</v>
      </c>
      <c r="J14" s="101">
        <v>2</v>
      </c>
      <c r="K14" s="101">
        <v>2</v>
      </c>
      <c r="L14" s="100" t="s">
        <v>7</v>
      </c>
      <c r="M14" s="102">
        <v>50402</v>
      </c>
      <c r="N14" s="102">
        <v>80</v>
      </c>
      <c r="O14" s="103">
        <f t="shared" si="0"/>
        <v>0.99841527673230057</v>
      </c>
      <c r="P14" s="103">
        <f t="shared" si="0"/>
        <v>1.584723267699378E-3</v>
      </c>
      <c r="Q14" s="103">
        <f t="shared" ref="Q14:Q32" si="1">$F$32</f>
        <v>0.93686357951963051</v>
      </c>
    </row>
    <row r="15" spans="1:17" s="100" customFormat="1" ht="15" x14ac:dyDescent="0.25">
      <c r="B15" s="100" t="s">
        <v>37</v>
      </c>
      <c r="C15" s="102">
        <v>34482</v>
      </c>
      <c r="D15" s="102">
        <v>34023</v>
      </c>
      <c r="E15" s="102">
        <v>459</v>
      </c>
      <c r="F15" s="103">
        <v>0.98668870715155732</v>
      </c>
      <c r="G15" s="103">
        <v>1.3311292848442666E-2</v>
      </c>
      <c r="I15" s="101">
        <v>5</v>
      </c>
      <c r="J15" s="101">
        <v>3</v>
      </c>
      <c r="K15" s="101">
        <v>13</v>
      </c>
      <c r="L15" s="100" t="s">
        <v>35</v>
      </c>
      <c r="M15" s="102">
        <v>95567</v>
      </c>
      <c r="N15" s="102">
        <v>581</v>
      </c>
      <c r="O15" s="103">
        <f t="shared" si="0"/>
        <v>0.99395723259974211</v>
      </c>
      <c r="P15" s="103">
        <f t="shared" si="0"/>
        <v>6.0427674002579354E-3</v>
      </c>
      <c r="Q15" s="103">
        <f t="shared" si="1"/>
        <v>0.93686357951963051</v>
      </c>
    </row>
    <row r="16" spans="1:17" s="100" customFormat="1" ht="15" x14ac:dyDescent="0.25">
      <c r="B16" s="100" t="s">
        <v>38</v>
      </c>
      <c r="C16" s="102">
        <v>38309</v>
      </c>
      <c r="D16" s="102">
        <v>34288</v>
      </c>
      <c r="E16" s="102">
        <v>4021</v>
      </c>
      <c r="F16" s="103">
        <v>0.89503771959591738</v>
      </c>
      <c r="G16" s="103">
        <v>0.10496228040408259</v>
      </c>
      <c r="I16" s="101">
        <v>16</v>
      </c>
      <c r="J16" s="101">
        <v>4</v>
      </c>
      <c r="K16" s="101">
        <v>5</v>
      </c>
      <c r="L16" s="100" t="s">
        <v>6</v>
      </c>
      <c r="M16" s="102">
        <v>72691</v>
      </c>
      <c r="N16" s="102">
        <v>715</v>
      </c>
      <c r="O16" s="103">
        <f t="shared" si="0"/>
        <v>0.99025965179958042</v>
      </c>
      <c r="P16" s="103">
        <f t="shared" si="0"/>
        <v>9.7403482004195848E-3</v>
      </c>
      <c r="Q16" s="103">
        <f t="shared" si="1"/>
        <v>0.93686357951963051</v>
      </c>
    </row>
    <row r="17" spans="2:17" s="100" customFormat="1" ht="15" x14ac:dyDescent="0.25">
      <c r="B17" s="100" t="s">
        <v>6</v>
      </c>
      <c r="C17" s="102">
        <v>73406</v>
      </c>
      <c r="D17" s="102">
        <v>72691</v>
      </c>
      <c r="E17" s="102">
        <v>715</v>
      </c>
      <c r="F17" s="103">
        <v>0.99025965179958042</v>
      </c>
      <c r="G17" s="103">
        <v>9.7403482004195848E-3</v>
      </c>
      <c r="I17" s="101">
        <v>4</v>
      </c>
      <c r="J17" s="101">
        <v>5</v>
      </c>
      <c r="K17" s="101">
        <v>3</v>
      </c>
      <c r="L17" s="100" t="s">
        <v>37</v>
      </c>
      <c r="M17" s="102">
        <v>34023</v>
      </c>
      <c r="N17" s="102">
        <v>459</v>
      </c>
      <c r="O17" s="103">
        <f t="shared" si="0"/>
        <v>0.98668870715155732</v>
      </c>
      <c r="P17" s="103">
        <f t="shared" si="0"/>
        <v>1.3311292848442666E-2</v>
      </c>
      <c r="Q17" s="103">
        <f t="shared" si="1"/>
        <v>0.93686357951963051</v>
      </c>
    </row>
    <row r="18" spans="2:17" s="100" customFormat="1" ht="15" x14ac:dyDescent="0.25">
      <c r="B18" s="100" t="s">
        <v>5</v>
      </c>
      <c r="C18" s="102">
        <v>20118</v>
      </c>
      <c r="D18" s="102">
        <v>19075</v>
      </c>
      <c r="E18" s="102">
        <v>1043</v>
      </c>
      <c r="F18" s="103">
        <v>0.94815588030619347</v>
      </c>
      <c r="G18" s="103">
        <v>5.1844119693806541E-2</v>
      </c>
      <c r="I18" s="101">
        <v>10</v>
      </c>
      <c r="J18" s="101">
        <v>6</v>
      </c>
      <c r="K18" s="101">
        <v>17</v>
      </c>
      <c r="L18" s="100" t="s">
        <v>44</v>
      </c>
      <c r="M18" s="102">
        <v>17309</v>
      </c>
      <c r="N18" s="102">
        <v>484</v>
      </c>
      <c r="O18" s="103">
        <f t="shared" si="0"/>
        <v>0.97279829146293484</v>
      </c>
      <c r="P18" s="103">
        <f t="shared" si="0"/>
        <v>2.7201708537065137E-2</v>
      </c>
      <c r="Q18" s="103">
        <f t="shared" si="1"/>
        <v>0.93686357951963051</v>
      </c>
    </row>
    <row r="19" spans="2:17" s="100" customFormat="1" ht="15" x14ac:dyDescent="0.25">
      <c r="B19" s="100" t="s">
        <v>40</v>
      </c>
      <c r="C19" s="102">
        <v>85081</v>
      </c>
      <c r="D19" s="102">
        <v>81889</v>
      </c>
      <c r="E19" s="102">
        <v>3192</v>
      </c>
      <c r="F19" s="103">
        <v>0.96248281049823114</v>
      </c>
      <c r="G19" s="103">
        <v>3.7517189501768904E-2</v>
      </c>
      <c r="I19" s="101">
        <v>8</v>
      </c>
      <c r="J19" s="101">
        <v>7</v>
      </c>
      <c r="K19" s="101">
        <v>1</v>
      </c>
      <c r="L19" s="100" t="s">
        <v>8</v>
      </c>
      <c r="M19" s="102">
        <v>349554</v>
      </c>
      <c r="N19" s="102">
        <v>11501</v>
      </c>
      <c r="O19" s="103">
        <f t="shared" si="0"/>
        <v>0.96814612732132221</v>
      </c>
      <c r="P19" s="103">
        <f t="shared" si="0"/>
        <v>3.1853872678677765E-2</v>
      </c>
      <c r="Q19" s="103">
        <f t="shared" si="1"/>
        <v>0.93686357951963051</v>
      </c>
    </row>
    <row r="20" spans="2:17" s="100" customFormat="1" ht="15" x14ac:dyDescent="0.25">
      <c r="B20" s="100" t="s">
        <v>4</v>
      </c>
      <c r="C20" s="102">
        <v>127857</v>
      </c>
      <c r="D20" s="102">
        <v>127660</v>
      </c>
      <c r="E20" s="102">
        <v>197</v>
      </c>
      <c r="F20" s="103">
        <v>0.99845921615554878</v>
      </c>
      <c r="G20" s="103">
        <v>1.5407838444512229E-3</v>
      </c>
      <c r="I20" s="101">
        <v>1</v>
      </c>
      <c r="J20" s="101">
        <v>8</v>
      </c>
      <c r="K20" s="101">
        <v>7</v>
      </c>
      <c r="L20" s="100" t="s">
        <v>40</v>
      </c>
      <c r="M20" s="102">
        <v>81889</v>
      </c>
      <c r="N20" s="102">
        <v>3192</v>
      </c>
      <c r="O20" s="103">
        <f t="shared" si="0"/>
        <v>0.96248281049823114</v>
      </c>
      <c r="P20" s="103">
        <f t="shared" si="0"/>
        <v>3.7517189501768904E-2</v>
      </c>
      <c r="Q20" s="103">
        <f t="shared" si="1"/>
        <v>0.93686357951963051</v>
      </c>
    </row>
    <row r="21" spans="2:17" s="100" customFormat="1" ht="15" x14ac:dyDescent="0.25">
      <c r="B21" s="100" t="s">
        <v>41</v>
      </c>
      <c r="C21" s="102">
        <v>293466</v>
      </c>
      <c r="D21" s="102">
        <v>252843</v>
      </c>
      <c r="E21" s="102">
        <v>40623</v>
      </c>
      <c r="F21" s="103">
        <v>0.86157510580442032</v>
      </c>
      <c r="G21" s="103">
        <v>0.13842489419557974</v>
      </c>
      <c r="I21" s="101">
        <v>19</v>
      </c>
      <c r="J21" s="101">
        <v>9</v>
      </c>
      <c r="K21" s="101">
        <v>10</v>
      </c>
      <c r="L21" s="100" t="s">
        <v>39</v>
      </c>
      <c r="M21" s="102">
        <v>1661</v>
      </c>
      <c r="N21" s="102">
        <v>90</v>
      </c>
      <c r="O21" s="103">
        <f t="shared" si="0"/>
        <v>0.94860079954311827</v>
      </c>
      <c r="P21" s="103">
        <f t="shared" si="0"/>
        <v>5.1399200456881781E-2</v>
      </c>
      <c r="Q21" s="103">
        <f t="shared" si="1"/>
        <v>0.93686357951963051</v>
      </c>
    </row>
    <row r="22" spans="2:17" s="100" customFormat="1" ht="15" x14ac:dyDescent="0.25">
      <c r="B22" s="100" t="s">
        <v>39</v>
      </c>
      <c r="C22" s="102">
        <v>1751</v>
      </c>
      <c r="D22" s="102">
        <v>1661</v>
      </c>
      <c r="E22" s="102">
        <v>90</v>
      </c>
      <c r="F22" s="103">
        <v>0.94860079954311827</v>
      </c>
      <c r="G22" s="103">
        <v>5.1399200456881781E-2</v>
      </c>
      <c r="I22" s="101">
        <v>9</v>
      </c>
      <c r="J22" s="101">
        <v>10</v>
      </c>
      <c r="K22" s="101">
        <v>6</v>
      </c>
      <c r="L22" s="100" t="s">
        <v>5</v>
      </c>
      <c r="M22" s="102">
        <v>19075</v>
      </c>
      <c r="N22" s="102">
        <v>1043</v>
      </c>
      <c r="O22" s="103">
        <f t="shared" si="0"/>
        <v>0.94815588030619347</v>
      </c>
      <c r="P22" s="103">
        <f t="shared" si="0"/>
        <v>5.1844119693806541E-2</v>
      </c>
      <c r="Q22" s="103">
        <f t="shared" si="1"/>
        <v>0.93686357951963051</v>
      </c>
    </row>
    <row r="23" spans="2:17" s="100" customFormat="1" ht="15" x14ac:dyDescent="0.25">
      <c r="B23" s="100" t="s">
        <v>3</v>
      </c>
      <c r="C23" s="102">
        <v>191621</v>
      </c>
      <c r="D23" s="102">
        <v>181358</v>
      </c>
      <c r="E23" s="102">
        <v>10263</v>
      </c>
      <c r="F23" s="103">
        <v>0.9464411520657966</v>
      </c>
      <c r="G23" s="103">
        <v>5.355884793420345E-2</v>
      </c>
      <c r="I23" s="101">
        <v>11</v>
      </c>
      <c r="J23" s="101">
        <v>11</v>
      </c>
      <c r="K23" s="101">
        <v>11</v>
      </c>
      <c r="L23" s="100" t="s">
        <v>3</v>
      </c>
      <c r="M23" s="102">
        <v>181358</v>
      </c>
      <c r="N23" s="102">
        <v>10263</v>
      </c>
      <c r="O23" s="103">
        <f t="shared" si="0"/>
        <v>0.9464411520657966</v>
      </c>
      <c r="P23" s="103">
        <f t="shared" si="0"/>
        <v>5.355884793420345E-2</v>
      </c>
      <c r="Q23" s="103">
        <f t="shared" si="1"/>
        <v>0.93686357951963051</v>
      </c>
    </row>
    <row r="24" spans="2:17" s="100" customFormat="1" ht="15" x14ac:dyDescent="0.25">
      <c r="B24" s="100" t="s">
        <v>2</v>
      </c>
      <c r="C24" s="102">
        <v>42308</v>
      </c>
      <c r="D24" s="102">
        <v>37503</v>
      </c>
      <c r="E24" s="102">
        <v>4805</v>
      </c>
      <c r="F24" s="103">
        <v>0.88642809870473671</v>
      </c>
      <c r="G24" s="103">
        <v>0.1135719012952633</v>
      </c>
      <c r="I24" s="101">
        <v>17</v>
      </c>
      <c r="J24" s="101">
        <v>12</v>
      </c>
      <c r="K24" s="101">
        <v>20</v>
      </c>
      <c r="L24" s="100" t="s">
        <v>108</v>
      </c>
      <c r="M24" s="102">
        <v>1708812</v>
      </c>
      <c r="N24" s="102">
        <v>115159</v>
      </c>
      <c r="O24" s="103">
        <f t="shared" si="0"/>
        <v>0.93686357951963051</v>
      </c>
      <c r="P24" s="103">
        <f t="shared" si="0"/>
        <v>6.3136420480369479E-2</v>
      </c>
      <c r="Q24" s="103">
        <f t="shared" si="1"/>
        <v>0.93686357951963051</v>
      </c>
    </row>
    <row r="25" spans="2:17" s="100" customFormat="1" ht="15" x14ac:dyDescent="0.25">
      <c r="B25" s="100" t="s">
        <v>35</v>
      </c>
      <c r="C25" s="102">
        <v>96148</v>
      </c>
      <c r="D25" s="102">
        <v>95567</v>
      </c>
      <c r="E25" s="102">
        <v>581</v>
      </c>
      <c r="F25" s="103">
        <v>0.99395723259974211</v>
      </c>
      <c r="G25" s="103">
        <v>6.0427674002579354E-3</v>
      </c>
      <c r="I25" s="101">
        <v>3</v>
      </c>
      <c r="J25" s="101">
        <v>13</v>
      </c>
      <c r="K25" s="101">
        <v>14</v>
      </c>
      <c r="L25" s="100" t="s">
        <v>42</v>
      </c>
      <c r="M25" s="102">
        <v>215674</v>
      </c>
      <c r="N25" s="102">
        <v>15526</v>
      </c>
      <c r="O25" s="103">
        <f t="shared" si="0"/>
        <v>0.93284602076124568</v>
      </c>
      <c r="P25" s="103">
        <f t="shared" si="0"/>
        <v>6.7153979238754324E-2</v>
      </c>
      <c r="Q25" s="103">
        <f t="shared" si="1"/>
        <v>0.93686357951963051</v>
      </c>
    </row>
    <row r="26" spans="2:17" s="100" customFormat="1" ht="15" x14ac:dyDescent="0.25">
      <c r="B26" s="100" t="s">
        <v>42</v>
      </c>
      <c r="C26" s="102">
        <v>231200</v>
      </c>
      <c r="D26" s="102">
        <v>215674</v>
      </c>
      <c r="E26" s="102">
        <v>15526</v>
      </c>
      <c r="F26" s="103">
        <v>0.93284602076124568</v>
      </c>
      <c r="G26" s="103">
        <v>6.7153979238754324E-2</v>
      </c>
      <c r="I26" s="101">
        <v>13</v>
      </c>
      <c r="J26" s="101">
        <v>14</v>
      </c>
      <c r="K26" s="101">
        <v>15</v>
      </c>
      <c r="L26" s="100" t="s">
        <v>47</v>
      </c>
      <c r="M26" s="102">
        <v>2389</v>
      </c>
      <c r="N26" s="102">
        <v>180</v>
      </c>
      <c r="O26" s="103">
        <f t="shared" si="0"/>
        <v>0.92993382639159206</v>
      </c>
      <c r="P26" s="103">
        <f t="shared" si="0"/>
        <v>7.0066173608407945E-2</v>
      </c>
      <c r="Q26" s="103">
        <f t="shared" si="1"/>
        <v>0.93686357951963051</v>
      </c>
    </row>
    <row r="27" spans="2:17" s="100" customFormat="1" ht="15" x14ac:dyDescent="0.25">
      <c r="B27" s="100" t="s">
        <v>47</v>
      </c>
      <c r="C27" s="102">
        <v>2569</v>
      </c>
      <c r="D27" s="102">
        <v>2389</v>
      </c>
      <c r="E27" s="102">
        <v>180</v>
      </c>
      <c r="F27" s="103">
        <v>0.92993382639159206</v>
      </c>
      <c r="G27" s="103">
        <v>7.0066173608407945E-2</v>
      </c>
      <c r="I27" s="101">
        <v>14</v>
      </c>
      <c r="J27" s="101">
        <v>15</v>
      </c>
      <c r="K27" s="101">
        <v>19</v>
      </c>
      <c r="L27" s="100" t="s">
        <v>46</v>
      </c>
      <c r="M27" s="102">
        <v>9622</v>
      </c>
      <c r="N27" s="102">
        <v>1055</v>
      </c>
      <c r="O27" s="103">
        <f t="shared" si="0"/>
        <v>0.9011894726983235</v>
      </c>
      <c r="P27" s="103">
        <f t="shared" si="0"/>
        <v>9.8810527301676498E-2</v>
      </c>
      <c r="Q27" s="103">
        <f t="shared" si="1"/>
        <v>0.93686357951963051</v>
      </c>
    </row>
    <row r="28" spans="2:17" s="100" customFormat="1" ht="15" x14ac:dyDescent="0.25">
      <c r="B28" s="100" t="s">
        <v>43</v>
      </c>
      <c r="C28" s="102">
        <v>58326</v>
      </c>
      <c r="D28" s="102">
        <v>50831</v>
      </c>
      <c r="E28" s="102">
        <v>7495</v>
      </c>
      <c r="F28" s="103">
        <v>0.87149813119363573</v>
      </c>
      <c r="G28" s="103">
        <v>0.12850186880636422</v>
      </c>
      <c r="I28" s="101">
        <v>18</v>
      </c>
      <c r="J28" s="101">
        <v>16</v>
      </c>
      <c r="K28" s="101">
        <v>4</v>
      </c>
      <c r="L28" s="100" t="s">
        <v>38</v>
      </c>
      <c r="M28" s="102">
        <v>34288</v>
      </c>
      <c r="N28" s="102">
        <v>4021</v>
      </c>
      <c r="O28" s="103">
        <f t="shared" si="0"/>
        <v>0.89503771959591738</v>
      </c>
      <c r="P28" s="103">
        <f t="shared" si="0"/>
        <v>0.10496228040408259</v>
      </c>
      <c r="Q28" s="103">
        <f t="shared" si="1"/>
        <v>0.93686357951963051</v>
      </c>
    </row>
    <row r="29" spans="2:17" s="100" customFormat="1" ht="15" x14ac:dyDescent="0.25">
      <c r="B29" s="100" t="s">
        <v>44</v>
      </c>
      <c r="C29" s="102">
        <v>17793</v>
      </c>
      <c r="D29" s="102">
        <v>17309</v>
      </c>
      <c r="E29" s="102">
        <v>484</v>
      </c>
      <c r="F29" s="103">
        <v>0.97279829146293484</v>
      </c>
      <c r="G29" s="103">
        <v>2.7201708537065137E-2</v>
      </c>
      <c r="I29" s="101">
        <v>6</v>
      </c>
      <c r="J29" s="101">
        <v>17</v>
      </c>
      <c r="K29" s="101">
        <v>12</v>
      </c>
      <c r="L29" s="100" t="s">
        <v>2</v>
      </c>
      <c r="M29" s="102">
        <v>37503</v>
      </c>
      <c r="N29" s="102">
        <v>4805</v>
      </c>
      <c r="O29" s="103">
        <f t="shared" ref="O29:P32" si="2">INDEX($B$13:$G$32,$K29,O$11)</f>
        <v>0.88642809870473671</v>
      </c>
      <c r="P29" s="103">
        <f t="shared" si="2"/>
        <v>0.1135719012952633</v>
      </c>
      <c r="Q29" s="103">
        <f t="shared" si="1"/>
        <v>0.93686357951963051</v>
      </c>
    </row>
    <row r="30" spans="2:17" s="100" customFormat="1" ht="15" x14ac:dyDescent="0.25">
      <c r="B30" s="100" t="s">
        <v>45</v>
      </c>
      <c r="C30" s="102">
        <v>87322</v>
      </c>
      <c r="D30" s="102">
        <v>74473</v>
      </c>
      <c r="E30" s="102">
        <v>12849</v>
      </c>
      <c r="F30" s="103">
        <v>0.85285495064244976</v>
      </c>
      <c r="G30" s="103">
        <v>0.14714504935755021</v>
      </c>
      <c r="I30" s="101">
        <v>20</v>
      </c>
      <c r="J30" s="101">
        <v>18</v>
      </c>
      <c r="K30" s="101">
        <v>16</v>
      </c>
      <c r="L30" s="100" t="s">
        <v>43</v>
      </c>
      <c r="M30" s="102">
        <v>50831</v>
      </c>
      <c r="N30" s="102">
        <v>7495</v>
      </c>
      <c r="O30" s="103">
        <f t="shared" si="2"/>
        <v>0.87149813119363573</v>
      </c>
      <c r="P30" s="103">
        <f t="shared" si="2"/>
        <v>0.12850186880636422</v>
      </c>
      <c r="Q30" s="103">
        <f t="shared" si="1"/>
        <v>0.93686357951963051</v>
      </c>
    </row>
    <row r="31" spans="2:17" s="100" customFormat="1" ht="15" x14ac:dyDescent="0.25">
      <c r="B31" s="100" t="s">
        <v>46</v>
      </c>
      <c r="C31" s="102">
        <v>10677</v>
      </c>
      <c r="D31" s="102">
        <v>9622</v>
      </c>
      <c r="E31" s="102">
        <v>1055</v>
      </c>
      <c r="F31" s="103">
        <v>0.9011894726983235</v>
      </c>
      <c r="G31" s="103">
        <v>9.8810527301676498E-2</v>
      </c>
      <c r="I31" s="101">
        <v>15</v>
      </c>
      <c r="J31" s="101">
        <v>19</v>
      </c>
      <c r="K31" s="101">
        <v>9</v>
      </c>
      <c r="L31" s="100" t="s">
        <v>41</v>
      </c>
      <c r="M31" s="102">
        <v>252843</v>
      </c>
      <c r="N31" s="102">
        <v>40623</v>
      </c>
      <c r="O31" s="103">
        <f t="shared" si="2"/>
        <v>0.86157510580442032</v>
      </c>
      <c r="P31" s="103">
        <f t="shared" si="2"/>
        <v>0.13842489419557974</v>
      </c>
      <c r="Q31" s="103">
        <f t="shared" si="1"/>
        <v>0.93686357951963051</v>
      </c>
    </row>
    <row r="32" spans="2:17" s="100" customFormat="1" ht="15" x14ac:dyDescent="0.25">
      <c r="B32" s="104" t="s">
        <v>108</v>
      </c>
      <c r="C32" s="105">
        <v>1823971</v>
      </c>
      <c r="D32" s="105">
        <v>1708812</v>
      </c>
      <c r="E32" s="105">
        <v>115159</v>
      </c>
      <c r="F32" s="106">
        <v>0.93686357951963051</v>
      </c>
      <c r="G32" s="106">
        <v>6.3136420480369479E-2</v>
      </c>
      <c r="I32" s="101">
        <v>12</v>
      </c>
      <c r="J32" s="101">
        <v>20</v>
      </c>
      <c r="K32" s="101">
        <v>18</v>
      </c>
      <c r="L32" s="100" t="s">
        <v>45</v>
      </c>
      <c r="M32" s="102">
        <v>74473</v>
      </c>
      <c r="N32" s="102">
        <v>12849</v>
      </c>
      <c r="O32" s="103">
        <f t="shared" si="2"/>
        <v>0.85285495064244976</v>
      </c>
      <c r="P32" s="103">
        <f t="shared" si="2"/>
        <v>0.14714504935755021</v>
      </c>
      <c r="Q32" s="103">
        <f t="shared" si="1"/>
        <v>0.93686357951963051</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61" t="s">
        <v>462</v>
      </c>
      <c r="C6" s="1561"/>
      <c r="D6" s="1561"/>
      <c r="E6" s="1561"/>
      <c r="F6" s="1561"/>
      <c r="G6" s="1561"/>
      <c r="H6" s="1561"/>
      <c r="I6" s="1561"/>
      <c r="J6" s="1561"/>
      <c r="K6" s="1561"/>
      <c r="L6" s="1561"/>
      <c r="M6" s="1561"/>
      <c r="N6" s="1561"/>
      <c r="O6" s="1016"/>
    </row>
    <row r="7" spans="1:17" s="621" customFormat="1" ht="24.75" customHeight="1" x14ac:dyDescent="0.2">
      <c r="A7" s="1015"/>
      <c r="B7" s="1561"/>
      <c r="C7" s="1561"/>
      <c r="D7" s="1561"/>
      <c r="E7" s="1561"/>
      <c r="F7" s="1561"/>
      <c r="G7" s="1561"/>
      <c r="H7" s="1561"/>
      <c r="I7" s="1561"/>
      <c r="J7" s="1561"/>
      <c r="K7" s="1561"/>
      <c r="L7" s="1561"/>
      <c r="M7" s="1561"/>
      <c r="N7" s="1561"/>
      <c r="O7" s="1016"/>
    </row>
    <row r="8" spans="1:17" s="621" customFormat="1" ht="15.75" customHeight="1" x14ac:dyDescent="0.2">
      <c r="A8" s="1015"/>
      <c r="B8" s="1700" t="s">
        <v>499</v>
      </c>
      <c r="C8" s="1700"/>
      <c r="D8" s="1700"/>
      <c r="E8" s="1700"/>
      <c r="F8" s="1700"/>
      <c r="G8" s="1700"/>
      <c r="H8" s="1700"/>
      <c r="I8" s="1700"/>
      <c r="J8" s="1700"/>
      <c r="K8" s="1700"/>
      <c r="L8" s="1700"/>
      <c r="M8" s="1700"/>
      <c r="N8" s="1700"/>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701" t="s">
        <v>32</v>
      </c>
      <c r="D11" s="1701"/>
      <c r="E11" s="1701"/>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86079</v>
      </c>
      <c r="D13" s="1019">
        <v>84610</v>
      </c>
      <c r="E13" s="1019">
        <v>1469</v>
      </c>
      <c r="F13" s="1020">
        <v>0.98293428129973626</v>
      </c>
      <c r="G13" s="1020">
        <v>1.7065718700263712E-2</v>
      </c>
      <c r="I13" s="101">
        <v>6</v>
      </c>
      <c r="J13" s="101">
        <v>1</v>
      </c>
      <c r="K13" s="101">
        <v>2</v>
      </c>
      <c r="L13" s="101" t="s">
        <v>7</v>
      </c>
      <c r="M13" s="1019">
        <v>14673</v>
      </c>
      <c r="N13" s="1019">
        <v>8</v>
      </c>
      <c r="O13" s="1020">
        <v>0.99945507799196243</v>
      </c>
      <c r="P13" s="1020">
        <v>5.4492200803759965E-4</v>
      </c>
      <c r="Q13" s="1020">
        <v>0.96635249621457464</v>
      </c>
    </row>
    <row r="14" spans="1:17" s="101" customFormat="1" x14ac:dyDescent="0.25">
      <c r="B14" s="101" t="s">
        <v>7</v>
      </c>
      <c r="C14" s="1019">
        <v>14681</v>
      </c>
      <c r="D14" s="1019">
        <v>14673</v>
      </c>
      <c r="E14" s="1019">
        <v>8</v>
      </c>
      <c r="F14" s="1020">
        <v>0.99945507799196243</v>
      </c>
      <c r="G14" s="1020">
        <v>5.4492200803759965E-4</v>
      </c>
      <c r="I14" s="101">
        <v>1</v>
      </c>
      <c r="J14" s="101">
        <v>2</v>
      </c>
      <c r="K14" s="101">
        <v>8</v>
      </c>
      <c r="L14" s="101" t="s">
        <v>4</v>
      </c>
      <c r="M14" s="1019">
        <v>34020</v>
      </c>
      <c r="N14" s="1019">
        <v>43</v>
      </c>
      <c r="O14" s="1020">
        <v>0.99873763320905384</v>
      </c>
      <c r="P14" s="1020">
        <v>1.2623667909461879E-3</v>
      </c>
      <c r="Q14" s="1020">
        <v>0.96635249621457464</v>
      </c>
    </row>
    <row r="15" spans="1:17" s="101" customFormat="1" x14ac:dyDescent="0.25">
      <c r="B15" s="101" t="s">
        <v>37</v>
      </c>
      <c r="C15" s="1019">
        <v>7354</v>
      </c>
      <c r="D15" s="1019">
        <v>7284</v>
      </c>
      <c r="E15" s="1019">
        <v>70</v>
      </c>
      <c r="F15" s="1020">
        <v>0.99048137068262165</v>
      </c>
      <c r="G15" s="1020">
        <v>9.5186293173782979E-3</v>
      </c>
      <c r="I15" s="101">
        <v>5</v>
      </c>
      <c r="J15" s="101">
        <v>3</v>
      </c>
      <c r="K15" s="101">
        <v>13</v>
      </c>
      <c r="L15" s="101" t="s">
        <v>35</v>
      </c>
      <c r="M15" s="1019">
        <v>27840</v>
      </c>
      <c r="N15" s="1019">
        <v>37</v>
      </c>
      <c r="O15" s="1020">
        <v>0.99867274096925784</v>
      </c>
      <c r="P15" s="1020">
        <v>1.3272590307421889E-3</v>
      </c>
      <c r="Q15" s="1020">
        <v>0.96635249621457464</v>
      </c>
    </row>
    <row r="16" spans="1:17" s="101" customFormat="1" x14ac:dyDescent="0.25">
      <c r="B16" s="101" t="s">
        <v>38</v>
      </c>
      <c r="C16" s="1019">
        <v>8787</v>
      </c>
      <c r="D16" s="1019">
        <v>8183</v>
      </c>
      <c r="E16" s="1019">
        <v>604</v>
      </c>
      <c r="F16" s="1020">
        <v>0.93126209172641405</v>
      </c>
      <c r="G16" s="1020">
        <v>6.8737908273585974E-2</v>
      </c>
      <c r="I16" s="101">
        <v>18</v>
      </c>
      <c r="J16" s="101">
        <v>4</v>
      </c>
      <c r="K16" s="101">
        <v>5</v>
      </c>
      <c r="L16" s="101" t="s">
        <v>6</v>
      </c>
      <c r="M16" s="1019">
        <v>24929</v>
      </c>
      <c r="N16" s="1019">
        <v>195</v>
      </c>
      <c r="O16" s="1020">
        <v>0.99223849705460909</v>
      </c>
      <c r="P16" s="1020">
        <v>7.7615029453908611E-3</v>
      </c>
      <c r="Q16" s="1020">
        <v>0.96635249621457464</v>
      </c>
    </row>
    <row r="17" spans="2:17" s="101" customFormat="1" x14ac:dyDescent="0.25">
      <c r="B17" s="101" t="s">
        <v>6</v>
      </c>
      <c r="C17" s="1019">
        <v>25124</v>
      </c>
      <c r="D17" s="1019">
        <v>24929</v>
      </c>
      <c r="E17" s="1019">
        <v>195</v>
      </c>
      <c r="F17" s="1020">
        <v>0.99223849705460909</v>
      </c>
      <c r="G17" s="1020">
        <v>7.7615029453908611E-3</v>
      </c>
      <c r="I17" s="101">
        <v>4</v>
      </c>
      <c r="J17" s="101">
        <v>5</v>
      </c>
      <c r="K17" s="101">
        <v>3</v>
      </c>
      <c r="L17" s="101" t="s">
        <v>37</v>
      </c>
      <c r="M17" s="1019">
        <v>7284</v>
      </c>
      <c r="N17" s="1019">
        <v>70</v>
      </c>
      <c r="O17" s="1020">
        <v>0.99048137068262165</v>
      </c>
      <c r="P17" s="1020">
        <v>9.5186293173782979E-3</v>
      </c>
      <c r="Q17" s="1020">
        <v>0.96635249621457464</v>
      </c>
    </row>
    <row r="18" spans="2:17" s="101" customFormat="1" x14ac:dyDescent="0.25">
      <c r="B18" s="101" t="s">
        <v>5</v>
      </c>
      <c r="C18" s="1019">
        <v>5240</v>
      </c>
      <c r="D18" s="1019">
        <v>5096</v>
      </c>
      <c r="E18" s="1019">
        <v>144</v>
      </c>
      <c r="F18" s="1020">
        <v>0.97251908396946563</v>
      </c>
      <c r="G18" s="1020">
        <v>2.748091603053435E-2</v>
      </c>
      <c r="I18" s="101">
        <v>9</v>
      </c>
      <c r="J18" s="101">
        <v>6</v>
      </c>
      <c r="K18" s="101">
        <v>1</v>
      </c>
      <c r="L18" s="101" t="s">
        <v>8</v>
      </c>
      <c r="M18" s="1019">
        <v>84610</v>
      </c>
      <c r="N18" s="1019">
        <v>1469</v>
      </c>
      <c r="O18" s="1020">
        <v>0.98293428129973626</v>
      </c>
      <c r="P18" s="1020">
        <v>1.7065718700263712E-2</v>
      </c>
      <c r="Q18" s="1020">
        <v>0.96635249621457464</v>
      </c>
    </row>
    <row r="19" spans="2:17" s="101" customFormat="1" x14ac:dyDescent="0.25">
      <c r="B19" s="101" t="s">
        <v>40</v>
      </c>
      <c r="C19" s="1019">
        <v>25415</v>
      </c>
      <c r="D19" s="1019">
        <v>24822</v>
      </c>
      <c r="E19" s="1019">
        <v>593</v>
      </c>
      <c r="F19" s="1020">
        <v>0.97666732244737364</v>
      </c>
      <c r="G19" s="1020">
        <v>2.3332677552626403E-2</v>
      </c>
      <c r="I19" s="101">
        <v>8</v>
      </c>
      <c r="J19" s="101">
        <v>7</v>
      </c>
      <c r="K19" s="101">
        <v>17</v>
      </c>
      <c r="L19" s="101" t="s">
        <v>44</v>
      </c>
      <c r="M19" s="1019">
        <v>3134</v>
      </c>
      <c r="N19" s="1019">
        <v>59</v>
      </c>
      <c r="O19" s="1020">
        <v>0.98152207954901349</v>
      </c>
      <c r="P19" s="1020">
        <v>1.8477920450986535E-2</v>
      </c>
      <c r="Q19" s="1020">
        <v>0.96635249621457464</v>
      </c>
    </row>
    <row r="20" spans="2:17" s="101" customFormat="1" x14ac:dyDescent="0.25">
      <c r="B20" s="101" t="s">
        <v>4</v>
      </c>
      <c r="C20" s="1019">
        <v>34063</v>
      </c>
      <c r="D20" s="1019">
        <v>34020</v>
      </c>
      <c r="E20" s="1019">
        <v>43</v>
      </c>
      <c r="F20" s="1020">
        <v>0.99873763320905384</v>
      </c>
      <c r="G20" s="1020">
        <v>1.2623667909461879E-3</v>
      </c>
      <c r="I20" s="101">
        <v>2</v>
      </c>
      <c r="J20" s="101">
        <v>8</v>
      </c>
      <c r="K20" s="101">
        <v>7</v>
      </c>
      <c r="L20" s="101" t="s">
        <v>40</v>
      </c>
      <c r="M20" s="1019">
        <v>24822</v>
      </c>
      <c r="N20" s="1019">
        <v>593</v>
      </c>
      <c r="O20" s="1020">
        <v>0.97666732244737364</v>
      </c>
      <c r="P20" s="1020">
        <v>2.3332677552626403E-2</v>
      </c>
      <c r="Q20" s="1020">
        <v>0.96635249621457464</v>
      </c>
    </row>
    <row r="21" spans="2:17" s="101" customFormat="1" x14ac:dyDescent="0.25">
      <c r="B21" s="101" t="s">
        <v>41</v>
      </c>
      <c r="C21" s="1019">
        <v>49641</v>
      </c>
      <c r="D21" s="1019">
        <v>46305</v>
      </c>
      <c r="E21" s="1019">
        <v>3336</v>
      </c>
      <c r="F21" s="1020">
        <v>0.9327974859491146</v>
      </c>
      <c r="G21" s="1020">
        <v>6.7202514050885356E-2</v>
      </c>
      <c r="I21" s="101">
        <v>17</v>
      </c>
      <c r="J21" s="101">
        <v>9</v>
      </c>
      <c r="K21" s="101">
        <v>6</v>
      </c>
      <c r="L21" s="101" t="s">
        <v>5</v>
      </c>
      <c r="M21" s="1019">
        <v>5096</v>
      </c>
      <c r="N21" s="1019">
        <v>144</v>
      </c>
      <c r="O21" s="1020">
        <v>0.97251908396946563</v>
      </c>
      <c r="P21" s="1020">
        <v>2.748091603053435E-2</v>
      </c>
      <c r="Q21" s="1020">
        <v>0.96635249621457464</v>
      </c>
    </row>
    <row r="22" spans="2:17" s="101" customFormat="1" x14ac:dyDescent="0.25">
      <c r="B22" s="101" t="s">
        <v>39</v>
      </c>
      <c r="C22" s="1019">
        <v>446</v>
      </c>
      <c r="D22" s="1019">
        <v>423</v>
      </c>
      <c r="E22" s="1019">
        <v>23</v>
      </c>
      <c r="F22" s="1020">
        <v>0.94843049327354256</v>
      </c>
      <c r="G22" s="1020">
        <v>5.1569506726457402E-2</v>
      </c>
      <c r="I22" s="101">
        <v>13</v>
      </c>
      <c r="J22" s="101">
        <v>10</v>
      </c>
      <c r="K22" s="101">
        <v>14</v>
      </c>
      <c r="L22" s="101" t="s">
        <v>42</v>
      </c>
      <c r="M22" s="1019">
        <v>69459</v>
      </c>
      <c r="N22" s="1019">
        <v>2319</v>
      </c>
      <c r="O22" s="1020">
        <v>0.96769205048900775</v>
      </c>
      <c r="P22" s="1020">
        <v>3.2307949510992223E-2</v>
      </c>
      <c r="Q22" s="1020">
        <v>0.96635249621457464</v>
      </c>
    </row>
    <row r="23" spans="2:17" s="101" customFormat="1" x14ac:dyDescent="0.25">
      <c r="B23" s="101" t="s">
        <v>3</v>
      </c>
      <c r="C23" s="1019">
        <v>50463</v>
      </c>
      <c r="D23" s="1019">
        <v>48560</v>
      </c>
      <c r="E23" s="1019">
        <v>1903</v>
      </c>
      <c r="F23" s="1020">
        <v>0.96228920198957657</v>
      </c>
      <c r="G23" s="1020">
        <v>3.7710798010423478E-2</v>
      </c>
      <c r="I23" s="101">
        <v>12</v>
      </c>
      <c r="J23" s="101">
        <v>11</v>
      </c>
      <c r="K23" s="101">
        <v>20</v>
      </c>
      <c r="L23" s="101" t="s">
        <v>108</v>
      </c>
      <c r="M23" s="1019">
        <v>446106</v>
      </c>
      <c r="N23" s="1019">
        <v>15533</v>
      </c>
      <c r="O23" s="1020">
        <v>0.96635249621457464</v>
      </c>
      <c r="P23" s="1020">
        <v>3.3647503785425407E-2</v>
      </c>
      <c r="Q23" s="1020">
        <v>0.96635249621457464</v>
      </c>
    </row>
    <row r="24" spans="2:17" s="101" customFormat="1" x14ac:dyDescent="0.25">
      <c r="B24" s="101" t="s">
        <v>2</v>
      </c>
      <c r="C24" s="1019">
        <v>13036</v>
      </c>
      <c r="D24" s="1019">
        <v>12197</v>
      </c>
      <c r="E24" s="1019">
        <v>839</v>
      </c>
      <c r="F24" s="1020">
        <v>0.93563976679963179</v>
      </c>
      <c r="G24" s="1020">
        <v>6.4360233200368211E-2</v>
      </c>
      <c r="I24" s="101">
        <v>16</v>
      </c>
      <c r="J24" s="101">
        <v>12</v>
      </c>
      <c r="K24" s="101">
        <v>11</v>
      </c>
      <c r="L24" s="101" t="s">
        <v>3</v>
      </c>
      <c r="M24" s="1019">
        <v>48560</v>
      </c>
      <c r="N24" s="1019">
        <v>1903</v>
      </c>
      <c r="O24" s="1020">
        <v>0.96228920198957657</v>
      </c>
      <c r="P24" s="1020">
        <v>3.7710798010423478E-2</v>
      </c>
      <c r="Q24" s="1020">
        <v>0.96635249621457464</v>
      </c>
    </row>
    <row r="25" spans="2:17" s="101" customFormat="1" x14ac:dyDescent="0.25">
      <c r="B25" s="101" t="s">
        <v>35</v>
      </c>
      <c r="C25" s="1019">
        <v>27877</v>
      </c>
      <c r="D25" s="1019">
        <v>27840</v>
      </c>
      <c r="E25" s="1019">
        <v>37</v>
      </c>
      <c r="F25" s="1020">
        <v>0.99867274096925784</v>
      </c>
      <c r="G25" s="1020">
        <v>1.3272590307421889E-3</v>
      </c>
      <c r="I25" s="101">
        <v>3</v>
      </c>
      <c r="J25" s="101">
        <v>13</v>
      </c>
      <c r="K25" s="101">
        <v>10</v>
      </c>
      <c r="L25" s="101" t="s">
        <v>39</v>
      </c>
      <c r="M25" s="1019">
        <v>423</v>
      </c>
      <c r="N25" s="1019">
        <v>23</v>
      </c>
      <c r="O25" s="1020">
        <v>0.94843049327354256</v>
      </c>
      <c r="P25" s="1020">
        <v>5.1569506726457402E-2</v>
      </c>
      <c r="Q25" s="1020">
        <v>0.96635249621457464</v>
      </c>
    </row>
    <row r="26" spans="2:17" s="101" customFormat="1" x14ac:dyDescent="0.25">
      <c r="B26" s="101" t="s">
        <v>42</v>
      </c>
      <c r="C26" s="1019">
        <v>71778</v>
      </c>
      <c r="D26" s="1019">
        <v>69459</v>
      </c>
      <c r="E26" s="1019">
        <v>2319</v>
      </c>
      <c r="F26" s="1020">
        <v>0.96769205048900775</v>
      </c>
      <c r="G26" s="1020">
        <v>3.2307949510992223E-2</v>
      </c>
      <c r="I26" s="101">
        <v>10</v>
      </c>
      <c r="J26" s="101">
        <v>14</v>
      </c>
      <c r="K26" s="101">
        <v>19</v>
      </c>
      <c r="L26" s="101" t="s">
        <v>46</v>
      </c>
      <c r="M26" s="1019">
        <v>2130</v>
      </c>
      <c r="N26" s="1019">
        <v>131</v>
      </c>
      <c r="O26" s="1020">
        <v>0.94206103494029192</v>
      </c>
      <c r="P26" s="1020">
        <v>5.7938965059708095E-2</v>
      </c>
      <c r="Q26" s="1020">
        <v>0.96635249621457464</v>
      </c>
    </row>
    <row r="27" spans="2:17" s="101" customFormat="1" x14ac:dyDescent="0.25">
      <c r="B27" s="101" t="s">
        <v>47</v>
      </c>
      <c r="C27" s="1019">
        <v>882</v>
      </c>
      <c r="D27" s="1019">
        <v>826</v>
      </c>
      <c r="E27" s="1019">
        <v>56</v>
      </c>
      <c r="F27" s="1020">
        <v>0.93650793650793651</v>
      </c>
      <c r="G27" s="1020">
        <v>6.3492063492063489E-2</v>
      </c>
      <c r="I27" s="101">
        <v>15</v>
      </c>
      <c r="J27" s="101">
        <v>15</v>
      </c>
      <c r="K27" s="101">
        <v>15</v>
      </c>
      <c r="L27" s="101" t="s">
        <v>47</v>
      </c>
      <c r="M27" s="1019">
        <v>826</v>
      </c>
      <c r="N27" s="1019">
        <v>56</v>
      </c>
      <c r="O27" s="1020">
        <v>0.93650793650793651</v>
      </c>
      <c r="P27" s="1020">
        <v>6.3492063492063489E-2</v>
      </c>
      <c r="Q27" s="1020">
        <v>0.96635249621457464</v>
      </c>
    </row>
    <row r="28" spans="2:17" s="101" customFormat="1" x14ac:dyDescent="0.25">
      <c r="B28" s="101" t="s">
        <v>43</v>
      </c>
      <c r="C28" s="1019">
        <v>16028</v>
      </c>
      <c r="D28" s="1019">
        <v>14648</v>
      </c>
      <c r="E28" s="1019">
        <v>1380</v>
      </c>
      <c r="F28" s="1020">
        <v>0.91390067382081352</v>
      </c>
      <c r="G28" s="1020">
        <v>8.609932617918642E-2</v>
      </c>
      <c r="I28" s="101">
        <v>19</v>
      </c>
      <c r="J28" s="101">
        <v>16</v>
      </c>
      <c r="K28" s="101">
        <v>12</v>
      </c>
      <c r="L28" s="101" t="s">
        <v>2</v>
      </c>
      <c r="M28" s="1019">
        <v>12197</v>
      </c>
      <c r="N28" s="1019">
        <v>839</v>
      </c>
      <c r="O28" s="1020">
        <v>0.93563976679963179</v>
      </c>
      <c r="P28" s="1020">
        <v>6.4360233200368211E-2</v>
      </c>
      <c r="Q28" s="1020">
        <v>0.96635249621457464</v>
      </c>
    </row>
    <row r="29" spans="2:17" s="101" customFormat="1" x14ac:dyDescent="0.25">
      <c r="B29" s="101" t="s">
        <v>44</v>
      </c>
      <c r="C29" s="1019">
        <v>3193</v>
      </c>
      <c r="D29" s="1019">
        <v>3134</v>
      </c>
      <c r="E29" s="1019">
        <v>59</v>
      </c>
      <c r="F29" s="1020">
        <v>0.98152207954901349</v>
      </c>
      <c r="G29" s="1020">
        <v>1.8477920450986535E-2</v>
      </c>
      <c r="I29" s="101">
        <v>7</v>
      </c>
      <c r="J29" s="101">
        <v>17</v>
      </c>
      <c r="K29" s="101">
        <v>9</v>
      </c>
      <c r="L29" s="101" t="s">
        <v>41</v>
      </c>
      <c r="M29" s="1019">
        <v>46305</v>
      </c>
      <c r="N29" s="1019">
        <v>3336</v>
      </c>
      <c r="O29" s="1020">
        <v>0.9327974859491146</v>
      </c>
      <c r="P29" s="1020">
        <v>6.7202514050885356E-2</v>
      </c>
      <c r="Q29" s="1020">
        <v>0.96635249621457464</v>
      </c>
    </row>
    <row r="30" spans="2:17" s="101" customFormat="1" x14ac:dyDescent="0.25">
      <c r="B30" s="101" t="s">
        <v>45</v>
      </c>
      <c r="C30" s="1019">
        <v>19291</v>
      </c>
      <c r="D30" s="1019">
        <v>16967</v>
      </c>
      <c r="E30" s="1019">
        <v>2324</v>
      </c>
      <c r="F30" s="1020">
        <v>0.87952931418796332</v>
      </c>
      <c r="G30" s="1020">
        <v>0.1204706858120367</v>
      </c>
      <c r="I30" s="101">
        <v>20</v>
      </c>
      <c r="J30" s="101">
        <v>18</v>
      </c>
      <c r="K30" s="101">
        <v>4</v>
      </c>
      <c r="L30" s="101" t="s">
        <v>38</v>
      </c>
      <c r="M30" s="1019">
        <v>8183</v>
      </c>
      <c r="N30" s="1019">
        <v>604</v>
      </c>
      <c r="O30" s="1020">
        <v>0.93126209172641405</v>
      </c>
      <c r="P30" s="1020">
        <v>6.8737908273585974E-2</v>
      </c>
      <c r="Q30" s="1020">
        <v>0.96635249621457464</v>
      </c>
    </row>
    <row r="31" spans="2:17" s="101" customFormat="1" x14ac:dyDescent="0.25">
      <c r="B31" s="101" t="s">
        <v>46</v>
      </c>
      <c r="C31" s="1019">
        <v>2261</v>
      </c>
      <c r="D31" s="1019">
        <v>2130</v>
      </c>
      <c r="E31" s="1019">
        <v>131</v>
      </c>
      <c r="F31" s="1020">
        <v>0.94206103494029192</v>
      </c>
      <c r="G31" s="1020">
        <v>5.7938965059708095E-2</v>
      </c>
      <c r="I31" s="101">
        <v>14</v>
      </c>
      <c r="J31" s="101">
        <v>19</v>
      </c>
      <c r="K31" s="101">
        <v>16</v>
      </c>
      <c r="L31" s="101" t="s">
        <v>43</v>
      </c>
      <c r="M31" s="1019">
        <v>14648</v>
      </c>
      <c r="N31" s="1019">
        <v>1380</v>
      </c>
      <c r="O31" s="1020">
        <v>0.91390067382081352</v>
      </c>
      <c r="P31" s="1020">
        <v>8.609932617918642E-2</v>
      </c>
      <c r="Q31" s="1020">
        <v>0.96635249621457464</v>
      </c>
    </row>
    <row r="32" spans="2:17" s="101" customFormat="1" x14ac:dyDescent="0.25">
      <c r="B32" s="104" t="s">
        <v>108</v>
      </c>
      <c r="C32" s="105">
        <v>461639</v>
      </c>
      <c r="D32" s="105">
        <v>446106</v>
      </c>
      <c r="E32" s="105">
        <v>15533</v>
      </c>
      <c r="F32" s="106">
        <v>0.96635249621457464</v>
      </c>
      <c r="G32" s="106">
        <v>3.3647503785425407E-2</v>
      </c>
      <c r="I32" s="101">
        <v>11</v>
      </c>
      <c r="J32" s="101">
        <v>20</v>
      </c>
      <c r="K32" s="101">
        <v>18</v>
      </c>
      <c r="L32" s="101" t="s">
        <v>45</v>
      </c>
      <c r="M32" s="1019">
        <v>16967</v>
      </c>
      <c r="N32" s="1019">
        <v>2324</v>
      </c>
      <c r="O32" s="1020">
        <v>0.87952931418796332</v>
      </c>
      <c r="P32" s="1020">
        <v>0.1204706858120367</v>
      </c>
      <c r="Q32" s="1020">
        <v>0.96635249621457464</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27" t="s">
        <v>369</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427"/>
    </row>
    <row r="5" spans="1:29" x14ac:dyDescent="0.25">
      <c r="B5" s="219"/>
      <c r="C5" s="219"/>
      <c r="D5" s="1428" t="s">
        <v>365</v>
      </c>
      <c r="E5" s="1428"/>
      <c r="F5" s="1428"/>
      <c r="G5" s="1428"/>
      <c r="H5" s="1428"/>
      <c r="I5" s="1428"/>
      <c r="J5" s="1428"/>
      <c r="K5" s="1428"/>
      <c r="L5" s="1428"/>
      <c r="M5" s="219"/>
      <c r="N5" s="1429" t="s">
        <v>339</v>
      </c>
      <c r="O5" s="1429"/>
      <c r="P5" s="1429"/>
      <c r="Q5" s="1429"/>
      <c r="R5" s="1429"/>
      <c r="S5" s="1429"/>
      <c r="T5" s="1429"/>
      <c r="U5" s="1429"/>
      <c r="V5" s="1429"/>
      <c r="W5" s="1429"/>
      <c r="X5" s="1429"/>
      <c r="Y5" s="1429"/>
      <c r="Z5" s="1429"/>
      <c r="AA5" s="1429"/>
    </row>
    <row r="6" spans="1:29" ht="21" customHeight="1" x14ac:dyDescent="0.25">
      <c r="B6" s="219"/>
      <c r="C6" s="219"/>
      <c r="D6" s="1429"/>
      <c r="E6" s="1429"/>
      <c r="F6" s="1429"/>
      <c r="G6" s="1429"/>
      <c r="H6" s="1429"/>
      <c r="I6" s="1429"/>
      <c r="J6" s="1429"/>
      <c r="K6" s="1429"/>
      <c r="L6" s="1429"/>
      <c r="M6" s="219"/>
      <c r="N6" s="1430">
        <v>44196</v>
      </c>
      <c r="O6" s="1431"/>
      <c r="P6" s="1432">
        <v>44561</v>
      </c>
      <c r="Q6" s="1433"/>
      <c r="R6" s="1432">
        <v>44926</v>
      </c>
      <c r="S6" s="1433"/>
      <c r="T6" s="1436">
        <v>45291</v>
      </c>
      <c r="U6" s="1437"/>
      <c r="V6" s="1434">
        <v>45657</v>
      </c>
      <c r="W6" s="1435"/>
      <c r="X6" s="1439">
        <v>46022</v>
      </c>
      <c r="Y6" s="1440"/>
      <c r="Z6" s="1434">
        <v>46142</v>
      </c>
      <c r="AA6" s="1438"/>
    </row>
    <row r="7" spans="1:29" x14ac:dyDescent="0.25">
      <c r="B7" s="225"/>
      <c r="C7" s="219"/>
      <c r="D7" s="226">
        <v>43830</v>
      </c>
      <c r="E7" s="227">
        <v>44196</v>
      </c>
      <c r="F7" s="228">
        <v>44561</v>
      </c>
      <c r="G7" s="228">
        <v>44926</v>
      </c>
      <c r="H7" s="228">
        <v>45291</v>
      </c>
      <c r="I7" s="228">
        <v>45657</v>
      </c>
      <c r="J7" s="228">
        <v>46022</v>
      </c>
      <c r="K7" s="228">
        <v>46142</v>
      </c>
      <c r="L7" s="229"/>
      <c r="M7" s="219"/>
      <c r="N7" s="230" t="s">
        <v>28</v>
      </c>
      <c r="O7" s="231" t="s">
        <v>340</v>
      </c>
      <c r="P7" s="232" t="s">
        <v>28</v>
      </c>
      <c r="Q7" s="233" t="s">
        <v>340</v>
      </c>
      <c r="R7" s="231" t="s">
        <v>28</v>
      </c>
      <c r="S7" s="232" t="s">
        <v>340</v>
      </c>
      <c r="T7" s="232" t="s">
        <v>28</v>
      </c>
      <c r="U7" s="232" t="s">
        <v>340</v>
      </c>
      <c r="V7" s="232" t="s">
        <v>28</v>
      </c>
      <c r="W7" s="1358" t="s">
        <v>340</v>
      </c>
      <c r="X7" s="232" t="s">
        <v>28</v>
      </c>
      <c r="Y7" s="227"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73871</v>
      </c>
      <c r="E9" s="300">
        <v>56534</v>
      </c>
      <c r="F9" s="300">
        <v>38325</v>
      </c>
      <c r="G9" s="254">
        <v>36606</v>
      </c>
      <c r="H9" s="254">
        <v>35558</v>
      </c>
      <c r="I9" s="254">
        <v>17192</v>
      </c>
      <c r="J9" s="276">
        <v>13300</v>
      </c>
      <c r="K9" s="301">
        <v>11501</v>
      </c>
      <c r="L9" s="302"/>
      <c r="M9" s="222"/>
      <c r="N9" s="278">
        <v>-0.23469291061444952</v>
      </c>
      <c r="O9" s="279">
        <v>-17337</v>
      </c>
      <c r="P9" s="280">
        <v>-0.32208936215374817</v>
      </c>
      <c r="Q9" s="279">
        <v>-18209</v>
      </c>
      <c r="R9" s="280">
        <v>-4.4853228962817959E-2</v>
      </c>
      <c r="S9" s="279">
        <v>-1719</v>
      </c>
      <c r="T9" s="280">
        <v>-2.862918647216306E-2</v>
      </c>
      <c r="U9" s="279">
        <v>-1048</v>
      </c>
      <c r="V9" s="280">
        <v>-0.51650824005849594</v>
      </c>
      <c r="W9" s="279">
        <v>-18366</v>
      </c>
      <c r="X9" s="280">
        <v>-0.2263843648208469</v>
      </c>
      <c r="Y9" s="276">
        <v>-3892</v>
      </c>
      <c r="Z9" s="280">
        <v>-0.27671215646814662</v>
      </c>
      <c r="AA9" s="279">
        <v>-4400</v>
      </c>
    </row>
    <row r="10" spans="1:29" x14ac:dyDescent="0.25">
      <c r="B10" s="303" t="s">
        <v>7</v>
      </c>
      <c r="C10" s="219"/>
      <c r="D10" s="253">
        <v>6236</v>
      </c>
      <c r="E10" s="254">
        <v>4811</v>
      </c>
      <c r="F10" s="254">
        <v>2779</v>
      </c>
      <c r="G10" s="254">
        <v>1565</v>
      </c>
      <c r="H10" s="254">
        <v>186</v>
      </c>
      <c r="I10" s="254">
        <v>86</v>
      </c>
      <c r="J10" s="254">
        <v>53</v>
      </c>
      <c r="K10" s="257">
        <v>80</v>
      </c>
      <c r="M10" s="222"/>
      <c r="N10" s="256">
        <v>-0.22851186658114175</v>
      </c>
      <c r="O10" s="257">
        <v>-1425</v>
      </c>
      <c r="P10" s="258">
        <v>-0.4223654125961338</v>
      </c>
      <c r="Q10" s="257">
        <v>-2032</v>
      </c>
      <c r="R10" s="258">
        <v>-0.43684778697373161</v>
      </c>
      <c r="S10" s="257">
        <v>-1214</v>
      </c>
      <c r="T10" s="258">
        <v>-0.88115015974440891</v>
      </c>
      <c r="U10" s="257">
        <v>-1379</v>
      </c>
      <c r="V10" s="258">
        <v>-0.5376344086021505</v>
      </c>
      <c r="W10" s="257">
        <v>-100</v>
      </c>
      <c r="X10" s="258">
        <v>-0.38372093023255816</v>
      </c>
      <c r="Y10" s="254">
        <v>-33</v>
      </c>
      <c r="Z10" s="258">
        <v>-0.34959349593495936</v>
      </c>
      <c r="AA10" s="257">
        <v>-43</v>
      </c>
    </row>
    <row r="11" spans="1:29" x14ac:dyDescent="0.25">
      <c r="B11" s="303" t="s">
        <v>37</v>
      </c>
      <c r="C11" s="219"/>
      <c r="D11" s="253">
        <v>5794</v>
      </c>
      <c r="E11" s="254">
        <v>3064</v>
      </c>
      <c r="F11" s="254">
        <v>2063</v>
      </c>
      <c r="G11" s="254">
        <v>2778</v>
      </c>
      <c r="H11" s="254">
        <v>1346</v>
      </c>
      <c r="I11" s="254">
        <v>445</v>
      </c>
      <c r="J11" s="254">
        <v>379</v>
      </c>
      <c r="K11" s="257">
        <v>459</v>
      </c>
      <c r="M11" s="222"/>
      <c r="N11" s="256">
        <v>-0.47117707973765965</v>
      </c>
      <c r="O11" s="257">
        <v>-2730</v>
      </c>
      <c r="P11" s="258">
        <v>-0.32669712793733685</v>
      </c>
      <c r="Q11" s="257">
        <v>-1001</v>
      </c>
      <c r="R11" s="258">
        <v>0.34658264663111971</v>
      </c>
      <c r="S11" s="257">
        <v>715</v>
      </c>
      <c r="T11" s="258">
        <v>-0.51547876169906415</v>
      </c>
      <c r="U11" s="257">
        <v>-1432</v>
      </c>
      <c r="V11" s="258">
        <v>-0.66939078751857362</v>
      </c>
      <c r="W11" s="257">
        <v>-901</v>
      </c>
      <c r="X11" s="258">
        <v>-0.14831460674157304</v>
      </c>
      <c r="Y11" s="254">
        <v>-66</v>
      </c>
      <c r="Z11" s="258">
        <v>5.034324942791768E-2</v>
      </c>
      <c r="AA11" s="257">
        <v>22</v>
      </c>
    </row>
    <row r="12" spans="1:29" x14ac:dyDescent="0.25">
      <c r="B12" s="303" t="s">
        <v>38</v>
      </c>
      <c r="C12" s="219"/>
      <c r="D12" s="253">
        <v>4317</v>
      </c>
      <c r="E12" s="254">
        <v>2454</v>
      </c>
      <c r="F12" s="254">
        <v>2514</v>
      </c>
      <c r="G12" s="254">
        <v>3293</v>
      </c>
      <c r="H12" s="254">
        <v>4117</v>
      </c>
      <c r="I12" s="254">
        <v>3750</v>
      </c>
      <c r="J12" s="254">
        <v>3846</v>
      </c>
      <c r="K12" s="257">
        <v>4021</v>
      </c>
      <c r="M12" s="222"/>
      <c r="N12" s="256">
        <v>-0.43154968728283527</v>
      </c>
      <c r="O12" s="257">
        <v>-1863</v>
      </c>
      <c r="P12" s="258">
        <v>2.4449877750611249E-2</v>
      </c>
      <c r="Q12" s="257">
        <v>60</v>
      </c>
      <c r="R12" s="258">
        <v>0.30986475735879071</v>
      </c>
      <c r="S12" s="257">
        <v>779</v>
      </c>
      <c r="T12" s="258">
        <v>0.25022775584573331</v>
      </c>
      <c r="U12" s="257">
        <v>824</v>
      </c>
      <c r="V12" s="258">
        <v>-8.9142579548214695E-2</v>
      </c>
      <c r="W12" s="257">
        <v>-367</v>
      </c>
      <c r="X12" s="258">
        <v>2.5600000000000067E-2</v>
      </c>
      <c r="Y12" s="254">
        <v>96</v>
      </c>
      <c r="Z12" s="258">
        <v>0.10558152323343406</v>
      </c>
      <c r="AA12" s="257">
        <v>384</v>
      </c>
    </row>
    <row r="13" spans="1:29" x14ac:dyDescent="0.25">
      <c r="B13" s="303" t="s">
        <v>6</v>
      </c>
      <c r="C13" s="219"/>
      <c r="D13" s="253">
        <v>9040</v>
      </c>
      <c r="E13" s="254">
        <v>8082</v>
      </c>
      <c r="F13" s="254">
        <v>9950</v>
      </c>
      <c r="G13" s="254">
        <v>7071</v>
      </c>
      <c r="H13" s="254">
        <v>5826</v>
      </c>
      <c r="I13" s="254">
        <v>7478</v>
      </c>
      <c r="J13" s="254">
        <v>2427</v>
      </c>
      <c r="K13" s="257">
        <v>715</v>
      </c>
      <c r="L13" s="304"/>
      <c r="M13" s="219"/>
      <c r="N13" s="256">
        <v>-0.10597345132743363</v>
      </c>
      <c r="O13" s="257">
        <v>-958</v>
      </c>
      <c r="P13" s="258">
        <v>0.23113090819104176</v>
      </c>
      <c r="Q13" s="257">
        <v>1868</v>
      </c>
      <c r="R13" s="258">
        <v>-0.28934673366834174</v>
      </c>
      <c r="S13" s="257">
        <v>-2879</v>
      </c>
      <c r="T13" s="258">
        <v>-0.1760712770470938</v>
      </c>
      <c r="U13" s="257">
        <v>-1245</v>
      </c>
      <c r="V13" s="258">
        <v>0.28355647099210435</v>
      </c>
      <c r="W13" s="257">
        <v>1652</v>
      </c>
      <c r="X13" s="258">
        <v>-0.67544798074351431</v>
      </c>
      <c r="Y13" s="254">
        <v>-5051</v>
      </c>
      <c r="Z13" s="258">
        <v>-0.94454355076398044</v>
      </c>
      <c r="AA13" s="257">
        <v>-12178</v>
      </c>
      <c r="AC13" s="224"/>
    </row>
    <row r="14" spans="1:29" x14ac:dyDescent="0.25">
      <c r="B14" s="303" t="s">
        <v>5</v>
      </c>
      <c r="C14" s="219"/>
      <c r="D14" s="253">
        <v>3990</v>
      </c>
      <c r="E14" s="254">
        <v>3899</v>
      </c>
      <c r="F14" s="254">
        <v>1365</v>
      </c>
      <c r="G14" s="254">
        <v>873</v>
      </c>
      <c r="H14" s="254">
        <v>1583</v>
      </c>
      <c r="I14" s="254">
        <v>376</v>
      </c>
      <c r="J14" s="254">
        <v>425</v>
      </c>
      <c r="K14" s="257">
        <v>1043</v>
      </c>
      <c r="L14" s="304"/>
      <c r="M14" s="219"/>
      <c r="N14" s="256">
        <v>-2.2807017543859609E-2</v>
      </c>
      <c r="O14" s="257">
        <v>-91</v>
      </c>
      <c r="P14" s="258">
        <v>-0.64991023339317766</v>
      </c>
      <c r="Q14" s="257">
        <v>-2534</v>
      </c>
      <c r="R14" s="258">
        <v>-0.36043956043956049</v>
      </c>
      <c r="S14" s="257">
        <v>-492</v>
      </c>
      <c r="T14" s="258">
        <v>0.81328751431844215</v>
      </c>
      <c r="U14" s="257">
        <v>710</v>
      </c>
      <c r="V14" s="258">
        <v>-0.76247631080227418</v>
      </c>
      <c r="W14" s="257">
        <v>-1207</v>
      </c>
      <c r="X14" s="258">
        <v>0.13031914893617014</v>
      </c>
      <c r="Y14" s="254">
        <v>49</v>
      </c>
      <c r="Z14" s="258">
        <v>3.8738317757009346</v>
      </c>
      <c r="AA14" s="257">
        <v>829</v>
      </c>
      <c r="AC14" s="224"/>
    </row>
    <row r="15" spans="1:29" x14ac:dyDescent="0.25">
      <c r="B15" s="303" t="s">
        <v>4</v>
      </c>
      <c r="C15" s="219"/>
      <c r="D15" s="253">
        <v>1593</v>
      </c>
      <c r="E15" s="254">
        <v>119</v>
      </c>
      <c r="F15" s="254">
        <v>186</v>
      </c>
      <c r="G15" s="254">
        <v>207</v>
      </c>
      <c r="H15" s="254">
        <v>157</v>
      </c>
      <c r="I15" s="254">
        <v>151</v>
      </c>
      <c r="J15" s="254">
        <v>151</v>
      </c>
      <c r="K15" s="257">
        <v>197</v>
      </c>
      <c r="M15" s="222"/>
      <c r="N15" s="256">
        <v>-0.92529817953546767</v>
      </c>
      <c r="O15" s="257">
        <v>-1474</v>
      </c>
      <c r="P15" s="258">
        <v>0.56302521008403361</v>
      </c>
      <c r="Q15" s="257">
        <v>67</v>
      </c>
      <c r="R15" s="258">
        <v>0.11290322580645151</v>
      </c>
      <c r="S15" s="257">
        <v>21</v>
      </c>
      <c r="T15" s="258">
        <v>-0.24154589371980673</v>
      </c>
      <c r="U15" s="257">
        <v>-50</v>
      </c>
      <c r="V15" s="258">
        <v>-3.8216560509554132E-2</v>
      </c>
      <c r="W15" s="257">
        <v>-6</v>
      </c>
      <c r="X15" s="258">
        <v>0</v>
      </c>
      <c r="Y15" s="254">
        <v>0</v>
      </c>
      <c r="Z15" s="258">
        <v>0.23124999999999996</v>
      </c>
      <c r="AA15" s="257">
        <v>37</v>
      </c>
      <c r="AC15" s="224"/>
    </row>
    <row r="16" spans="1:29" x14ac:dyDescent="0.25">
      <c r="B16" s="303" t="s">
        <v>40</v>
      </c>
      <c r="C16" s="219"/>
      <c r="D16" s="253">
        <v>5895</v>
      </c>
      <c r="E16" s="254">
        <v>4923</v>
      </c>
      <c r="F16" s="254">
        <v>3015</v>
      </c>
      <c r="G16" s="254">
        <v>2591</v>
      </c>
      <c r="H16" s="254">
        <v>2478</v>
      </c>
      <c r="I16" s="254">
        <v>2010</v>
      </c>
      <c r="J16" s="254">
        <v>1924</v>
      </c>
      <c r="K16" s="257">
        <v>3192</v>
      </c>
      <c r="M16" s="222"/>
      <c r="N16" s="256">
        <v>-0.16488549618320614</v>
      </c>
      <c r="O16" s="257">
        <v>-972</v>
      </c>
      <c r="P16" s="258">
        <v>-0.38756855575868376</v>
      </c>
      <c r="Q16" s="257">
        <v>-1908</v>
      </c>
      <c r="R16" s="258">
        <v>-0.14063018242122716</v>
      </c>
      <c r="S16" s="257">
        <v>-424</v>
      </c>
      <c r="T16" s="258">
        <v>-4.3612504824392162E-2</v>
      </c>
      <c r="U16" s="257">
        <v>-113</v>
      </c>
      <c r="V16" s="258">
        <v>-0.18886198547215494</v>
      </c>
      <c r="W16" s="257">
        <v>-468</v>
      </c>
      <c r="X16" s="258">
        <v>-4.2786069651741254E-2</v>
      </c>
      <c r="Y16" s="254">
        <v>-86</v>
      </c>
      <c r="Z16" s="258">
        <v>-0.17026254224070703</v>
      </c>
      <c r="AA16" s="257">
        <v>-655</v>
      </c>
      <c r="AC16" s="224"/>
    </row>
    <row r="17" spans="2:31" x14ac:dyDescent="0.25">
      <c r="B17" s="303" t="s">
        <v>41</v>
      </c>
      <c r="C17" s="219"/>
      <c r="D17" s="253">
        <v>76253</v>
      </c>
      <c r="E17" s="254">
        <v>73386</v>
      </c>
      <c r="F17" s="254">
        <v>78542</v>
      </c>
      <c r="G17" s="254">
        <v>69770</v>
      </c>
      <c r="H17" s="254">
        <v>48470</v>
      </c>
      <c r="I17" s="254">
        <v>39755</v>
      </c>
      <c r="J17" s="254">
        <v>38335</v>
      </c>
      <c r="K17" s="257">
        <v>40623</v>
      </c>
      <c r="L17" s="304"/>
      <c r="M17" s="219"/>
      <c r="N17" s="256">
        <v>-3.7598520713939099E-2</v>
      </c>
      <c r="O17" s="257">
        <v>-2867</v>
      </c>
      <c r="P17" s="258">
        <v>7.0258632436704493E-2</v>
      </c>
      <c r="Q17" s="257">
        <v>5156</v>
      </c>
      <c r="R17" s="258">
        <v>-0.11168546764788267</v>
      </c>
      <c r="S17" s="257">
        <v>-8772</v>
      </c>
      <c r="T17" s="258">
        <v>-0.30528880607711051</v>
      </c>
      <c r="U17" s="257">
        <v>-21300</v>
      </c>
      <c r="V17" s="258">
        <v>-0.17980193934392408</v>
      </c>
      <c r="W17" s="257">
        <v>-8715</v>
      </c>
      <c r="X17" s="258">
        <v>-3.5718777512262601E-2</v>
      </c>
      <c r="Y17" s="254">
        <v>-1420</v>
      </c>
      <c r="Z17" s="258">
        <v>2.6066530272031541E-2</v>
      </c>
      <c r="AA17" s="257">
        <v>1032</v>
      </c>
      <c r="AC17" s="224"/>
    </row>
    <row r="18" spans="2:31" x14ac:dyDescent="0.25">
      <c r="B18" s="303" t="s">
        <v>3</v>
      </c>
      <c r="C18" s="219"/>
      <c r="D18" s="253">
        <v>14865</v>
      </c>
      <c r="E18" s="254">
        <v>13381</v>
      </c>
      <c r="F18" s="254">
        <v>11826</v>
      </c>
      <c r="G18" s="254">
        <v>10571</v>
      </c>
      <c r="H18" s="254">
        <v>15501</v>
      </c>
      <c r="I18" s="254">
        <v>7989</v>
      </c>
      <c r="J18" s="254">
        <v>8677</v>
      </c>
      <c r="K18" s="257">
        <v>10263</v>
      </c>
      <c r="M18" s="222"/>
      <c r="N18" s="256">
        <v>-9.9831819710729852E-2</v>
      </c>
      <c r="O18" s="257">
        <v>-1484</v>
      </c>
      <c r="P18" s="258">
        <v>-0.11620955085569096</v>
      </c>
      <c r="Q18" s="257">
        <v>-1555</v>
      </c>
      <c r="R18" s="258">
        <v>-0.10612210383899878</v>
      </c>
      <c r="S18" s="257">
        <v>-1255</v>
      </c>
      <c r="T18" s="258">
        <v>0.46637025825371303</v>
      </c>
      <c r="U18" s="257">
        <v>4930</v>
      </c>
      <c r="V18" s="258">
        <v>-0.48461389587768533</v>
      </c>
      <c r="W18" s="257">
        <v>-7512</v>
      </c>
      <c r="X18" s="258">
        <v>8.6118412817624224E-2</v>
      </c>
      <c r="Y18" s="254">
        <v>688</v>
      </c>
      <c r="Z18" s="258">
        <v>0.40147480540761982</v>
      </c>
      <c r="AA18" s="257">
        <v>2940</v>
      </c>
      <c r="AC18" s="224"/>
    </row>
    <row r="19" spans="2:31" x14ac:dyDescent="0.25">
      <c r="B19" s="303" t="s">
        <v>2</v>
      </c>
      <c r="C19" s="219"/>
      <c r="D19" s="253">
        <v>7206</v>
      </c>
      <c r="E19" s="254">
        <v>5685</v>
      </c>
      <c r="F19" s="254">
        <v>5272</v>
      </c>
      <c r="G19" s="254">
        <v>6122</v>
      </c>
      <c r="H19" s="254">
        <v>5753</v>
      </c>
      <c r="I19" s="254">
        <v>3823</v>
      </c>
      <c r="J19" s="254">
        <v>4838</v>
      </c>
      <c r="K19" s="257">
        <v>4805</v>
      </c>
      <c r="M19" s="222"/>
      <c r="N19" s="256">
        <v>-0.21107410491257284</v>
      </c>
      <c r="O19" s="257">
        <v>-1521</v>
      </c>
      <c r="P19" s="258">
        <v>-7.2647317502198772E-2</v>
      </c>
      <c r="Q19" s="257">
        <v>-413</v>
      </c>
      <c r="R19" s="258">
        <v>0.16122913505311076</v>
      </c>
      <c r="S19" s="257">
        <v>850</v>
      </c>
      <c r="T19" s="258">
        <v>-6.0274420124142414E-2</v>
      </c>
      <c r="U19" s="257">
        <v>-369</v>
      </c>
      <c r="V19" s="258">
        <v>-0.33547714236050752</v>
      </c>
      <c r="W19" s="257">
        <v>-1930</v>
      </c>
      <c r="X19" s="258">
        <v>0.26549829976458272</v>
      </c>
      <c r="Y19" s="254">
        <v>1015</v>
      </c>
      <c r="Z19" s="258">
        <v>-3.552790044158971E-2</v>
      </c>
      <c r="AA19" s="257">
        <v>-177</v>
      </c>
      <c r="AC19" s="224"/>
    </row>
    <row r="20" spans="2:31" x14ac:dyDescent="0.25">
      <c r="B20" s="303" t="s">
        <v>35</v>
      </c>
      <c r="C20" s="219"/>
      <c r="D20" s="253">
        <v>8456</v>
      </c>
      <c r="E20" s="254">
        <v>4923</v>
      </c>
      <c r="F20" s="254">
        <v>4018</v>
      </c>
      <c r="G20" s="254">
        <v>3271</v>
      </c>
      <c r="H20" s="254">
        <v>1893</v>
      </c>
      <c r="I20" s="254">
        <v>1256</v>
      </c>
      <c r="J20" s="254">
        <v>594</v>
      </c>
      <c r="K20" s="257">
        <v>581</v>
      </c>
      <c r="M20" s="222"/>
      <c r="N20" s="256">
        <v>-0.41780983916745507</v>
      </c>
      <c r="O20" s="257">
        <v>-3533</v>
      </c>
      <c r="P20" s="258">
        <v>-0.18383099735933373</v>
      </c>
      <c r="Q20" s="257">
        <v>-905</v>
      </c>
      <c r="R20" s="258">
        <v>-0.18591338974614235</v>
      </c>
      <c r="S20" s="257">
        <v>-747</v>
      </c>
      <c r="T20" s="258">
        <v>-0.42127789666768567</v>
      </c>
      <c r="U20" s="257">
        <v>-1378</v>
      </c>
      <c r="V20" s="258">
        <v>-0.33650290544109873</v>
      </c>
      <c r="W20" s="257">
        <v>-637</v>
      </c>
      <c r="X20" s="258">
        <v>-0.52707006369426757</v>
      </c>
      <c r="Y20" s="254">
        <v>-662</v>
      </c>
      <c r="Z20" s="258">
        <v>-0.53145161290322585</v>
      </c>
      <c r="AA20" s="257">
        <v>-659</v>
      </c>
      <c r="AC20" s="224"/>
    </row>
    <row r="21" spans="2:31" x14ac:dyDescent="0.25">
      <c r="B21" s="303" t="s">
        <v>42</v>
      </c>
      <c r="C21" s="219"/>
      <c r="D21" s="253">
        <v>28300</v>
      </c>
      <c r="E21" s="254">
        <v>28494</v>
      </c>
      <c r="F21" s="254">
        <v>10563</v>
      </c>
      <c r="G21" s="254">
        <v>9303</v>
      </c>
      <c r="H21" s="254">
        <v>8062</v>
      </c>
      <c r="I21" s="254">
        <v>10859</v>
      </c>
      <c r="J21" s="254">
        <v>10056</v>
      </c>
      <c r="K21" s="257">
        <v>15526</v>
      </c>
      <c r="M21" s="222"/>
      <c r="N21" s="256">
        <v>6.8551236749117006E-3</v>
      </c>
      <c r="O21" s="257">
        <v>194</v>
      </c>
      <c r="P21" s="258">
        <v>-0.62929037692145717</v>
      </c>
      <c r="Q21" s="257">
        <v>-17931</v>
      </c>
      <c r="R21" s="258">
        <v>-0.11928429423459241</v>
      </c>
      <c r="S21" s="257">
        <v>-1260</v>
      </c>
      <c r="T21" s="258">
        <v>-0.13339782865742233</v>
      </c>
      <c r="U21" s="257">
        <v>-1241</v>
      </c>
      <c r="V21" s="258">
        <v>0.34693624410816182</v>
      </c>
      <c r="W21" s="257">
        <v>2797</v>
      </c>
      <c r="X21" s="258">
        <v>-7.3947877336771328E-2</v>
      </c>
      <c r="Y21" s="254">
        <v>-803</v>
      </c>
      <c r="Z21" s="258">
        <v>9.4073708688605429E-2</v>
      </c>
      <c r="AA21" s="257">
        <v>1335</v>
      </c>
      <c r="AC21" s="224"/>
    </row>
    <row r="22" spans="2:31" x14ac:dyDescent="0.25">
      <c r="B22" s="303" t="s">
        <v>43</v>
      </c>
      <c r="C22" s="219"/>
      <c r="D22" s="253">
        <v>6258</v>
      </c>
      <c r="E22" s="254">
        <v>4718</v>
      </c>
      <c r="F22" s="254">
        <v>5035</v>
      </c>
      <c r="G22" s="254">
        <v>6525</v>
      </c>
      <c r="H22" s="254">
        <v>7096</v>
      </c>
      <c r="I22" s="254">
        <v>6987</v>
      </c>
      <c r="J22" s="254">
        <v>7279</v>
      </c>
      <c r="K22" s="257">
        <v>7495</v>
      </c>
      <c r="M22" s="222"/>
      <c r="N22" s="256">
        <v>-0.24608501118568238</v>
      </c>
      <c r="O22" s="257">
        <v>-1540</v>
      </c>
      <c r="P22" s="258">
        <v>6.7189487070792753E-2</v>
      </c>
      <c r="Q22" s="257">
        <v>317</v>
      </c>
      <c r="R22" s="258">
        <v>0.29592850049652442</v>
      </c>
      <c r="S22" s="257">
        <v>1490</v>
      </c>
      <c r="T22" s="258">
        <v>8.7509578544061384E-2</v>
      </c>
      <c r="U22" s="257">
        <v>571</v>
      </c>
      <c r="V22" s="258">
        <v>-1.5360766629086808E-2</v>
      </c>
      <c r="W22" s="257">
        <v>-109</v>
      </c>
      <c r="X22" s="258">
        <v>4.1791899241448327E-2</v>
      </c>
      <c r="Y22" s="254">
        <v>292</v>
      </c>
      <c r="Z22" s="258">
        <v>0.19233216671969466</v>
      </c>
      <c r="AA22" s="257">
        <v>1209</v>
      </c>
      <c r="AC22" s="224"/>
    </row>
    <row r="23" spans="2:31" x14ac:dyDescent="0.25">
      <c r="B23" s="303" t="s">
        <v>44</v>
      </c>
      <c r="C23" s="219"/>
      <c r="D23" s="253">
        <v>836</v>
      </c>
      <c r="E23" s="254">
        <v>801</v>
      </c>
      <c r="F23" s="254">
        <v>1019</v>
      </c>
      <c r="G23" s="254">
        <v>768</v>
      </c>
      <c r="H23" s="254">
        <v>659</v>
      </c>
      <c r="I23" s="254">
        <v>458</v>
      </c>
      <c r="J23" s="254">
        <v>609</v>
      </c>
      <c r="K23" s="257">
        <v>484</v>
      </c>
      <c r="L23" s="304"/>
      <c r="M23" s="219"/>
      <c r="N23" s="256">
        <v>-4.186602870813394E-2</v>
      </c>
      <c r="O23" s="257">
        <v>-35</v>
      </c>
      <c r="P23" s="258">
        <v>0.27215980024968789</v>
      </c>
      <c r="Q23" s="257">
        <v>218</v>
      </c>
      <c r="R23" s="258">
        <v>-0.24631992149165849</v>
      </c>
      <c r="S23" s="257">
        <v>-251</v>
      </c>
      <c r="T23" s="258">
        <v>-0.14192708333333337</v>
      </c>
      <c r="U23" s="257">
        <v>-109</v>
      </c>
      <c r="V23" s="258">
        <v>-0.30500758725341426</v>
      </c>
      <c r="W23" s="257">
        <v>-201</v>
      </c>
      <c r="X23" s="258">
        <v>0.32969432314410474</v>
      </c>
      <c r="Y23" s="254">
        <v>151</v>
      </c>
      <c r="Z23" s="258">
        <v>0.12820512820512819</v>
      </c>
      <c r="AA23" s="257">
        <v>55</v>
      </c>
      <c r="AC23" s="224"/>
    </row>
    <row r="24" spans="2:31" x14ac:dyDescent="0.25">
      <c r="B24" s="303" t="s">
        <v>45</v>
      </c>
      <c r="C24" s="219"/>
      <c r="D24" s="253">
        <v>13680</v>
      </c>
      <c r="E24" s="254">
        <v>13558</v>
      </c>
      <c r="F24" s="254">
        <v>13090</v>
      </c>
      <c r="G24" s="254">
        <v>13861</v>
      </c>
      <c r="H24" s="254">
        <v>14769</v>
      </c>
      <c r="I24" s="254">
        <v>14321</v>
      </c>
      <c r="J24" s="254">
        <v>13234</v>
      </c>
      <c r="K24" s="257">
        <v>12849</v>
      </c>
      <c r="M24" s="222"/>
      <c r="N24" s="256">
        <v>-8.9181286549707695E-3</v>
      </c>
      <c r="O24" s="257">
        <v>-122</v>
      </c>
      <c r="P24" s="258">
        <v>-3.451836554064025E-2</v>
      </c>
      <c r="Q24" s="257">
        <v>-468</v>
      </c>
      <c r="R24" s="258">
        <v>5.8899923605805871E-2</v>
      </c>
      <c r="S24" s="257">
        <v>771</v>
      </c>
      <c r="T24" s="258">
        <v>6.5507539138590198E-2</v>
      </c>
      <c r="U24" s="257">
        <v>908</v>
      </c>
      <c r="V24" s="258">
        <v>-3.0333807299072424E-2</v>
      </c>
      <c r="W24" s="257">
        <v>-448</v>
      </c>
      <c r="X24" s="258">
        <v>-7.5902520773688975E-2</v>
      </c>
      <c r="Y24" s="254">
        <v>-1087</v>
      </c>
      <c r="Z24" s="258">
        <v>-7.7536075813051886E-2</v>
      </c>
      <c r="AA24" s="257">
        <v>-1080</v>
      </c>
      <c r="AC24" s="224"/>
    </row>
    <row r="25" spans="2:31" x14ac:dyDescent="0.25">
      <c r="B25" s="303" t="s">
        <v>46</v>
      </c>
      <c r="C25" s="219"/>
      <c r="D25" s="253">
        <v>3116</v>
      </c>
      <c r="E25" s="254">
        <v>3168</v>
      </c>
      <c r="F25" s="254">
        <v>3686</v>
      </c>
      <c r="G25" s="254">
        <v>1997</v>
      </c>
      <c r="H25" s="254">
        <v>1466</v>
      </c>
      <c r="I25" s="254">
        <v>1072</v>
      </c>
      <c r="J25" s="254">
        <v>809</v>
      </c>
      <c r="K25" s="257">
        <v>1055</v>
      </c>
      <c r="M25" s="222"/>
      <c r="N25" s="256">
        <v>1.6688061617458283E-2</v>
      </c>
      <c r="O25" s="257">
        <v>52</v>
      </c>
      <c r="P25" s="258">
        <v>0.16351010101010099</v>
      </c>
      <c r="Q25" s="257">
        <v>518</v>
      </c>
      <c r="R25" s="258">
        <v>-0.45822029300054257</v>
      </c>
      <c r="S25" s="257">
        <v>-1689</v>
      </c>
      <c r="T25" s="258">
        <v>-0.26589884827240862</v>
      </c>
      <c r="U25" s="257">
        <v>-531</v>
      </c>
      <c r="V25" s="258">
        <v>-0.26875852660300137</v>
      </c>
      <c r="W25" s="257">
        <v>-394</v>
      </c>
      <c r="X25" s="258">
        <v>-0.24533582089552242</v>
      </c>
      <c r="Y25" s="254">
        <v>-263</v>
      </c>
      <c r="Z25" s="258">
        <v>-8.9732528041414961E-2</v>
      </c>
      <c r="AA25" s="257">
        <v>-104</v>
      </c>
      <c r="AC25" s="224"/>
    </row>
    <row r="26" spans="2:31" x14ac:dyDescent="0.25">
      <c r="B26" s="305" t="s">
        <v>1</v>
      </c>
      <c r="C26" s="219"/>
      <c r="D26" s="260">
        <v>148</v>
      </c>
      <c r="E26" s="261">
        <v>243</v>
      </c>
      <c r="F26" s="261">
        <v>188</v>
      </c>
      <c r="G26" s="261">
        <v>251</v>
      </c>
      <c r="H26" s="261">
        <v>321</v>
      </c>
      <c r="I26" s="261">
        <v>325</v>
      </c>
      <c r="J26" s="254">
        <v>391</v>
      </c>
      <c r="K26" s="265">
        <v>270</v>
      </c>
      <c r="L26" s="1221"/>
      <c r="M26" s="219"/>
      <c r="N26" s="264">
        <v>0.64189189189189189</v>
      </c>
      <c r="O26" s="265">
        <v>95</v>
      </c>
      <c r="P26" s="266">
        <v>-0.22633744855967075</v>
      </c>
      <c r="Q26" s="265">
        <v>-55</v>
      </c>
      <c r="R26" s="266">
        <v>0.33510638297872331</v>
      </c>
      <c r="S26" s="265">
        <v>63</v>
      </c>
      <c r="T26" s="266">
        <v>0.2788844621513944</v>
      </c>
      <c r="U26" s="265">
        <v>70</v>
      </c>
      <c r="V26" s="266">
        <v>1.2461059190031154E-2</v>
      </c>
      <c r="W26" s="265">
        <v>4</v>
      </c>
      <c r="X26" s="266">
        <v>0.20307692307692315</v>
      </c>
      <c r="Y26" s="261">
        <v>66</v>
      </c>
      <c r="Z26" s="266">
        <v>-0.30232558139534882</v>
      </c>
      <c r="AA26" s="257">
        <v>-117</v>
      </c>
      <c r="AC26" s="224"/>
      <c r="AD26" s="224"/>
      <c r="AE26" s="286"/>
    </row>
    <row r="27" spans="2:31" x14ac:dyDescent="0.25">
      <c r="B27" s="235" t="s">
        <v>0</v>
      </c>
      <c r="C27" s="219"/>
      <c r="D27" s="1222">
        <v>269854</v>
      </c>
      <c r="E27" s="306">
        <v>232243</v>
      </c>
      <c r="F27" s="307">
        <v>193436</v>
      </c>
      <c r="G27" s="306">
        <v>177423</v>
      </c>
      <c r="H27" s="307">
        <v>155241</v>
      </c>
      <c r="I27" s="306">
        <v>118333</v>
      </c>
      <c r="J27" s="306">
        <v>107327</v>
      </c>
      <c r="K27" s="306">
        <f>SUM(K9:K26)</f>
        <v>115159</v>
      </c>
      <c r="L27" s="308"/>
      <c r="M27" s="222"/>
      <c r="N27" s="240">
        <f>E27/D27-1</f>
        <v>-0.13937536593861866</v>
      </c>
      <c r="O27" s="241">
        <f>E27-D27</f>
        <v>-37611</v>
      </c>
      <c r="P27" s="242">
        <f>F27/E27-1</f>
        <v>-0.16709653251120593</v>
      </c>
      <c r="Q27" s="243">
        <f>F27-E27</f>
        <v>-38807</v>
      </c>
      <c r="R27" s="242">
        <f t="shared" ref="R27" si="0">G27/F27-1</f>
        <v>-8.2781902024442244E-2</v>
      </c>
      <c r="S27" s="237">
        <f t="shared" ref="S27" si="1">G27-F27</f>
        <v>-16013</v>
      </c>
      <c r="T27" s="242">
        <f t="shared" ref="T27" si="2">H27/G27-1</f>
        <v>-0.12502324952232802</v>
      </c>
      <c r="U27" s="243">
        <f t="shared" ref="U27" si="3">H27-G27</f>
        <v>-22182</v>
      </c>
      <c r="V27" s="309">
        <f t="shared" ref="V27" si="4">I27/H27-1</f>
        <v>-0.23774647161510165</v>
      </c>
      <c r="W27" s="237">
        <f t="shared" ref="W27" si="5">I27-H27</f>
        <v>-36908</v>
      </c>
      <c r="X27" s="309">
        <f t="shared" ref="X27" si="6">J27/I27-1</f>
        <v>-9.3008712700599183E-2</v>
      </c>
      <c r="Y27" s="237">
        <f t="shared" ref="Y27" si="7">J27-I27</f>
        <v>-11006</v>
      </c>
      <c r="Z27" s="242">
        <v>-9.1297177441627464E-2</v>
      </c>
      <c r="AA27" s="243">
        <v>-11570</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61" t="s">
        <v>463</v>
      </c>
      <c r="C6" s="1561"/>
      <c r="D6" s="1561"/>
      <c r="E6" s="1561"/>
      <c r="F6" s="1561"/>
      <c r="G6" s="1561"/>
      <c r="H6" s="1561"/>
      <c r="I6" s="1561"/>
      <c r="J6" s="1561"/>
      <c r="K6" s="1561"/>
      <c r="L6" s="1561"/>
      <c r="M6" s="1561"/>
      <c r="N6" s="1561"/>
      <c r="O6" s="1016"/>
    </row>
    <row r="7" spans="1:17" s="621" customFormat="1" ht="24.75" customHeight="1" x14ac:dyDescent="0.2">
      <c r="A7" s="1015"/>
      <c r="B7" s="1561"/>
      <c r="C7" s="1561"/>
      <c r="D7" s="1561"/>
      <c r="E7" s="1561"/>
      <c r="F7" s="1561"/>
      <c r="G7" s="1561"/>
      <c r="H7" s="1561"/>
      <c r="I7" s="1561"/>
      <c r="J7" s="1561"/>
      <c r="K7" s="1561"/>
      <c r="L7" s="1561"/>
      <c r="M7" s="1561"/>
      <c r="N7" s="1561"/>
      <c r="O7" s="1016"/>
    </row>
    <row r="8" spans="1:17" s="621" customFormat="1" ht="15.75" customHeight="1" x14ac:dyDescent="0.2">
      <c r="A8" s="1015"/>
      <c r="B8" s="1700" t="s">
        <v>499</v>
      </c>
      <c r="C8" s="1700"/>
      <c r="D8" s="1700"/>
      <c r="E8" s="1700"/>
      <c r="F8" s="1700"/>
      <c r="G8" s="1700"/>
      <c r="H8" s="1700"/>
      <c r="I8" s="1700"/>
      <c r="J8" s="1700"/>
      <c r="K8" s="1700"/>
      <c r="L8" s="1700"/>
      <c r="M8" s="1700"/>
      <c r="N8" s="1700"/>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701" t="s">
        <v>33</v>
      </c>
      <c r="D11" s="1701"/>
      <c r="E11" s="1701"/>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152337</v>
      </c>
      <c r="D13" s="1019">
        <v>148280</v>
      </c>
      <c r="E13" s="1019">
        <v>4057</v>
      </c>
      <c r="F13" s="1020">
        <v>0.97336825590631293</v>
      </c>
      <c r="G13" s="1020">
        <v>2.6631744093687022E-2</v>
      </c>
      <c r="I13" s="101">
        <v>7</v>
      </c>
      <c r="J13" s="101">
        <v>1</v>
      </c>
      <c r="K13" s="101">
        <v>2</v>
      </c>
      <c r="L13" s="101" t="s">
        <v>7</v>
      </c>
      <c r="M13" s="1019">
        <v>17893</v>
      </c>
      <c r="N13" s="1019">
        <v>26</v>
      </c>
      <c r="O13" s="1020">
        <v>0.99854902617333552</v>
      </c>
      <c r="P13" s="1020">
        <v>1.4509738266644343E-3</v>
      </c>
      <c r="Q13" s="1020">
        <v>0.94974014290281572</v>
      </c>
    </row>
    <row r="14" spans="1:17" s="101" customFormat="1" x14ac:dyDescent="0.25">
      <c r="B14" s="101" t="s">
        <v>7</v>
      </c>
      <c r="C14" s="1019">
        <v>17919</v>
      </c>
      <c r="D14" s="1019">
        <v>17893</v>
      </c>
      <c r="E14" s="1019">
        <v>26</v>
      </c>
      <c r="F14" s="1020">
        <v>0.99854902617333552</v>
      </c>
      <c r="G14" s="1020">
        <v>1.4509738266644343E-3</v>
      </c>
      <c r="I14" s="101">
        <v>1</v>
      </c>
      <c r="J14" s="101">
        <v>2</v>
      </c>
      <c r="K14" s="101">
        <v>8</v>
      </c>
      <c r="L14" s="101" t="s">
        <v>4</v>
      </c>
      <c r="M14" s="1019">
        <v>42125</v>
      </c>
      <c r="N14" s="1019">
        <v>78</v>
      </c>
      <c r="O14" s="1020">
        <v>0.99815179015709787</v>
      </c>
      <c r="P14" s="1020">
        <v>1.8482098429021634E-3</v>
      </c>
      <c r="Q14" s="1020">
        <v>0.94974014290281572</v>
      </c>
    </row>
    <row r="15" spans="1:17" s="101" customFormat="1" x14ac:dyDescent="0.25">
      <c r="B15" s="101" t="s">
        <v>37</v>
      </c>
      <c r="C15" s="1019">
        <v>11205</v>
      </c>
      <c r="D15" s="1019">
        <v>11043</v>
      </c>
      <c r="E15" s="1019">
        <v>162</v>
      </c>
      <c r="F15" s="1020">
        <v>0.98554216867469879</v>
      </c>
      <c r="G15" s="1020">
        <v>1.4457831325301205E-2</v>
      </c>
      <c r="I15" s="101">
        <v>6</v>
      </c>
      <c r="J15" s="101">
        <v>3</v>
      </c>
      <c r="K15" s="101">
        <v>13</v>
      </c>
      <c r="L15" s="101" t="s">
        <v>35</v>
      </c>
      <c r="M15" s="1019">
        <v>32053</v>
      </c>
      <c r="N15" s="1019">
        <v>124</v>
      </c>
      <c r="O15" s="1020">
        <v>0.99614631569133227</v>
      </c>
      <c r="P15" s="1020">
        <v>3.8536843086676817E-3</v>
      </c>
      <c r="Q15" s="1020">
        <v>0.94974014290281572</v>
      </c>
    </row>
    <row r="16" spans="1:17" s="101" customFormat="1" x14ac:dyDescent="0.25">
      <c r="B16" s="101" t="s">
        <v>38</v>
      </c>
      <c r="C16" s="1019">
        <v>11994</v>
      </c>
      <c r="D16" s="1019">
        <v>10943</v>
      </c>
      <c r="E16" s="1019">
        <v>1051</v>
      </c>
      <c r="F16" s="1020">
        <v>0.91237285309321325</v>
      </c>
      <c r="G16" s="1020">
        <v>8.7627146906786732E-2</v>
      </c>
      <c r="I16" s="101">
        <v>16</v>
      </c>
      <c r="J16" s="101">
        <v>4</v>
      </c>
      <c r="K16" s="101">
        <v>5</v>
      </c>
      <c r="L16" s="101" t="s">
        <v>6</v>
      </c>
      <c r="M16" s="1019">
        <v>26150</v>
      </c>
      <c r="N16" s="1019">
        <v>278</v>
      </c>
      <c r="O16" s="1020">
        <v>0.98948085364007865</v>
      </c>
      <c r="P16" s="1020">
        <v>1.0519146359921296E-2</v>
      </c>
      <c r="Q16" s="1020">
        <v>0.94974014290281572</v>
      </c>
    </row>
    <row r="17" spans="2:17" s="101" customFormat="1" x14ac:dyDescent="0.25">
      <c r="B17" s="101" t="s">
        <v>6</v>
      </c>
      <c r="C17" s="1019">
        <v>26428</v>
      </c>
      <c r="D17" s="1019">
        <v>26150</v>
      </c>
      <c r="E17" s="1019">
        <v>278</v>
      </c>
      <c r="F17" s="1020">
        <v>0.98948085364007865</v>
      </c>
      <c r="G17" s="1020">
        <v>1.0519146359921296E-2</v>
      </c>
      <c r="I17" s="101">
        <v>4</v>
      </c>
      <c r="J17" s="101">
        <v>5</v>
      </c>
      <c r="K17" s="101">
        <v>17</v>
      </c>
      <c r="L17" s="101" t="s">
        <v>44</v>
      </c>
      <c r="M17" s="1019">
        <v>6563</v>
      </c>
      <c r="N17" s="1019">
        <v>77</v>
      </c>
      <c r="O17" s="1020">
        <v>0.98840361445783131</v>
      </c>
      <c r="P17" s="1020">
        <v>1.1596385542168675E-2</v>
      </c>
      <c r="Q17" s="1020">
        <v>0.94974014290281572</v>
      </c>
    </row>
    <row r="18" spans="2:17" s="101" customFormat="1" x14ac:dyDescent="0.25">
      <c r="B18" s="101" t="s">
        <v>5</v>
      </c>
      <c r="C18" s="1019">
        <v>8615</v>
      </c>
      <c r="D18" s="1019">
        <v>8261</v>
      </c>
      <c r="E18" s="1019">
        <v>354</v>
      </c>
      <c r="F18" s="1020">
        <v>0.95890887986070805</v>
      </c>
      <c r="G18" s="1020">
        <v>4.1091120139291934E-2</v>
      </c>
      <c r="I18" s="101">
        <v>9</v>
      </c>
      <c r="J18" s="101">
        <v>6</v>
      </c>
      <c r="K18" s="101">
        <v>3</v>
      </c>
      <c r="L18" s="101" t="s">
        <v>37</v>
      </c>
      <c r="M18" s="1019">
        <v>11043</v>
      </c>
      <c r="N18" s="1019">
        <v>162</v>
      </c>
      <c r="O18" s="1020">
        <v>0.98554216867469879</v>
      </c>
      <c r="P18" s="1020">
        <v>1.4457831325301205E-2</v>
      </c>
      <c r="Q18" s="1020">
        <v>0.94974014290281572</v>
      </c>
    </row>
    <row r="19" spans="2:17" s="101" customFormat="1" x14ac:dyDescent="0.25">
      <c r="B19" s="101" t="s">
        <v>40</v>
      </c>
      <c r="C19" s="1019">
        <v>27400</v>
      </c>
      <c r="D19" s="1019">
        <v>26451</v>
      </c>
      <c r="E19" s="1019">
        <v>949</v>
      </c>
      <c r="F19" s="1020">
        <v>0.96536496350364964</v>
      </c>
      <c r="G19" s="1020">
        <v>3.4635036496350365E-2</v>
      </c>
      <c r="I19" s="101">
        <v>8</v>
      </c>
      <c r="J19" s="101">
        <v>7</v>
      </c>
      <c r="K19" s="101">
        <v>1</v>
      </c>
      <c r="L19" s="101" t="s">
        <v>8</v>
      </c>
      <c r="M19" s="1019">
        <v>148280</v>
      </c>
      <c r="N19" s="1019">
        <v>4057</v>
      </c>
      <c r="O19" s="1020">
        <v>0.97336825590631293</v>
      </c>
      <c r="P19" s="1020">
        <v>2.6631744093687022E-2</v>
      </c>
      <c r="Q19" s="1020">
        <v>0.94974014290281572</v>
      </c>
    </row>
    <row r="20" spans="2:17" s="101" customFormat="1" x14ac:dyDescent="0.25">
      <c r="B20" s="101" t="s">
        <v>4</v>
      </c>
      <c r="C20" s="1019">
        <v>42203</v>
      </c>
      <c r="D20" s="1019">
        <v>42125</v>
      </c>
      <c r="E20" s="1019">
        <v>78</v>
      </c>
      <c r="F20" s="1020">
        <v>0.99815179015709787</v>
      </c>
      <c r="G20" s="1020">
        <v>1.8482098429021634E-3</v>
      </c>
      <c r="I20" s="101">
        <v>2</v>
      </c>
      <c r="J20" s="101">
        <v>8</v>
      </c>
      <c r="K20" s="101">
        <v>7</v>
      </c>
      <c r="L20" s="101" t="s">
        <v>40</v>
      </c>
      <c r="M20" s="1019">
        <v>26451</v>
      </c>
      <c r="N20" s="1019">
        <v>949</v>
      </c>
      <c r="O20" s="1020">
        <v>0.96536496350364964</v>
      </c>
      <c r="P20" s="1020">
        <v>3.4635036496350365E-2</v>
      </c>
      <c r="Q20" s="1020">
        <v>0.94974014290281572</v>
      </c>
    </row>
    <row r="21" spans="2:17" s="101" customFormat="1" x14ac:dyDescent="0.25">
      <c r="B21" s="101" t="s">
        <v>41</v>
      </c>
      <c r="C21" s="1019">
        <v>107583</v>
      </c>
      <c r="D21" s="1019">
        <v>97001</v>
      </c>
      <c r="E21" s="1019">
        <v>10582</v>
      </c>
      <c r="F21" s="1020">
        <v>0.90163873474433698</v>
      </c>
      <c r="G21" s="1020">
        <v>9.8361265255663063E-2</v>
      </c>
      <c r="I21" s="101">
        <v>18</v>
      </c>
      <c r="J21" s="101">
        <v>9</v>
      </c>
      <c r="K21" s="101">
        <v>6</v>
      </c>
      <c r="L21" s="101" t="s">
        <v>5</v>
      </c>
      <c r="M21" s="1019">
        <v>8261</v>
      </c>
      <c r="N21" s="1019">
        <v>354</v>
      </c>
      <c r="O21" s="1020">
        <v>0.95890887986070805</v>
      </c>
      <c r="P21" s="1020">
        <v>4.1091120139291934E-2</v>
      </c>
      <c r="Q21" s="1020">
        <v>0.94974014290281572</v>
      </c>
    </row>
    <row r="22" spans="2:17" s="101" customFormat="1" x14ac:dyDescent="0.25">
      <c r="B22" s="101" t="s">
        <v>39</v>
      </c>
      <c r="C22" s="1019">
        <v>618</v>
      </c>
      <c r="D22" s="1019">
        <v>587</v>
      </c>
      <c r="E22" s="1019">
        <v>31</v>
      </c>
      <c r="F22" s="1020">
        <v>0.94983818770226536</v>
      </c>
      <c r="G22" s="1020">
        <v>5.0161812297734629E-2</v>
      </c>
      <c r="I22" s="101">
        <v>11</v>
      </c>
      <c r="J22" s="101">
        <v>10</v>
      </c>
      <c r="K22" s="101">
        <v>11</v>
      </c>
      <c r="L22" s="101" t="s">
        <v>3</v>
      </c>
      <c r="M22" s="1019">
        <v>68558</v>
      </c>
      <c r="N22" s="1019">
        <v>3532</v>
      </c>
      <c r="O22" s="1020">
        <v>0.95100568733527535</v>
      </c>
      <c r="P22" s="1020">
        <v>4.8994312664724649E-2</v>
      </c>
      <c r="Q22" s="1020">
        <v>0.94974014290281572</v>
      </c>
    </row>
    <row r="23" spans="2:17" s="101" customFormat="1" x14ac:dyDescent="0.25">
      <c r="B23" s="101" t="s">
        <v>3</v>
      </c>
      <c r="C23" s="1019">
        <v>72090</v>
      </c>
      <c r="D23" s="1019">
        <v>68558</v>
      </c>
      <c r="E23" s="1019">
        <v>3532</v>
      </c>
      <c r="F23" s="1020">
        <v>0.95100568733527535</v>
      </c>
      <c r="G23" s="1020">
        <v>4.8994312664724649E-2</v>
      </c>
      <c r="I23" s="101">
        <v>10</v>
      </c>
      <c r="J23" s="101">
        <v>11</v>
      </c>
      <c r="K23" s="101">
        <v>10</v>
      </c>
      <c r="L23" s="101" t="s">
        <v>39</v>
      </c>
      <c r="M23" s="1019">
        <v>587</v>
      </c>
      <c r="N23" s="1019">
        <v>31</v>
      </c>
      <c r="O23" s="1020">
        <v>0.94983818770226536</v>
      </c>
      <c r="P23" s="1020">
        <v>5.0161812297734629E-2</v>
      </c>
      <c r="Q23" s="1020">
        <v>0.94974014290281572</v>
      </c>
    </row>
    <row r="24" spans="2:17" s="101" customFormat="1" x14ac:dyDescent="0.25">
      <c r="B24" s="101" t="s">
        <v>2</v>
      </c>
      <c r="C24" s="1019">
        <v>14021</v>
      </c>
      <c r="D24" s="1019">
        <v>12727</v>
      </c>
      <c r="E24" s="1019">
        <v>1294</v>
      </c>
      <c r="F24" s="1020">
        <v>0.9077098637757649</v>
      </c>
      <c r="G24" s="1020">
        <v>9.229013622423507E-2</v>
      </c>
      <c r="I24" s="101">
        <v>17</v>
      </c>
      <c r="J24" s="101">
        <v>12</v>
      </c>
      <c r="K24" s="101">
        <v>20</v>
      </c>
      <c r="L24" s="101" t="s">
        <v>108</v>
      </c>
      <c r="M24" s="1019">
        <v>638686</v>
      </c>
      <c r="N24" s="1019">
        <v>33799</v>
      </c>
      <c r="O24" s="1020">
        <v>0.94974014290281572</v>
      </c>
      <c r="P24" s="1020">
        <v>5.0259857097184321E-2</v>
      </c>
      <c r="Q24" s="1020">
        <v>0.94974014290281572</v>
      </c>
    </row>
    <row r="25" spans="2:17" s="101" customFormat="1" x14ac:dyDescent="0.25">
      <c r="B25" s="101" t="s">
        <v>35</v>
      </c>
      <c r="C25" s="1019">
        <v>32177</v>
      </c>
      <c r="D25" s="1019">
        <v>32053</v>
      </c>
      <c r="E25" s="1019">
        <v>124</v>
      </c>
      <c r="F25" s="1020">
        <v>0.99614631569133227</v>
      </c>
      <c r="G25" s="1020">
        <v>3.8536843086676817E-3</v>
      </c>
      <c r="I25" s="101">
        <v>3</v>
      </c>
      <c r="J25" s="101">
        <v>13</v>
      </c>
      <c r="K25" s="101">
        <v>15</v>
      </c>
      <c r="L25" s="101" t="s">
        <v>47</v>
      </c>
      <c r="M25" s="1019">
        <v>920</v>
      </c>
      <c r="N25" s="1019">
        <v>60</v>
      </c>
      <c r="O25" s="1020">
        <v>0.93877551020408168</v>
      </c>
      <c r="P25" s="1020">
        <v>6.1224489795918366E-2</v>
      </c>
      <c r="Q25" s="1020">
        <v>0.94974014290281572</v>
      </c>
    </row>
    <row r="26" spans="2:17" s="101" customFormat="1" x14ac:dyDescent="0.25">
      <c r="B26" s="101" t="s">
        <v>42</v>
      </c>
      <c r="C26" s="1019">
        <v>87270</v>
      </c>
      <c r="D26" s="1019">
        <v>81854</v>
      </c>
      <c r="E26" s="1019">
        <v>5416</v>
      </c>
      <c r="F26" s="1020">
        <v>0.93793972728314423</v>
      </c>
      <c r="G26" s="1020">
        <v>6.2060272716855734E-2</v>
      </c>
      <c r="I26" s="101">
        <v>14</v>
      </c>
      <c r="J26" s="101">
        <v>14</v>
      </c>
      <c r="K26" s="101">
        <v>14</v>
      </c>
      <c r="L26" s="101" t="s">
        <v>42</v>
      </c>
      <c r="M26" s="1019">
        <v>81854</v>
      </c>
      <c r="N26" s="1019">
        <v>5416</v>
      </c>
      <c r="O26" s="1020">
        <v>0.93793972728314423</v>
      </c>
      <c r="P26" s="1020">
        <v>6.2060272716855734E-2</v>
      </c>
      <c r="Q26" s="1020">
        <v>0.94974014290281572</v>
      </c>
    </row>
    <row r="27" spans="2:17" s="101" customFormat="1" x14ac:dyDescent="0.25">
      <c r="B27" s="101" t="s">
        <v>47</v>
      </c>
      <c r="C27" s="1019">
        <v>980</v>
      </c>
      <c r="D27" s="1019">
        <v>920</v>
      </c>
      <c r="E27" s="1019">
        <v>60</v>
      </c>
      <c r="F27" s="1020">
        <v>0.93877551020408168</v>
      </c>
      <c r="G27" s="1020">
        <v>6.1224489795918366E-2</v>
      </c>
      <c r="I27" s="101">
        <v>13</v>
      </c>
      <c r="J27" s="101">
        <v>15</v>
      </c>
      <c r="K27" s="101">
        <v>19</v>
      </c>
      <c r="L27" s="101" t="s">
        <v>46</v>
      </c>
      <c r="M27" s="1019">
        <v>4204</v>
      </c>
      <c r="N27" s="1019">
        <v>288</v>
      </c>
      <c r="O27" s="1020">
        <v>0.93588601959038287</v>
      </c>
      <c r="P27" s="1020">
        <v>6.4113980409617091E-2</v>
      </c>
      <c r="Q27" s="1020">
        <v>0.94974014290281572</v>
      </c>
    </row>
    <row r="28" spans="2:17" s="101" customFormat="1" x14ac:dyDescent="0.25">
      <c r="B28" s="101" t="s">
        <v>43</v>
      </c>
      <c r="C28" s="1019">
        <v>21135</v>
      </c>
      <c r="D28" s="1019">
        <v>18769</v>
      </c>
      <c r="E28" s="1019">
        <v>2366</v>
      </c>
      <c r="F28" s="1020">
        <v>0.88805299266619353</v>
      </c>
      <c r="G28" s="1020">
        <v>0.11194700733380648</v>
      </c>
      <c r="I28" s="101">
        <v>19</v>
      </c>
      <c r="J28" s="101">
        <v>16</v>
      </c>
      <c r="K28" s="101">
        <v>4</v>
      </c>
      <c r="L28" s="101" t="s">
        <v>38</v>
      </c>
      <c r="M28" s="1019">
        <v>10943</v>
      </c>
      <c r="N28" s="1019">
        <v>1051</v>
      </c>
      <c r="O28" s="1020">
        <v>0.91237285309321325</v>
      </c>
      <c r="P28" s="1020">
        <v>8.7627146906786732E-2</v>
      </c>
      <c r="Q28" s="1020">
        <v>0.94974014290281572</v>
      </c>
    </row>
    <row r="29" spans="2:17" s="101" customFormat="1" x14ac:dyDescent="0.25">
      <c r="B29" s="101" t="s">
        <v>44</v>
      </c>
      <c r="C29" s="1019">
        <v>6640</v>
      </c>
      <c r="D29" s="1019">
        <v>6563</v>
      </c>
      <c r="E29" s="1019">
        <v>77</v>
      </c>
      <c r="F29" s="1020">
        <v>0.98840361445783131</v>
      </c>
      <c r="G29" s="1020">
        <v>1.1596385542168675E-2</v>
      </c>
      <c r="I29" s="101">
        <v>5</v>
      </c>
      <c r="J29" s="101">
        <v>17</v>
      </c>
      <c r="K29" s="101">
        <v>12</v>
      </c>
      <c r="L29" s="101" t="s">
        <v>2</v>
      </c>
      <c r="M29" s="1019">
        <v>12727</v>
      </c>
      <c r="N29" s="1019">
        <v>1294</v>
      </c>
      <c r="O29" s="1020">
        <v>0.9077098637757649</v>
      </c>
      <c r="P29" s="1020">
        <v>9.229013622423507E-2</v>
      </c>
      <c r="Q29" s="1020">
        <v>0.94974014290281572</v>
      </c>
    </row>
    <row r="30" spans="2:17" s="101" customFormat="1" x14ac:dyDescent="0.25">
      <c r="B30" s="101" t="s">
        <v>45</v>
      </c>
      <c r="C30" s="1019">
        <v>27378</v>
      </c>
      <c r="D30" s="1019">
        <v>24304</v>
      </c>
      <c r="E30" s="1019">
        <v>3074</v>
      </c>
      <c r="F30" s="1020">
        <v>0.88772006720724672</v>
      </c>
      <c r="G30" s="1020">
        <v>0.11227993279275331</v>
      </c>
      <c r="I30" s="101">
        <v>20</v>
      </c>
      <c r="J30" s="101">
        <v>18</v>
      </c>
      <c r="K30" s="101">
        <v>9</v>
      </c>
      <c r="L30" s="101" t="s">
        <v>41</v>
      </c>
      <c r="M30" s="1019">
        <v>97001</v>
      </c>
      <c r="N30" s="1019">
        <v>10582</v>
      </c>
      <c r="O30" s="1020">
        <v>0.90163873474433698</v>
      </c>
      <c r="P30" s="1020">
        <v>9.8361265255663063E-2</v>
      </c>
      <c r="Q30" s="1020">
        <v>0.94974014290281572</v>
      </c>
    </row>
    <row r="31" spans="2:17" s="101" customFormat="1" x14ac:dyDescent="0.25">
      <c r="B31" s="101" t="s">
        <v>46</v>
      </c>
      <c r="C31" s="1019">
        <v>4492</v>
      </c>
      <c r="D31" s="1019">
        <v>4204</v>
      </c>
      <c r="E31" s="1019">
        <v>288</v>
      </c>
      <c r="F31" s="1020">
        <v>0.93588601959038287</v>
      </c>
      <c r="G31" s="1020">
        <v>6.4113980409617091E-2</v>
      </c>
      <c r="I31" s="101">
        <v>15</v>
      </c>
      <c r="J31" s="101">
        <v>19</v>
      </c>
      <c r="K31" s="101">
        <v>16</v>
      </c>
      <c r="L31" s="101" t="s">
        <v>43</v>
      </c>
      <c r="M31" s="1019">
        <v>18769</v>
      </c>
      <c r="N31" s="1019">
        <v>2366</v>
      </c>
      <c r="O31" s="1020">
        <v>0.88805299266619353</v>
      </c>
      <c r="P31" s="1020">
        <v>0.11194700733380648</v>
      </c>
      <c r="Q31" s="1020">
        <v>0.94974014290281572</v>
      </c>
    </row>
    <row r="32" spans="2:17" s="101" customFormat="1" x14ac:dyDescent="0.25">
      <c r="B32" s="104" t="s">
        <v>108</v>
      </c>
      <c r="C32" s="105">
        <v>672485</v>
      </c>
      <c r="D32" s="105">
        <v>638686</v>
      </c>
      <c r="E32" s="105">
        <v>33799</v>
      </c>
      <c r="F32" s="106">
        <v>0.94974014290281572</v>
      </c>
      <c r="G32" s="106">
        <v>5.0259857097184321E-2</v>
      </c>
      <c r="I32" s="101">
        <v>12</v>
      </c>
      <c r="J32" s="101">
        <v>20</v>
      </c>
      <c r="K32" s="101">
        <v>18</v>
      </c>
      <c r="L32" s="101" t="s">
        <v>45</v>
      </c>
      <c r="M32" s="1019">
        <v>24304</v>
      </c>
      <c r="N32" s="1019">
        <v>3074</v>
      </c>
      <c r="O32" s="1020">
        <v>0.88772006720724672</v>
      </c>
      <c r="P32" s="1020">
        <v>0.11227993279275331</v>
      </c>
      <c r="Q32" s="1020">
        <v>0.94974014290281572</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61" t="s">
        <v>464</v>
      </c>
      <c r="C6" s="1561"/>
      <c r="D6" s="1561"/>
      <c r="E6" s="1561"/>
      <c r="F6" s="1561"/>
      <c r="G6" s="1561"/>
      <c r="H6" s="1561"/>
      <c r="I6" s="1561"/>
      <c r="J6" s="1561"/>
      <c r="K6" s="1561"/>
      <c r="L6" s="1561"/>
      <c r="M6" s="1561"/>
      <c r="N6" s="1561"/>
      <c r="O6" s="1016"/>
    </row>
    <row r="7" spans="1:17" s="621" customFormat="1" ht="24.75" customHeight="1" x14ac:dyDescent="0.2">
      <c r="A7" s="1015"/>
      <c r="B7" s="1561"/>
      <c r="C7" s="1561"/>
      <c r="D7" s="1561"/>
      <c r="E7" s="1561"/>
      <c r="F7" s="1561"/>
      <c r="G7" s="1561"/>
      <c r="H7" s="1561"/>
      <c r="I7" s="1561"/>
      <c r="J7" s="1561"/>
      <c r="K7" s="1561"/>
      <c r="L7" s="1561"/>
      <c r="M7" s="1561"/>
      <c r="N7" s="1561"/>
      <c r="O7" s="1016"/>
    </row>
    <row r="8" spans="1:17" s="621" customFormat="1" ht="15.75" customHeight="1" x14ac:dyDescent="0.2">
      <c r="A8" s="1015"/>
      <c r="B8" s="1700" t="s">
        <v>499</v>
      </c>
      <c r="C8" s="1700"/>
      <c r="D8" s="1700"/>
      <c r="E8" s="1700"/>
      <c r="F8" s="1700"/>
      <c r="G8" s="1700"/>
      <c r="H8" s="1700"/>
      <c r="I8" s="1700"/>
      <c r="J8" s="1700"/>
      <c r="K8" s="1700"/>
      <c r="L8" s="1700"/>
      <c r="M8" s="1700"/>
      <c r="N8" s="1700"/>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701" t="s">
        <v>48</v>
      </c>
      <c r="D11" s="1701"/>
      <c r="E11" s="1701"/>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122639</v>
      </c>
      <c r="D13" s="1019">
        <v>116664</v>
      </c>
      <c r="E13" s="1019">
        <v>5975</v>
      </c>
      <c r="F13" s="1020">
        <v>0.95127977233995709</v>
      </c>
      <c r="G13" s="1020">
        <v>4.8720227660042893E-2</v>
      </c>
      <c r="I13" s="101">
        <v>7</v>
      </c>
      <c r="J13" s="101">
        <v>1</v>
      </c>
      <c r="K13" s="101">
        <v>8</v>
      </c>
      <c r="L13" s="101" t="s">
        <v>4</v>
      </c>
      <c r="M13" s="1019">
        <v>51515</v>
      </c>
      <c r="N13" s="1019">
        <v>76</v>
      </c>
      <c r="O13" s="1020">
        <v>0.99852687484251124</v>
      </c>
      <c r="P13" s="1020">
        <v>1.4731251574887092E-3</v>
      </c>
      <c r="Q13" s="1020">
        <v>0.9045773917984713</v>
      </c>
    </row>
    <row r="14" spans="1:17" s="101" customFormat="1" x14ac:dyDescent="0.25">
      <c r="B14" s="101" t="s">
        <v>7</v>
      </c>
      <c r="C14" s="1019">
        <v>17882</v>
      </c>
      <c r="D14" s="1019">
        <v>17836</v>
      </c>
      <c r="E14" s="1019">
        <v>46</v>
      </c>
      <c r="F14" s="1020">
        <v>0.99742758080751592</v>
      </c>
      <c r="G14" s="1020">
        <v>2.5724191924840624E-3</v>
      </c>
      <c r="I14" s="101">
        <v>2</v>
      </c>
      <c r="J14" s="101">
        <v>2</v>
      </c>
      <c r="K14" s="101">
        <v>2</v>
      </c>
      <c r="L14" s="101" t="s">
        <v>7</v>
      </c>
      <c r="M14" s="1019">
        <v>17836</v>
      </c>
      <c r="N14" s="1019">
        <v>46</v>
      </c>
      <c r="O14" s="1020">
        <v>0.99742758080751592</v>
      </c>
      <c r="P14" s="1020">
        <v>2.5724191924840624E-3</v>
      </c>
      <c r="Q14" s="1020">
        <v>0.9045773917984713</v>
      </c>
    </row>
    <row r="15" spans="1:17" s="101" customFormat="1" x14ac:dyDescent="0.25">
      <c r="B15" s="101" t="s">
        <v>37</v>
      </c>
      <c r="C15" s="1019">
        <v>15923</v>
      </c>
      <c r="D15" s="1019">
        <v>15696</v>
      </c>
      <c r="E15" s="1019">
        <v>227</v>
      </c>
      <c r="F15" s="1020">
        <v>0.98574389248257233</v>
      </c>
      <c r="G15" s="1020">
        <v>1.425610751742762E-2</v>
      </c>
      <c r="I15" s="101">
        <v>5</v>
      </c>
      <c r="J15" s="101">
        <v>3</v>
      </c>
      <c r="K15" s="101">
        <v>5</v>
      </c>
      <c r="L15" s="101" t="s">
        <v>6</v>
      </c>
      <c r="M15" s="1019">
        <v>21612</v>
      </c>
      <c r="N15" s="1019">
        <v>242</v>
      </c>
      <c r="O15" s="1020">
        <v>0.98892651230895945</v>
      </c>
      <c r="P15" s="1020">
        <v>1.1073487691040542E-2</v>
      </c>
      <c r="Q15" s="1020">
        <v>0.9045773917984713</v>
      </c>
    </row>
    <row r="16" spans="1:17" s="101" customFormat="1" x14ac:dyDescent="0.25">
      <c r="B16" s="101" t="s">
        <v>38</v>
      </c>
      <c r="C16" s="1019">
        <v>17528</v>
      </c>
      <c r="D16" s="1019">
        <v>15162</v>
      </c>
      <c r="E16" s="1019">
        <v>2366</v>
      </c>
      <c r="F16" s="1020">
        <v>0.86501597444089462</v>
      </c>
      <c r="G16" s="1020">
        <v>0.13498402555910544</v>
      </c>
      <c r="I16" s="101">
        <v>15</v>
      </c>
      <c r="J16" s="101">
        <v>4</v>
      </c>
      <c r="K16" s="101">
        <v>13</v>
      </c>
      <c r="L16" s="101" t="s">
        <v>35</v>
      </c>
      <c r="M16" s="1019">
        <v>35674</v>
      </c>
      <c r="N16" s="1019">
        <v>420</v>
      </c>
      <c r="O16" s="1020">
        <v>0.98836371696126779</v>
      </c>
      <c r="P16" s="1020">
        <v>1.1636283038732199E-2</v>
      </c>
      <c r="Q16" s="1020">
        <v>0.9045773917984713</v>
      </c>
    </row>
    <row r="17" spans="2:17" s="101" customFormat="1" x14ac:dyDescent="0.25">
      <c r="B17" s="101" t="s">
        <v>6</v>
      </c>
      <c r="C17" s="1019">
        <v>21854</v>
      </c>
      <c r="D17" s="1019">
        <v>21612</v>
      </c>
      <c r="E17" s="1019">
        <v>242</v>
      </c>
      <c r="F17" s="1020">
        <v>0.98892651230895945</v>
      </c>
      <c r="G17" s="1020">
        <v>1.1073487691040542E-2</v>
      </c>
      <c r="I17" s="101">
        <v>3</v>
      </c>
      <c r="J17" s="101">
        <v>5</v>
      </c>
      <c r="K17" s="101">
        <v>3</v>
      </c>
      <c r="L17" s="101" t="s">
        <v>37</v>
      </c>
      <c r="M17" s="1019">
        <v>15696</v>
      </c>
      <c r="N17" s="1019">
        <v>227</v>
      </c>
      <c r="O17" s="1020">
        <v>0.98574389248257233</v>
      </c>
      <c r="P17" s="1020">
        <v>1.425610751742762E-2</v>
      </c>
      <c r="Q17" s="1020">
        <v>0.9045773917984713</v>
      </c>
    </row>
    <row r="18" spans="2:17" s="101" customFormat="1" x14ac:dyDescent="0.25">
      <c r="B18" s="101" t="s">
        <v>5</v>
      </c>
      <c r="C18" s="1019">
        <v>6263</v>
      </c>
      <c r="D18" s="1019">
        <v>5718</v>
      </c>
      <c r="E18" s="1019">
        <v>545</v>
      </c>
      <c r="F18" s="1020">
        <v>0.91298099952099632</v>
      </c>
      <c r="G18" s="1020">
        <v>8.7019000479003669E-2</v>
      </c>
      <c r="I18" s="101">
        <v>11</v>
      </c>
      <c r="J18" s="101">
        <v>6</v>
      </c>
      <c r="K18" s="101">
        <v>17</v>
      </c>
      <c r="L18" s="101" t="s">
        <v>44</v>
      </c>
      <c r="M18" s="1019">
        <v>7612</v>
      </c>
      <c r="N18" s="1019">
        <v>348</v>
      </c>
      <c r="O18" s="1020">
        <v>0.95628140703517583</v>
      </c>
      <c r="P18" s="1020">
        <v>4.3718592964824124E-2</v>
      </c>
      <c r="Q18" s="1020">
        <v>0.9045773917984713</v>
      </c>
    </row>
    <row r="19" spans="2:17" s="101" customFormat="1" x14ac:dyDescent="0.25">
      <c r="B19" s="101" t="s">
        <v>40</v>
      </c>
      <c r="C19" s="1019">
        <v>32266</v>
      </c>
      <c r="D19" s="1019">
        <v>30616</v>
      </c>
      <c r="E19" s="1019">
        <v>1650</v>
      </c>
      <c r="F19" s="1020">
        <v>0.94886257980536792</v>
      </c>
      <c r="G19" s="1020">
        <v>5.1137420194632119E-2</v>
      </c>
      <c r="I19" s="101">
        <v>8</v>
      </c>
      <c r="J19" s="101">
        <v>7</v>
      </c>
      <c r="K19" s="101">
        <v>1</v>
      </c>
      <c r="L19" s="101" t="s">
        <v>8</v>
      </c>
      <c r="M19" s="1019">
        <v>116664</v>
      </c>
      <c r="N19" s="1019">
        <v>5975</v>
      </c>
      <c r="O19" s="1020">
        <v>0.95127977233995709</v>
      </c>
      <c r="P19" s="1020">
        <v>4.8720227660042893E-2</v>
      </c>
      <c r="Q19" s="1020">
        <v>0.9045773917984713</v>
      </c>
    </row>
    <row r="20" spans="2:17" s="101" customFormat="1" x14ac:dyDescent="0.25">
      <c r="B20" s="101" t="s">
        <v>4</v>
      </c>
      <c r="C20" s="1019">
        <v>51591</v>
      </c>
      <c r="D20" s="1019">
        <v>51515</v>
      </c>
      <c r="E20" s="1019">
        <v>76</v>
      </c>
      <c r="F20" s="1020">
        <v>0.99852687484251124</v>
      </c>
      <c r="G20" s="1020">
        <v>1.4731251574887092E-3</v>
      </c>
      <c r="I20" s="101">
        <v>1</v>
      </c>
      <c r="J20" s="101">
        <v>8</v>
      </c>
      <c r="K20" s="101">
        <v>7</v>
      </c>
      <c r="L20" s="101" t="s">
        <v>40</v>
      </c>
      <c r="M20" s="1019">
        <v>30616</v>
      </c>
      <c r="N20" s="1019">
        <v>1650</v>
      </c>
      <c r="O20" s="1020">
        <v>0.94886257980536792</v>
      </c>
      <c r="P20" s="1020">
        <v>5.1137420194632119E-2</v>
      </c>
      <c r="Q20" s="1020">
        <v>0.9045773917984713</v>
      </c>
    </row>
    <row r="21" spans="2:17" s="101" customFormat="1" x14ac:dyDescent="0.25">
      <c r="B21" s="101" t="s">
        <v>41</v>
      </c>
      <c r="C21" s="1019">
        <v>136242</v>
      </c>
      <c r="D21" s="1019">
        <v>109537</v>
      </c>
      <c r="E21" s="1019">
        <v>26705</v>
      </c>
      <c r="F21" s="1020">
        <v>0.80398849106736547</v>
      </c>
      <c r="G21" s="1020">
        <v>0.19601150893263458</v>
      </c>
      <c r="I21" s="101">
        <v>20</v>
      </c>
      <c r="J21" s="101">
        <v>9</v>
      </c>
      <c r="K21" s="101">
        <v>10</v>
      </c>
      <c r="L21" s="101" t="s">
        <v>39</v>
      </c>
      <c r="M21" s="1019">
        <v>651</v>
      </c>
      <c r="N21" s="1019">
        <v>36</v>
      </c>
      <c r="O21" s="1020">
        <v>0.94759825327510916</v>
      </c>
      <c r="P21" s="1020">
        <v>5.2401746724890827E-2</v>
      </c>
      <c r="Q21" s="1020">
        <v>0.9045773917984713</v>
      </c>
    </row>
    <row r="22" spans="2:17" s="101" customFormat="1" x14ac:dyDescent="0.25">
      <c r="B22" s="101" t="s">
        <v>39</v>
      </c>
      <c r="C22" s="1019">
        <v>687</v>
      </c>
      <c r="D22" s="1019">
        <v>651</v>
      </c>
      <c r="E22" s="1019">
        <v>36</v>
      </c>
      <c r="F22" s="1020">
        <v>0.94759825327510916</v>
      </c>
      <c r="G22" s="1020">
        <v>5.2401746724890827E-2</v>
      </c>
      <c r="I22" s="101">
        <v>9</v>
      </c>
      <c r="J22" s="101">
        <v>10</v>
      </c>
      <c r="K22" s="101">
        <v>11</v>
      </c>
      <c r="L22" s="101" t="s">
        <v>3</v>
      </c>
      <c r="M22" s="1019">
        <v>64240</v>
      </c>
      <c r="N22" s="1019">
        <v>4828</v>
      </c>
      <c r="O22" s="1020">
        <v>0.9300978745584062</v>
      </c>
      <c r="P22" s="1020">
        <v>6.9902125441593785E-2</v>
      </c>
      <c r="Q22" s="1020">
        <v>0.9045773917984713</v>
      </c>
    </row>
    <row r="23" spans="2:17" s="101" customFormat="1" x14ac:dyDescent="0.25">
      <c r="B23" s="101" t="s">
        <v>3</v>
      </c>
      <c r="C23" s="1019">
        <v>69068</v>
      </c>
      <c r="D23" s="1019">
        <v>64240</v>
      </c>
      <c r="E23" s="1019">
        <v>4828</v>
      </c>
      <c r="F23" s="1020">
        <v>0.9300978745584062</v>
      </c>
      <c r="G23" s="1020">
        <v>6.9902125441593785E-2</v>
      </c>
      <c r="I23" s="101">
        <v>10</v>
      </c>
      <c r="J23" s="101">
        <v>11</v>
      </c>
      <c r="K23" s="101">
        <v>6</v>
      </c>
      <c r="L23" s="101" t="s">
        <v>5</v>
      </c>
      <c r="M23" s="1019">
        <v>5718</v>
      </c>
      <c r="N23" s="1019">
        <v>545</v>
      </c>
      <c r="O23" s="1020">
        <v>0.91298099952099632</v>
      </c>
      <c r="P23" s="1020">
        <v>8.7019000479003669E-2</v>
      </c>
      <c r="Q23" s="1020">
        <v>0.9045773917984713</v>
      </c>
    </row>
    <row r="24" spans="2:17" s="101" customFormat="1" x14ac:dyDescent="0.25">
      <c r="B24" s="101" t="s">
        <v>2</v>
      </c>
      <c r="C24" s="1019">
        <v>15251</v>
      </c>
      <c r="D24" s="1019">
        <v>12579</v>
      </c>
      <c r="E24" s="1019">
        <v>2672</v>
      </c>
      <c r="F24" s="1020">
        <v>0.82479837387712285</v>
      </c>
      <c r="G24" s="1020">
        <v>0.17520162612287718</v>
      </c>
      <c r="I24" s="101">
        <v>17</v>
      </c>
      <c r="J24" s="101">
        <v>12</v>
      </c>
      <c r="K24" s="101">
        <v>15</v>
      </c>
      <c r="L24" s="101" t="s">
        <v>47</v>
      </c>
      <c r="M24" s="1019">
        <v>643</v>
      </c>
      <c r="N24" s="1019">
        <v>64</v>
      </c>
      <c r="O24" s="1020">
        <v>0.90947666195190946</v>
      </c>
      <c r="P24" s="1020">
        <v>9.0523338048090526E-2</v>
      </c>
      <c r="Q24" s="1020">
        <v>0.9045773917984713</v>
      </c>
    </row>
    <row r="25" spans="2:17" s="101" customFormat="1" x14ac:dyDescent="0.25">
      <c r="B25" s="101" t="s">
        <v>35</v>
      </c>
      <c r="C25" s="1019">
        <v>36094</v>
      </c>
      <c r="D25" s="1019">
        <v>35674</v>
      </c>
      <c r="E25" s="1019">
        <v>420</v>
      </c>
      <c r="F25" s="1020">
        <v>0.98836371696126779</v>
      </c>
      <c r="G25" s="1020">
        <v>1.1636283038732199E-2</v>
      </c>
      <c r="I25" s="101">
        <v>4</v>
      </c>
      <c r="J25" s="101">
        <v>13</v>
      </c>
      <c r="K25" s="101">
        <v>20</v>
      </c>
      <c r="L25" s="101" t="s">
        <v>108</v>
      </c>
      <c r="M25" s="1019">
        <v>624020</v>
      </c>
      <c r="N25" s="1019">
        <v>65827</v>
      </c>
      <c r="O25" s="1020">
        <v>0.9045773917984713</v>
      </c>
      <c r="P25" s="1020">
        <v>9.5422608201528744E-2</v>
      </c>
      <c r="Q25" s="1020">
        <v>0.9045773917984713</v>
      </c>
    </row>
    <row r="26" spans="2:17" s="101" customFormat="1" x14ac:dyDescent="0.25">
      <c r="B26" s="101" t="s">
        <v>42</v>
      </c>
      <c r="C26" s="1019">
        <v>72152</v>
      </c>
      <c r="D26" s="1019">
        <v>64361</v>
      </c>
      <c r="E26" s="1019">
        <v>7791</v>
      </c>
      <c r="F26" s="1020">
        <v>0.89201962523561373</v>
      </c>
      <c r="G26" s="1020">
        <v>0.10798037476438629</v>
      </c>
      <c r="I26" s="101">
        <v>14</v>
      </c>
      <c r="J26" s="101">
        <v>14</v>
      </c>
      <c r="K26" s="101">
        <v>14</v>
      </c>
      <c r="L26" s="101" t="s">
        <v>42</v>
      </c>
      <c r="M26" s="1019">
        <v>64361</v>
      </c>
      <c r="N26" s="1019">
        <v>7791</v>
      </c>
      <c r="O26" s="1020">
        <v>0.89201962523561373</v>
      </c>
      <c r="P26" s="1020">
        <v>0.10798037476438629</v>
      </c>
      <c r="Q26" s="1020">
        <v>0.9045773917984713</v>
      </c>
    </row>
    <row r="27" spans="2:17" s="101" customFormat="1" x14ac:dyDescent="0.25">
      <c r="B27" s="101" t="s">
        <v>47</v>
      </c>
      <c r="C27" s="1019">
        <v>707</v>
      </c>
      <c r="D27" s="1019">
        <v>643</v>
      </c>
      <c r="E27" s="1019">
        <v>64</v>
      </c>
      <c r="F27" s="1020">
        <v>0.90947666195190946</v>
      </c>
      <c r="G27" s="1020">
        <v>9.0523338048090526E-2</v>
      </c>
      <c r="I27" s="101">
        <v>12</v>
      </c>
      <c r="J27" s="101">
        <v>15</v>
      </c>
      <c r="K27" s="101">
        <v>4</v>
      </c>
      <c r="L27" s="101" t="s">
        <v>38</v>
      </c>
      <c r="M27" s="1019">
        <v>15162</v>
      </c>
      <c r="N27" s="1019">
        <v>2366</v>
      </c>
      <c r="O27" s="1020">
        <v>0.86501597444089462</v>
      </c>
      <c r="P27" s="1020">
        <v>0.13498402555910544</v>
      </c>
      <c r="Q27" s="1020">
        <v>0.9045773917984713</v>
      </c>
    </row>
    <row r="28" spans="2:17" s="101" customFormat="1" x14ac:dyDescent="0.25">
      <c r="B28" s="101" t="s">
        <v>43</v>
      </c>
      <c r="C28" s="1019">
        <v>21163</v>
      </c>
      <c r="D28" s="1019">
        <v>17414</v>
      </c>
      <c r="E28" s="1019">
        <v>3749</v>
      </c>
      <c r="F28" s="1020">
        <v>0.82285120257052402</v>
      </c>
      <c r="G28" s="1020">
        <v>0.17714879742947598</v>
      </c>
      <c r="I28" s="101">
        <v>18</v>
      </c>
      <c r="J28" s="101">
        <v>16</v>
      </c>
      <c r="K28" s="101">
        <v>19</v>
      </c>
      <c r="L28" s="101" t="s">
        <v>46</v>
      </c>
      <c r="M28" s="1019">
        <v>3288</v>
      </c>
      <c r="N28" s="1019">
        <v>636</v>
      </c>
      <c r="O28" s="1020">
        <v>0.8379204892966361</v>
      </c>
      <c r="P28" s="1020">
        <v>0.1620795107033639</v>
      </c>
      <c r="Q28" s="1020">
        <v>0.9045773917984713</v>
      </c>
    </row>
    <row r="29" spans="2:17" s="101" customFormat="1" x14ac:dyDescent="0.25">
      <c r="B29" s="101" t="s">
        <v>44</v>
      </c>
      <c r="C29" s="1019">
        <v>7960</v>
      </c>
      <c r="D29" s="1019">
        <v>7612</v>
      </c>
      <c r="E29" s="1019">
        <v>348</v>
      </c>
      <c r="F29" s="1020">
        <v>0.95628140703517583</v>
      </c>
      <c r="G29" s="1020">
        <v>4.3718592964824124E-2</v>
      </c>
      <c r="I29" s="101">
        <v>6</v>
      </c>
      <c r="J29" s="101">
        <v>17</v>
      </c>
      <c r="K29" s="101">
        <v>12</v>
      </c>
      <c r="L29" s="101" t="s">
        <v>2</v>
      </c>
      <c r="M29" s="1019">
        <v>12579</v>
      </c>
      <c r="N29" s="1019">
        <v>2672</v>
      </c>
      <c r="O29" s="1020">
        <v>0.82479837387712285</v>
      </c>
      <c r="P29" s="1020">
        <v>0.17520162612287718</v>
      </c>
      <c r="Q29" s="1020">
        <v>0.9045773917984713</v>
      </c>
    </row>
    <row r="30" spans="2:17" s="101" customFormat="1" x14ac:dyDescent="0.25">
      <c r="B30" s="101" t="s">
        <v>45</v>
      </c>
      <c r="C30" s="1019">
        <v>40653</v>
      </c>
      <c r="D30" s="1019">
        <v>33202</v>
      </c>
      <c r="E30" s="1019">
        <v>7451</v>
      </c>
      <c r="F30" s="1020">
        <v>0.81671709344943788</v>
      </c>
      <c r="G30" s="1020">
        <v>0.18328290655056206</v>
      </c>
      <c r="I30" s="101">
        <v>19</v>
      </c>
      <c r="J30" s="101">
        <v>18</v>
      </c>
      <c r="K30" s="101">
        <v>16</v>
      </c>
      <c r="L30" s="101" t="s">
        <v>43</v>
      </c>
      <c r="M30" s="1019">
        <v>17414</v>
      </c>
      <c r="N30" s="1019">
        <v>3749</v>
      </c>
      <c r="O30" s="1020">
        <v>0.82285120257052402</v>
      </c>
      <c r="P30" s="1020">
        <v>0.17714879742947598</v>
      </c>
      <c r="Q30" s="1020">
        <v>0.9045773917984713</v>
      </c>
    </row>
    <row r="31" spans="2:17" s="101" customFormat="1" x14ac:dyDescent="0.25">
      <c r="B31" s="101" t="s">
        <v>46</v>
      </c>
      <c r="C31" s="1019">
        <v>3924</v>
      </c>
      <c r="D31" s="1019">
        <v>3288</v>
      </c>
      <c r="E31" s="1019">
        <v>636</v>
      </c>
      <c r="F31" s="1020">
        <v>0.8379204892966361</v>
      </c>
      <c r="G31" s="1020">
        <v>0.1620795107033639</v>
      </c>
      <c r="I31" s="101">
        <v>16</v>
      </c>
      <c r="J31" s="101">
        <v>19</v>
      </c>
      <c r="K31" s="101">
        <v>18</v>
      </c>
      <c r="L31" s="101" t="s">
        <v>45</v>
      </c>
      <c r="M31" s="1019">
        <v>33202</v>
      </c>
      <c r="N31" s="1019">
        <v>7451</v>
      </c>
      <c r="O31" s="1020">
        <v>0.81671709344943788</v>
      </c>
      <c r="P31" s="1020">
        <v>0.18328290655056206</v>
      </c>
      <c r="Q31" s="1020">
        <v>0.9045773917984713</v>
      </c>
    </row>
    <row r="32" spans="2:17" s="101" customFormat="1" x14ac:dyDescent="0.25">
      <c r="B32" s="104" t="s">
        <v>108</v>
      </c>
      <c r="C32" s="105">
        <v>689847</v>
      </c>
      <c r="D32" s="105">
        <v>624020</v>
      </c>
      <c r="E32" s="105">
        <v>65827</v>
      </c>
      <c r="F32" s="106">
        <v>0.9045773917984713</v>
      </c>
      <c r="G32" s="106">
        <v>9.5422608201528744E-2</v>
      </c>
      <c r="I32" s="101">
        <v>13</v>
      </c>
      <c r="J32" s="101">
        <v>20</v>
      </c>
      <c r="K32" s="101">
        <v>9</v>
      </c>
      <c r="L32" s="101" t="s">
        <v>41</v>
      </c>
      <c r="M32" s="1019">
        <v>109537</v>
      </c>
      <c r="N32" s="1019">
        <v>26705</v>
      </c>
      <c r="O32" s="1020">
        <v>0.80398849106736547</v>
      </c>
      <c r="P32" s="1020">
        <v>0.19601150893263458</v>
      </c>
      <c r="Q32" s="1020">
        <v>0.9045773917984713</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P13" sqref="P13"/>
    </sheetView>
  </sheetViews>
  <sheetFormatPr baseColWidth="10" defaultColWidth="11.42578125" defaultRowHeight="15" x14ac:dyDescent="0.25"/>
  <cols>
    <col min="1" max="1" width="4.42578125" style="1014" customWidth="1"/>
    <col min="2" max="2" width="28.7109375" style="1014" customWidth="1"/>
    <col min="3" max="3" width="0.5703125" style="1014" customWidth="1"/>
    <col min="4" max="4" width="13.42578125" style="1014" customWidth="1"/>
    <col min="5" max="5" width="0.5703125" style="1014" customWidth="1"/>
    <col min="6" max="6" width="13.42578125" style="1014" customWidth="1"/>
    <col min="7" max="7" width="10.42578125" style="1014" customWidth="1"/>
    <col min="8" max="8" width="0.7109375" style="1014" customWidth="1"/>
    <col min="9" max="9" width="11.140625" style="1014" customWidth="1"/>
    <col min="10" max="10" width="10.42578125" style="1014" customWidth="1"/>
    <col min="11" max="11" width="0.7109375" style="1014" customWidth="1"/>
    <col min="12" max="12" width="9.5703125" style="1014" customWidth="1"/>
    <col min="13" max="13" width="11.42578125" style="1014"/>
    <col min="14" max="14" width="9.5703125" style="1014" customWidth="1"/>
    <col min="15" max="15" width="11.42578125" style="1014"/>
    <col min="16" max="16" width="9.5703125" style="1014" customWidth="1"/>
    <col min="17" max="16384" width="11.42578125" style="1014"/>
  </cols>
  <sheetData>
    <row r="2" spans="1:19" s="965" customFormat="1" x14ac:dyDescent="0.25">
      <c r="B2" s="1756"/>
      <c r="C2" s="1756"/>
      <c r="D2" s="1156"/>
      <c r="E2" s="1157"/>
      <c r="F2" s="1155"/>
      <c r="G2" s="1157"/>
    </row>
    <row r="3" spans="1:19" s="965" customFormat="1" ht="38.25" customHeight="1" x14ac:dyDescent="0.25">
      <c r="B3" s="1155"/>
      <c r="C3" s="1155"/>
      <c r="D3" s="1155"/>
      <c r="E3" s="1157"/>
      <c r="F3" s="1155"/>
      <c r="G3" s="1157"/>
    </row>
    <row r="4" spans="1:19" s="967" customFormat="1" ht="37.5" customHeight="1" x14ac:dyDescent="0.2">
      <c r="B4" s="1777" t="s">
        <v>336</v>
      </c>
      <c r="C4" s="1777"/>
      <c r="D4" s="1777"/>
      <c r="E4" s="1777"/>
      <c r="F4" s="1777"/>
      <c r="G4" s="1777"/>
      <c r="H4" s="1777"/>
      <c r="I4" s="1777"/>
      <c r="J4" s="1777"/>
      <c r="K4" s="1777"/>
      <c r="L4" s="1777"/>
      <c r="M4" s="1777"/>
      <c r="N4" s="1777"/>
      <c r="O4" s="1777"/>
      <c r="P4" s="1777"/>
      <c r="Q4" s="1777"/>
    </row>
    <row r="5" spans="1:19" s="967" customFormat="1" ht="15.75" x14ac:dyDescent="0.2">
      <c r="B5" s="1482" t="str">
        <f>porsaad!$B$6</f>
        <v>Situación a 30 de abril de 2026</v>
      </c>
      <c r="C5" s="1482"/>
      <c r="D5" s="1482"/>
      <c r="E5" s="1482"/>
      <c r="F5" s="1482"/>
      <c r="G5" s="1482"/>
      <c r="H5" s="1482"/>
      <c r="I5" s="1482"/>
      <c r="J5" s="1482"/>
      <c r="K5" s="1482"/>
      <c r="L5" s="1482"/>
      <c r="M5" s="1482"/>
      <c r="N5" s="1482"/>
      <c r="O5" s="1482"/>
      <c r="P5" s="1482"/>
      <c r="Q5" s="1482"/>
    </row>
    <row r="6" spans="1:19" s="967" customFormat="1" ht="6" customHeight="1" x14ac:dyDescent="0.2">
      <c r="B6" s="968"/>
      <c r="C6" s="968"/>
      <c r="D6" s="1158"/>
      <c r="E6" s="1158"/>
      <c r="F6" s="1158"/>
      <c r="G6" s="1158"/>
      <c r="H6" s="968"/>
      <c r="I6" s="968"/>
      <c r="J6" s="968"/>
      <c r="K6" s="968"/>
      <c r="L6" s="968"/>
      <c r="M6" s="968"/>
      <c r="N6" s="968"/>
      <c r="O6" s="968"/>
      <c r="P6" s="968"/>
      <c r="Q6" s="968"/>
    </row>
    <row r="7" spans="1:19" s="972" customFormat="1" ht="4.5" customHeight="1" x14ac:dyDescent="0.2">
      <c r="A7" s="1148"/>
      <c r="B7" s="1757" t="s">
        <v>12</v>
      </c>
      <c r="C7" s="1149"/>
      <c r="D7" s="1757" t="s">
        <v>273</v>
      </c>
      <c r="E7" s="1150"/>
      <c r="F7" s="1760" t="s">
        <v>465</v>
      </c>
      <c r="G7" s="1761"/>
      <c r="H7" s="1151"/>
      <c r="I7" s="1760" t="s">
        <v>274</v>
      </c>
      <c r="J7" s="1764"/>
      <c r="K7" s="1159"/>
      <c r="L7" s="1159"/>
      <c r="M7" s="1159"/>
      <c r="N7" s="1159"/>
      <c r="O7" s="1159"/>
      <c r="P7" s="1159"/>
      <c r="Q7" s="1160"/>
    </row>
    <row r="8" spans="1:19" s="972" customFormat="1" ht="15" customHeight="1" x14ac:dyDescent="0.2">
      <c r="A8" s="1148"/>
      <c r="B8" s="1758"/>
      <c r="C8" s="1149"/>
      <c r="D8" s="1758"/>
      <c r="E8" s="1150"/>
      <c r="F8" s="1762"/>
      <c r="G8" s="1763"/>
      <c r="H8" s="1151"/>
      <c r="I8" s="1762"/>
      <c r="J8" s="1765"/>
      <c r="K8" s="1152"/>
      <c r="L8" s="1768" t="s">
        <v>133</v>
      </c>
      <c r="M8" s="1769"/>
      <c r="N8" s="1772" t="s">
        <v>134</v>
      </c>
      <c r="O8" s="1746"/>
      <c r="P8" s="1746"/>
      <c r="Q8" s="1746"/>
    </row>
    <row r="9" spans="1:19" s="972" customFormat="1" ht="44.25" customHeight="1" x14ac:dyDescent="0.2">
      <c r="A9" s="1148"/>
      <c r="B9" s="1758"/>
      <c r="C9" s="1149"/>
      <c r="D9" s="1758"/>
      <c r="E9" s="1150"/>
      <c r="F9" s="1762"/>
      <c r="G9" s="1763"/>
      <c r="H9" s="1151"/>
      <c r="I9" s="1766"/>
      <c r="J9" s="1767"/>
      <c r="K9" s="1152"/>
      <c r="L9" s="1770"/>
      <c r="M9" s="1771"/>
      <c r="N9" s="1773" t="s">
        <v>467</v>
      </c>
      <c r="O9" s="1774"/>
      <c r="P9" s="1775" t="s">
        <v>468</v>
      </c>
      <c r="Q9" s="1776"/>
    </row>
    <row r="10" spans="1:19" s="972" customFormat="1" ht="90" x14ac:dyDescent="0.2">
      <c r="A10" s="1148"/>
      <c r="B10" s="1759"/>
      <c r="C10" s="1151"/>
      <c r="D10" s="1193" t="s">
        <v>9</v>
      </c>
      <c r="E10" s="1161"/>
      <c r="F10" s="1194" t="s">
        <v>9</v>
      </c>
      <c r="G10" s="1195" t="s">
        <v>275</v>
      </c>
      <c r="H10" s="1151"/>
      <c r="I10" s="1194" t="s">
        <v>9</v>
      </c>
      <c r="J10" s="1191" t="s">
        <v>275</v>
      </c>
      <c r="K10" s="1162"/>
      <c r="L10" s="1196" t="s">
        <v>9</v>
      </c>
      <c r="M10" s="1192" t="s">
        <v>469</v>
      </c>
      <c r="N10" s="1145" t="s">
        <v>9</v>
      </c>
      <c r="O10" s="1198" t="s">
        <v>469</v>
      </c>
      <c r="P10" s="1197" t="s">
        <v>9</v>
      </c>
      <c r="Q10" s="1144" t="s">
        <v>469</v>
      </c>
    </row>
    <row r="11" spans="1:19" s="961" customFormat="1" ht="9" customHeight="1" x14ac:dyDescent="0.25">
      <c r="A11" s="1153"/>
      <c r="B11" s="1154"/>
      <c r="D11" s="127"/>
      <c r="E11" s="1154"/>
      <c r="F11" s="127"/>
      <c r="G11" s="1154"/>
      <c r="I11" s="1154"/>
      <c r="J11" s="1154"/>
    </row>
    <row r="12" spans="1:19" s="962" customFormat="1" x14ac:dyDescent="0.2">
      <c r="A12" s="1163"/>
      <c r="B12" s="1164" t="s">
        <v>8</v>
      </c>
      <c r="D12" s="1165">
        <f>'41benpresaad'!D10</f>
        <v>349554</v>
      </c>
      <c r="E12" s="1166">
        <v>53364</v>
      </c>
      <c r="F12" s="1167">
        <f>D12-I12</f>
        <v>335058</v>
      </c>
      <c r="G12" s="1168">
        <f>F12*100/D12</f>
        <v>95.853001253025283</v>
      </c>
      <c r="I12" s="1167">
        <f>L12+N12+P12</f>
        <v>14496</v>
      </c>
      <c r="J12" s="1168">
        <f t="shared" ref="J12:J29" si="0">I12*100/D12</f>
        <v>4.1469987469747167</v>
      </c>
      <c r="L12" s="1167">
        <v>4</v>
      </c>
      <c r="M12" s="1169">
        <f>L12/$I12*100</f>
        <v>2.759381898454746E-2</v>
      </c>
      <c r="N12" s="1167">
        <v>9833</v>
      </c>
      <c r="O12" s="1126">
        <f>N12/$I12*100</f>
        <v>67.832505518763796</v>
      </c>
      <c r="P12" s="1167">
        <v>4659</v>
      </c>
      <c r="Q12" s="1126">
        <f>P12/$I12*100</f>
        <v>32.139900662251655</v>
      </c>
      <c r="R12" s="1170"/>
      <c r="S12" s="1170"/>
    </row>
    <row r="13" spans="1:19" s="962" customFormat="1" x14ac:dyDescent="0.2">
      <c r="A13" s="1163"/>
      <c r="B13" s="1171" t="s">
        <v>7</v>
      </c>
      <c r="D13" s="1172">
        <f>'41benpresaad'!D11</f>
        <v>50402</v>
      </c>
      <c r="E13" s="1166">
        <v>5161</v>
      </c>
      <c r="F13" s="1173">
        <f t="shared" ref="F13:F29" si="1">D13-I13</f>
        <v>49776</v>
      </c>
      <c r="G13" s="1174">
        <f t="shared" ref="G13:G29" si="2">F13*100/D13</f>
        <v>98.75798579421452</v>
      </c>
      <c r="I13" s="1173">
        <f t="shared" ref="I13:I29" si="3">L13+N13+P13</f>
        <v>626</v>
      </c>
      <c r="J13" s="1174">
        <f t="shared" si="0"/>
        <v>1.2420142057854846</v>
      </c>
      <c r="L13" s="1173">
        <v>0</v>
      </c>
      <c r="M13" s="1175">
        <f>L13/$I13*100</f>
        <v>0</v>
      </c>
      <c r="N13" s="1173">
        <v>436</v>
      </c>
      <c r="O13" s="1127">
        <f>N13/$I13*100</f>
        <v>69.648562300319497</v>
      </c>
      <c r="P13" s="1173">
        <v>190</v>
      </c>
      <c r="Q13" s="1127">
        <f>P13/$I13*100</f>
        <v>30.35143769968051</v>
      </c>
      <c r="R13" s="1170"/>
      <c r="S13" s="1170"/>
    </row>
    <row r="14" spans="1:19" s="962" customFormat="1" x14ac:dyDescent="0.2">
      <c r="A14" s="1163"/>
      <c r="B14" s="1171" t="s">
        <v>37</v>
      </c>
      <c r="D14" s="1172">
        <f>'41benpresaad'!D12</f>
        <v>34023</v>
      </c>
      <c r="E14" s="1166">
        <v>3593</v>
      </c>
      <c r="F14" s="1173">
        <f t="shared" si="1"/>
        <v>33173</v>
      </c>
      <c r="G14" s="1174">
        <f t="shared" si="2"/>
        <v>97.501690033212824</v>
      </c>
      <c r="I14" s="1173">
        <f t="shared" si="3"/>
        <v>850</v>
      </c>
      <c r="J14" s="1174">
        <f t="shared" si="0"/>
        <v>2.4983099667871733</v>
      </c>
      <c r="L14" s="1173">
        <v>3</v>
      </c>
      <c r="M14" s="1175">
        <f>L14/$I14*100</f>
        <v>0.35294117647058826</v>
      </c>
      <c r="N14" s="1173">
        <v>183</v>
      </c>
      <c r="O14" s="1127">
        <f>N14/$I14*100</f>
        <v>21.529411764705884</v>
      </c>
      <c r="P14" s="1173">
        <v>664</v>
      </c>
      <c r="Q14" s="1127">
        <f>P14/$I14*100</f>
        <v>78.117647058823522</v>
      </c>
      <c r="R14" s="1170"/>
      <c r="S14" s="1170"/>
    </row>
    <row r="15" spans="1:19" s="962" customFormat="1" x14ac:dyDescent="0.2">
      <c r="A15" s="1163"/>
      <c r="B15" s="1171" t="s">
        <v>38</v>
      </c>
      <c r="D15" s="1172">
        <f>'41benpresaad'!D13</f>
        <v>34288</v>
      </c>
      <c r="E15" s="1166">
        <v>2742</v>
      </c>
      <c r="F15" s="1173">
        <f t="shared" si="1"/>
        <v>34288</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
      <c r="A16" s="1163"/>
      <c r="B16" s="1171" t="s">
        <v>6</v>
      </c>
      <c r="D16" s="1172">
        <f>'41benpresaad'!D14</f>
        <v>72691</v>
      </c>
      <c r="E16" s="1166">
        <v>7296</v>
      </c>
      <c r="F16" s="1173">
        <f t="shared" si="1"/>
        <v>57355</v>
      </c>
      <c r="G16" s="1174">
        <f t="shared" si="2"/>
        <v>78.902477610708345</v>
      </c>
      <c r="I16" s="1173">
        <f t="shared" si="3"/>
        <v>15336</v>
      </c>
      <c r="J16" s="1174">
        <f t="shared" si="0"/>
        <v>21.097522389291658</v>
      </c>
      <c r="L16" s="1173">
        <v>14386</v>
      </c>
      <c r="M16" s="1175">
        <f>L16/$I16*100</f>
        <v>93.80542514345332</v>
      </c>
      <c r="N16" s="1173">
        <v>395</v>
      </c>
      <c r="O16" s="1127">
        <f>N16/$I16*100</f>
        <v>2.5756390193009913</v>
      </c>
      <c r="P16" s="1173">
        <v>555</v>
      </c>
      <c r="Q16" s="1127">
        <f>P16/$I16*100</f>
        <v>3.6189358372456968</v>
      </c>
      <c r="R16" s="1170"/>
      <c r="S16" s="1170"/>
    </row>
    <row r="17" spans="1:19" s="962" customFormat="1" x14ac:dyDescent="0.2">
      <c r="A17" s="1163"/>
      <c r="B17" s="1171" t="s">
        <v>5</v>
      </c>
      <c r="D17" s="1172">
        <f>'41benpresaad'!D15</f>
        <v>19075</v>
      </c>
      <c r="E17" s="1166">
        <v>3462</v>
      </c>
      <c r="F17" s="1173">
        <f t="shared" si="1"/>
        <v>19074</v>
      </c>
      <c r="G17" s="1174">
        <f t="shared" si="2"/>
        <v>99.994757536041945</v>
      </c>
      <c r="I17" s="1173">
        <f t="shared" si="3"/>
        <v>1</v>
      </c>
      <c r="J17" s="1174">
        <f t="shared" si="0"/>
        <v>5.2424639580602884E-3</v>
      </c>
      <c r="L17" s="1173">
        <v>0</v>
      </c>
      <c r="M17" s="1175" t="s">
        <v>363</v>
      </c>
      <c r="N17" s="1173">
        <v>0</v>
      </c>
      <c r="O17" s="1127" t="s">
        <v>363</v>
      </c>
      <c r="P17" s="1173">
        <v>1</v>
      </c>
      <c r="Q17" s="1127" t="s">
        <v>363</v>
      </c>
      <c r="R17" s="1170"/>
      <c r="S17" s="1170"/>
    </row>
    <row r="18" spans="1:19" s="962" customFormat="1" x14ac:dyDescent="0.2">
      <c r="A18" s="1163"/>
      <c r="B18" s="1171" t="s">
        <v>4</v>
      </c>
      <c r="D18" s="1172">
        <f>'41benpresaad'!D16</f>
        <v>127660</v>
      </c>
      <c r="E18" s="1166">
        <v>14325</v>
      </c>
      <c r="F18" s="1173">
        <f t="shared" si="1"/>
        <v>124399</v>
      </c>
      <c r="G18" s="1174">
        <f t="shared" si="2"/>
        <v>97.445558514804944</v>
      </c>
      <c r="I18" s="1173">
        <f t="shared" si="3"/>
        <v>3261</v>
      </c>
      <c r="J18" s="1174">
        <f>I18*100/D18</f>
        <v>2.5544414851950492</v>
      </c>
      <c r="L18" s="1173">
        <v>3250</v>
      </c>
      <c r="M18" s="1175">
        <f>L18/$I18*100</f>
        <v>99.662680159460294</v>
      </c>
      <c r="N18" s="1173">
        <v>10</v>
      </c>
      <c r="O18" s="1127">
        <f>N18/$I18*100</f>
        <v>0.30665440049064702</v>
      </c>
      <c r="P18" s="1173">
        <v>1</v>
      </c>
      <c r="Q18" s="1127">
        <f>P18/$I18*100</f>
        <v>3.0665440049064706E-2</v>
      </c>
      <c r="R18" s="1170"/>
      <c r="S18" s="1170"/>
    </row>
    <row r="19" spans="1:19" s="962" customFormat="1" x14ac:dyDescent="0.2">
      <c r="A19" s="1163"/>
      <c r="B19" s="1171" t="s">
        <v>40</v>
      </c>
      <c r="D19" s="1172">
        <f>'41benpresaad'!D17</f>
        <v>81889</v>
      </c>
      <c r="E19" s="1166">
        <v>9188</v>
      </c>
      <c r="F19" s="1173">
        <f t="shared" si="1"/>
        <v>80411</v>
      </c>
      <c r="G19" s="1174">
        <f t="shared" si="2"/>
        <v>98.195117781386998</v>
      </c>
      <c r="I19" s="1173">
        <f t="shared" si="3"/>
        <v>1478</v>
      </c>
      <c r="J19" s="1174">
        <f t="shared" si="0"/>
        <v>1.8048822186130005</v>
      </c>
      <c r="L19" s="1173">
        <v>4</v>
      </c>
      <c r="M19" s="1175">
        <f>L19/$I19*100</f>
        <v>0.2706359945872801</v>
      </c>
      <c r="N19" s="1173">
        <v>457</v>
      </c>
      <c r="O19" s="1127">
        <f>N19/$I19*100</f>
        <v>30.92016238159675</v>
      </c>
      <c r="P19" s="1173">
        <v>1017</v>
      </c>
      <c r="Q19" s="1127">
        <f>P19/$I19*100</f>
        <v>68.809201623815966</v>
      </c>
      <c r="R19" s="1170"/>
      <c r="S19" s="1170"/>
    </row>
    <row r="20" spans="1:19" s="962" customFormat="1" x14ac:dyDescent="0.2">
      <c r="A20" s="1163"/>
      <c r="B20" s="1171" t="s">
        <v>41</v>
      </c>
      <c r="D20" s="1172">
        <f>'41benpresaad'!D18</f>
        <v>252843</v>
      </c>
      <c r="E20" s="1166">
        <v>34612</v>
      </c>
      <c r="F20" s="1173">
        <f t="shared" si="1"/>
        <v>252843</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
      <c r="A21" s="1163"/>
      <c r="B21" s="1171" t="s">
        <v>3</v>
      </c>
      <c r="D21" s="1172">
        <f>'41benpresaad'!D19</f>
        <v>181358</v>
      </c>
      <c r="E21" s="1166">
        <v>13397</v>
      </c>
      <c r="F21" s="1173">
        <f t="shared" si="1"/>
        <v>178977</v>
      </c>
      <c r="G21" s="1174">
        <f t="shared" si="2"/>
        <v>98.687127118737521</v>
      </c>
      <c r="I21" s="1173">
        <f t="shared" si="3"/>
        <v>2381</v>
      </c>
      <c r="J21" s="1174">
        <f t="shared" si="0"/>
        <v>1.3128728812624753</v>
      </c>
      <c r="L21" s="1173">
        <v>10</v>
      </c>
      <c r="M21" s="1175">
        <f>L21/$I21*100</f>
        <v>0.41999160016799664</v>
      </c>
      <c r="N21" s="1173">
        <v>1605</v>
      </c>
      <c r="O21" s="1127">
        <f>N21/$I21*100</f>
        <v>67.408651826963464</v>
      </c>
      <c r="P21" s="1173">
        <v>766</v>
      </c>
      <c r="Q21" s="1127">
        <f>P21/$I21*100</f>
        <v>32.17135657286854</v>
      </c>
      <c r="R21" s="1170"/>
      <c r="S21" s="1170"/>
    </row>
    <row r="22" spans="1:19" s="962" customFormat="1" x14ac:dyDescent="0.2">
      <c r="A22" s="1163"/>
      <c r="B22" s="1171" t="s">
        <v>2</v>
      </c>
      <c r="D22" s="1172">
        <f>'41benpresaad'!D20</f>
        <v>37503</v>
      </c>
      <c r="E22" s="1166">
        <v>6540</v>
      </c>
      <c r="F22" s="1173">
        <f t="shared" si="1"/>
        <v>37326</v>
      </c>
      <c r="G22" s="1174">
        <f t="shared" si="2"/>
        <v>99.528037756979444</v>
      </c>
      <c r="I22" s="1173">
        <f t="shared" si="3"/>
        <v>177</v>
      </c>
      <c r="J22" s="1174">
        <f t="shared" si="0"/>
        <v>0.47196224302055834</v>
      </c>
      <c r="L22" s="1173">
        <v>0</v>
      </c>
      <c r="M22" s="1175">
        <f>L22/$I22*100</f>
        <v>0</v>
      </c>
      <c r="N22" s="1173">
        <v>1</v>
      </c>
      <c r="O22" s="1127">
        <f>N22/$I22*100</f>
        <v>0.56497175141242939</v>
      </c>
      <c r="P22" s="1173">
        <v>176</v>
      </c>
      <c r="Q22" s="1127">
        <f>P22/$I22*100</f>
        <v>99.435028248587571</v>
      </c>
      <c r="R22" s="1170"/>
      <c r="S22" s="1170"/>
    </row>
    <row r="23" spans="1:19" s="962" customFormat="1" x14ac:dyDescent="0.2">
      <c r="A23" s="1163"/>
      <c r="B23" s="1171" t="s">
        <v>35</v>
      </c>
      <c r="D23" s="1172">
        <f>'41benpresaad'!D21</f>
        <v>95567</v>
      </c>
      <c r="E23" s="1166">
        <v>13798</v>
      </c>
      <c r="F23" s="1173">
        <f t="shared" si="1"/>
        <v>94778</v>
      </c>
      <c r="G23" s="1174">
        <f t="shared" si="2"/>
        <v>99.174401205437022</v>
      </c>
      <c r="I23" s="1173">
        <f t="shared" si="3"/>
        <v>789</v>
      </c>
      <c r="J23" s="1174">
        <f t="shared" si="0"/>
        <v>0.8255987945629768</v>
      </c>
      <c r="L23" s="1173">
        <v>7</v>
      </c>
      <c r="M23" s="1175">
        <f>L23/$I23*100</f>
        <v>0.88719898605830161</v>
      </c>
      <c r="N23" s="1173">
        <v>53</v>
      </c>
      <c r="O23" s="1127">
        <f>N23/$I23*100</f>
        <v>6.7173637515842834</v>
      </c>
      <c r="P23" s="1173">
        <v>729</v>
      </c>
      <c r="Q23" s="1127">
        <f>P23/$I23*100</f>
        <v>92.395437262357419</v>
      </c>
      <c r="R23" s="1170"/>
      <c r="S23" s="1170"/>
    </row>
    <row r="24" spans="1:19" s="962" customFormat="1" x14ac:dyDescent="0.2">
      <c r="A24" s="1163"/>
      <c r="B24" s="1171" t="s">
        <v>42</v>
      </c>
      <c r="D24" s="1172">
        <f>'41benpresaad'!D22</f>
        <v>215674</v>
      </c>
      <c r="E24" s="1166">
        <v>24812</v>
      </c>
      <c r="F24" s="1173">
        <f t="shared" si="1"/>
        <v>215674</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
      <c r="A25" s="1163"/>
      <c r="B25" s="1171" t="s">
        <v>43</v>
      </c>
      <c r="D25" s="1172">
        <f>'41benpresaad'!D23</f>
        <v>50831</v>
      </c>
      <c r="E25" s="1166">
        <v>10064</v>
      </c>
      <c r="F25" s="1173">
        <f t="shared" si="1"/>
        <v>50629</v>
      </c>
      <c r="G25" s="1174">
        <f t="shared" si="2"/>
        <v>99.602604709724375</v>
      </c>
      <c r="I25" s="1173">
        <f t="shared" si="3"/>
        <v>202</v>
      </c>
      <c r="J25" s="1174">
        <f t="shared" si="0"/>
        <v>0.39739529027561921</v>
      </c>
      <c r="L25" s="1173">
        <v>1</v>
      </c>
      <c r="M25" s="1175">
        <f>L25/$I25*100</f>
        <v>0.49504950495049505</v>
      </c>
      <c r="N25" s="1173">
        <v>181</v>
      </c>
      <c r="O25" s="1127">
        <f>N25/$I25*100</f>
        <v>89.603960396039611</v>
      </c>
      <c r="P25" s="1173">
        <v>20</v>
      </c>
      <c r="Q25" s="1127">
        <f>P25/$I25*100</f>
        <v>9.9009900990099009</v>
      </c>
      <c r="R25" s="1170"/>
      <c r="S25" s="1170"/>
    </row>
    <row r="26" spans="1:19" s="962" customFormat="1" x14ac:dyDescent="0.2">
      <c r="B26" s="1171" t="s">
        <v>44</v>
      </c>
      <c r="D26" s="1172">
        <f>'41benpresaad'!D24</f>
        <v>17309</v>
      </c>
      <c r="E26" s="1166">
        <v>1275</v>
      </c>
      <c r="F26" s="1176">
        <f t="shared" si="1"/>
        <v>17309</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
      <c r="B27" s="1171" t="s">
        <v>45</v>
      </c>
      <c r="D27" s="1177">
        <f>'41benpresaad'!D25</f>
        <v>74473</v>
      </c>
      <c r="E27" s="1166">
        <v>8030</v>
      </c>
      <c r="F27" s="1176">
        <f t="shared" si="1"/>
        <v>74473</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
      <c r="B28" s="1171" t="s">
        <v>46</v>
      </c>
      <c r="D28" s="1177">
        <f>'41benpresaad'!D26</f>
        <v>9622</v>
      </c>
      <c r="E28" s="1178">
        <v>1753</v>
      </c>
      <c r="F28" s="1176">
        <f t="shared" si="1"/>
        <v>9615</v>
      </c>
      <c r="G28" s="1179">
        <f t="shared" si="2"/>
        <v>99.927250051964251</v>
      </c>
      <c r="I28" s="1176">
        <f t="shared" si="3"/>
        <v>7</v>
      </c>
      <c r="J28" s="1179">
        <f t="shared" si="0"/>
        <v>7.2749948035751397E-2</v>
      </c>
      <c r="L28" s="1176">
        <v>3</v>
      </c>
      <c r="M28" s="1175" t="s">
        <v>363</v>
      </c>
      <c r="N28" s="1176">
        <v>4</v>
      </c>
      <c r="O28" s="1175" t="s">
        <v>363</v>
      </c>
      <c r="P28" s="1176">
        <v>0</v>
      </c>
      <c r="Q28" s="1175" t="s">
        <v>363</v>
      </c>
      <c r="R28" s="1170"/>
      <c r="S28" s="1170"/>
    </row>
    <row r="29" spans="1:19" s="962" customFormat="1" x14ac:dyDescent="0.2">
      <c r="B29" s="1180" t="s">
        <v>1</v>
      </c>
      <c r="D29" s="1181">
        <f>'41benpresaad'!D27</f>
        <v>4050</v>
      </c>
      <c r="E29" s="1178">
        <v>384</v>
      </c>
      <c r="F29" s="1182">
        <f t="shared" si="1"/>
        <v>3934</v>
      </c>
      <c r="G29" s="1183">
        <f t="shared" si="2"/>
        <v>97.135802469135797</v>
      </c>
      <c r="I29" s="1182">
        <f t="shared" si="3"/>
        <v>116</v>
      </c>
      <c r="J29" s="1183">
        <f t="shared" si="0"/>
        <v>2.8641975308641974</v>
      </c>
      <c r="L29" s="1182">
        <v>0</v>
      </c>
      <c r="M29" s="1184">
        <f>L29/$I29*100</f>
        <v>0</v>
      </c>
      <c r="N29" s="1182">
        <v>76</v>
      </c>
      <c r="O29" s="1129">
        <f>N29/$I29*100</f>
        <v>65.517241379310349</v>
      </c>
      <c r="P29" s="1182">
        <v>40</v>
      </c>
      <c r="Q29" s="1129">
        <f>P29/$I29*100</f>
        <v>34.482758620689658</v>
      </c>
      <c r="R29" s="1170"/>
      <c r="S29" s="1170"/>
    </row>
    <row r="30" spans="1:19" s="961" customFormat="1" ht="7.5" customHeight="1" x14ac:dyDescent="0.25">
      <c r="A30" s="1153"/>
      <c r="B30" s="1154"/>
      <c r="D30" s="1185"/>
      <c r="E30" s="1186"/>
      <c r="F30" s="1185"/>
      <c r="G30" s="1187"/>
      <c r="I30" s="1188"/>
      <c r="J30" s="1187"/>
      <c r="L30" s="1188"/>
      <c r="M30" s="1187"/>
      <c r="N30" s="1188"/>
      <c r="O30" s="1187"/>
      <c r="P30" s="1188"/>
      <c r="Q30" s="1187"/>
    </row>
    <row r="31" spans="1:19" s="1312" customFormat="1" x14ac:dyDescent="0.2">
      <c r="B31" s="1313" t="s">
        <v>0</v>
      </c>
      <c r="D31" s="1314">
        <f>SUM(D12:D29)</f>
        <v>1708812</v>
      </c>
      <c r="E31" s="1315"/>
      <c r="F31" s="1316">
        <f>SUM(F12:F29)</f>
        <v>1669092</v>
      </c>
      <c r="G31" s="1317">
        <f>F31*100/D31</f>
        <v>97.675578120940159</v>
      </c>
      <c r="I31" s="1318">
        <f>SUM(I12:I29)</f>
        <v>39720</v>
      </c>
      <c r="J31" s="1317">
        <f>I31*100/D31</f>
        <v>2.3244218790598379</v>
      </c>
      <c r="L31" s="1318">
        <f>SUM(L12:L29)</f>
        <v>17668</v>
      </c>
      <c r="M31" s="1317">
        <f>L31/$I31*100</f>
        <v>44.481369587109768</v>
      </c>
      <c r="N31" s="1318">
        <f>SUM(N12:N29)</f>
        <v>13234</v>
      </c>
      <c r="O31" s="1317">
        <f>N31/$I31*100</f>
        <v>33.318227593152066</v>
      </c>
      <c r="P31" s="1318">
        <f>SUM(P12:P29)</f>
        <v>8818</v>
      </c>
      <c r="Q31" s="1317">
        <f>P31/$I31*100</f>
        <v>22.200402819738166</v>
      </c>
    </row>
    <row r="32" spans="1:19" s="961" customFormat="1" x14ac:dyDescent="0.25">
      <c r="B32" s="1189" t="s">
        <v>39</v>
      </c>
      <c r="C32" s="1190"/>
    </row>
    <row r="33" spans="2:16" ht="33" customHeight="1" x14ac:dyDescent="0.25">
      <c r="B33" s="1755" t="s">
        <v>276</v>
      </c>
      <c r="C33" s="1755"/>
      <c r="D33" s="1755"/>
      <c r="E33" s="1755"/>
      <c r="F33" s="1755"/>
      <c r="G33" s="1755"/>
      <c r="H33" s="1755"/>
      <c r="I33" s="1755"/>
      <c r="J33" s="1755"/>
      <c r="K33" s="1755"/>
      <c r="L33" s="1755"/>
      <c r="M33" s="1755"/>
      <c r="N33" s="1755"/>
      <c r="O33" s="1755"/>
      <c r="P33" s="1755"/>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487</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488</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489</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490</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2">
        <v>335058</v>
      </c>
      <c r="E10" s="1363"/>
      <c r="F10" s="1364">
        <v>452</v>
      </c>
      <c r="G10" s="1365">
        <v>8.8664655365192455E-2</v>
      </c>
      <c r="H10" s="1364">
        <v>180257</v>
      </c>
      <c r="I10" s="1365">
        <v>35.359346863193572</v>
      </c>
      <c r="J10" s="1364">
        <v>196223</v>
      </c>
      <c r="K10" s="1365">
        <v>38.491249269301235</v>
      </c>
      <c r="L10" s="1364">
        <v>13576</v>
      </c>
      <c r="M10" s="1365">
        <v>2.6630782328271079</v>
      </c>
      <c r="N10" s="1364">
        <v>25124</v>
      </c>
      <c r="O10" s="1365">
        <v>4.9283424809626002</v>
      </c>
      <c r="P10" s="1364">
        <v>3634</v>
      </c>
      <c r="Q10" s="1365">
        <v>0.71284813627679067</v>
      </c>
      <c r="R10" s="1364">
        <v>90508</v>
      </c>
      <c r="S10" s="1365">
        <v>17.754116433169997</v>
      </c>
      <c r="T10" s="1364">
        <v>12</v>
      </c>
      <c r="U10" s="1365">
        <v>2.3539289035006848E-3</v>
      </c>
      <c r="V10" s="1366">
        <v>509786</v>
      </c>
      <c r="W10" s="1365">
        <v>100</v>
      </c>
      <c r="X10" s="1367"/>
      <c r="Y10" s="1368">
        <v>1.5214858323036609</v>
      </c>
    </row>
    <row r="11" spans="2:30" s="633" customFormat="1" ht="18" customHeight="1" x14ac:dyDescent="0.2">
      <c r="B11" s="682" t="s">
        <v>7</v>
      </c>
      <c r="D11" s="1369">
        <v>49776</v>
      </c>
      <c r="E11" s="1363"/>
      <c r="F11" s="1370">
        <v>4971</v>
      </c>
      <c r="G11" s="1371">
        <v>7.6442817819741959</v>
      </c>
      <c r="H11" s="1370">
        <v>10662</v>
      </c>
      <c r="I11" s="1371">
        <v>16.3957618908487</v>
      </c>
      <c r="J11" s="1370">
        <v>5821</v>
      </c>
      <c r="K11" s="1371">
        <v>8.9513909178981681</v>
      </c>
      <c r="L11" s="1370">
        <v>1785</v>
      </c>
      <c r="M11" s="1371">
        <v>2.7449291854403421</v>
      </c>
      <c r="N11" s="1370">
        <v>3904</v>
      </c>
      <c r="O11" s="1371">
        <v>6.0034753725261041</v>
      </c>
      <c r="P11" s="1370">
        <v>10972</v>
      </c>
      <c r="Q11" s="1371">
        <v>16.872472281597442</v>
      </c>
      <c r="R11" s="1370">
        <v>26914</v>
      </c>
      <c r="S11" s="1371">
        <v>41.387688569715053</v>
      </c>
      <c r="T11" s="1370">
        <v>0</v>
      </c>
      <c r="U11" s="1371">
        <v>0</v>
      </c>
      <c r="V11" s="1372">
        <v>65029</v>
      </c>
      <c r="W11" s="1371">
        <v>100</v>
      </c>
      <c r="X11" s="1367"/>
      <c r="Y11" s="1373">
        <v>1.3064328190292511</v>
      </c>
    </row>
    <row r="12" spans="2:30" s="633" customFormat="1" ht="22.5" customHeight="1" x14ac:dyDescent="0.2">
      <c r="B12" s="682" t="s">
        <v>37</v>
      </c>
      <c r="D12" s="1369">
        <v>33173</v>
      </c>
      <c r="E12" s="1363"/>
      <c r="F12" s="1374">
        <v>5942</v>
      </c>
      <c r="G12" s="1371">
        <v>12.678159938550824</v>
      </c>
      <c r="H12" s="1374">
        <v>9245</v>
      </c>
      <c r="I12" s="1371">
        <v>19.725612358112144</v>
      </c>
      <c r="J12" s="1374">
        <v>7736</v>
      </c>
      <c r="K12" s="1371">
        <v>16.505931552445166</v>
      </c>
      <c r="L12" s="1374">
        <v>2146</v>
      </c>
      <c r="M12" s="1371">
        <v>4.5788171033541012</v>
      </c>
      <c r="N12" s="1374">
        <v>3220</v>
      </c>
      <c r="O12" s="1371">
        <v>6.8703593069898439</v>
      </c>
      <c r="P12" s="1374">
        <v>5071</v>
      </c>
      <c r="Q12" s="1371">
        <v>10.819749082529658</v>
      </c>
      <c r="R12" s="1374">
        <v>13478</v>
      </c>
      <c r="S12" s="1371">
        <v>28.757361099257491</v>
      </c>
      <c r="T12" s="1374">
        <v>30</v>
      </c>
      <c r="U12" s="1371">
        <v>6.4009558760774937E-2</v>
      </c>
      <c r="V12" s="1372">
        <v>46868</v>
      </c>
      <c r="W12" s="1371">
        <v>99.999999999999986</v>
      </c>
      <c r="X12" s="1367"/>
      <c r="Y12" s="1373">
        <v>1.4128357399089622</v>
      </c>
    </row>
    <row r="13" spans="2:30" s="633" customFormat="1" ht="18" customHeight="1" x14ac:dyDescent="0.2">
      <c r="B13" s="682" t="s">
        <v>38</v>
      </c>
      <c r="D13" s="1369">
        <v>34288</v>
      </c>
      <c r="E13" s="1363"/>
      <c r="F13" s="1370">
        <v>3700</v>
      </c>
      <c r="G13" s="1371">
        <v>6.4580315221754843</v>
      </c>
      <c r="H13" s="1370">
        <v>18966</v>
      </c>
      <c r="I13" s="1371">
        <v>33.10352049988655</v>
      </c>
      <c r="J13" s="1370">
        <v>2639</v>
      </c>
      <c r="K13" s="1371">
        <v>4.6061473478435415</v>
      </c>
      <c r="L13" s="1370">
        <v>1819</v>
      </c>
      <c r="M13" s="1371">
        <v>3.1749079294154607</v>
      </c>
      <c r="N13" s="1370">
        <v>3061</v>
      </c>
      <c r="O13" s="1371">
        <v>5.3427120241565289</v>
      </c>
      <c r="P13" s="1370">
        <v>810</v>
      </c>
      <c r="Q13" s="1371">
        <v>1.4137852791789574</v>
      </c>
      <c r="R13" s="1370">
        <v>26298</v>
      </c>
      <c r="S13" s="1371">
        <v>45.900895397343483</v>
      </c>
      <c r="T13" s="1370">
        <v>0</v>
      </c>
      <c r="U13" s="1371">
        <v>0</v>
      </c>
      <c r="V13" s="1372">
        <v>57293</v>
      </c>
      <c r="W13" s="1371">
        <v>100</v>
      </c>
      <c r="X13" s="1367"/>
      <c r="Y13" s="1373">
        <v>1.6709344377041531</v>
      </c>
    </row>
    <row r="14" spans="2:30" s="633" customFormat="1" ht="18" customHeight="1" x14ac:dyDescent="0.2">
      <c r="B14" s="682" t="s">
        <v>6</v>
      </c>
      <c r="D14" s="1369">
        <v>57355</v>
      </c>
      <c r="E14" s="1363"/>
      <c r="F14" s="1370">
        <v>1896</v>
      </c>
      <c r="G14" s="1371">
        <v>2.8063943161634102</v>
      </c>
      <c r="H14" s="1370">
        <v>10993</v>
      </c>
      <c r="I14" s="1371">
        <v>16.271462403789226</v>
      </c>
      <c r="J14" s="1370">
        <v>557</v>
      </c>
      <c r="K14" s="1371">
        <v>0.82445233866193013</v>
      </c>
      <c r="L14" s="1370">
        <v>5357</v>
      </c>
      <c r="M14" s="1371">
        <v>7.9292480757844874</v>
      </c>
      <c r="N14" s="1370">
        <v>5368</v>
      </c>
      <c r="O14" s="1371">
        <v>7.9455298993487267</v>
      </c>
      <c r="P14" s="1370">
        <v>11578</v>
      </c>
      <c r="Q14" s="1371">
        <v>17.137359384251035</v>
      </c>
      <c r="R14" s="1370">
        <v>31452</v>
      </c>
      <c r="S14" s="1371">
        <v>46.554174067495559</v>
      </c>
      <c r="T14" s="1370">
        <v>359</v>
      </c>
      <c r="U14" s="1371">
        <v>0.53137951450562459</v>
      </c>
      <c r="V14" s="1372">
        <v>67560</v>
      </c>
      <c r="W14" s="1371">
        <v>100</v>
      </c>
      <c r="X14" s="1367"/>
      <c r="Y14" s="1373">
        <v>1.1779269462121873</v>
      </c>
    </row>
    <row r="15" spans="2:30" s="633" customFormat="1" ht="18" customHeight="1" x14ac:dyDescent="0.2">
      <c r="B15" s="682" t="s">
        <v>5</v>
      </c>
      <c r="D15" s="1369">
        <v>19074</v>
      </c>
      <c r="E15" s="1363"/>
      <c r="F15" s="1374">
        <v>7525</v>
      </c>
      <c r="G15" s="1371">
        <v>24.91061970338983</v>
      </c>
      <c r="H15" s="1374">
        <v>4344</v>
      </c>
      <c r="I15" s="1371">
        <v>14.380296610169491</v>
      </c>
      <c r="J15" s="1374">
        <v>1352</v>
      </c>
      <c r="K15" s="1371">
        <v>4.4756355932203391</v>
      </c>
      <c r="L15" s="1374">
        <v>2181</v>
      </c>
      <c r="M15" s="1371">
        <v>7.2199417372881358</v>
      </c>
      <c r="N15" s="1374">
        <v>4561</v>
      </c>
      <c r="O15" s="1371">
        <v>15.09864936440678</v>
      </c>
      <c r="P15" s="1374">
        <v>626</v>
      </c>
      <c r="Q15" s="1371">
        <v>2.0722987288135593</v>
      </c>
      <c r="R15" s="1374">
        <v>9619</v>
      </c>
      <c r="S15" s="1371">
        <v>31.842558262711865</v>
      </c>
      <c r="T15" s="1374">
        <v>0</v>
      </c>
      <c r="U15" s="1371">
        <v>0</v>
      </c>
      <c r="V15" s="1372">
        <v>30208</v>
      </c>
      <c r="W15" s="1371">
        <v>100</v>
      </c>
      <c r="X15" s="1367"/>
      <c r="Y15" s="1373">
        <v>1.5837265387438397</v>
      </c>
    </row>
    <row r="16" spans="2:30" s="742" customFormat="1" ht="18" customHeight="1" x14ac:dyDescent="0.2">
      <c r="B16" s="836" t="s">
        <v>4</v>
      </c>
      <c r="D16" s="1369">
        <v>124399</v>
      </c>
      <c r="E16" s="1363"/>
      <c r="F16" s="1370">
        <v>14189</v>
      </c>
      <c r="G16" s="1371">
        <v>8.0007894217485696</v>
      </c>
      <c r="H16" s="1370">
        <v>36155</v>
      </c>
      <c r="I16" s="1371">
        <v>20.386816656798896</v>
      </c>
      <c r="J16" s="1370">
        <v>23716</v>
      </c>
      <c r="K16" s="1371">
        <v>13.372804420761792</v>
      </c>
      <c r="L16" s="1370">
        <v>8213</v>
      </c>
      <c r="M16" s="1371">
        <v>4.6310863007132985</v>
      </c>
      <c r="N16" s="1370">
        <v>9029</v>
      </c>
      <c r="O16" s="1371">
        <v>5.091206405593617</v>
      </c>
      <c r="P16" s="1370">
        <v>43105</v>
      </c>
      <c r="Q16" s="1371">
        <v>24.305731765767291</v>
      </c>
      <c r="R16" s="1370">
        <v>40041</v>
      </c>
      <c r="S16" s="1371">
        <v>22.578025881755899</v>
      </c>
      <c r="T16" s="1370">
        <v>2897</v>
      </c>
      <c r="U16" s="1371">
        <v>1.6335391468606388</v>
      </c>
      <c r="V16" s="1372">
        <v>177345</v>
      </c>
      <c r="W16" s="1371">
        <v>100</v>
      </c>
      <c r="X16" s="1367"/>
      <c r="Y16" s="1373">
        <v>1.4256143538131336</v>
      </c>
    </row>
    <row r="17" spans="2:25" s="742" customFormat="1" ht="18" customHeight="1" x14ac:dyDescent="0.2">
      <c r="B17" s="836" t="s">
        <v>40</v>
      </c>
      <c r="D17" s="1369">
        <v>80411</v>
      </c>
      <c r="E17" s="1363"/>
      <c r="F17" s="1370">
        <v>16848</v>
      </c>
      <c r="G17" s="1371">
        <v>14.198789799255001</v>
      </c>
      <c r="H17" s="1370">
        <v>34510</v>
      </c>
      <c r="I17" s="1371">
        <v>29.08358475619006</v>
      </c>
      <c r="J17" s="1370">
        <v>14495</v>
      </c>
      <c r="K17" s="1371">
        <v>12.215779804142999</v>
      </c>
      <c r="L17" s="1370">
        <v>4081</v>
      </c>
      <c r="M17" s="1371">
        <v>3.4392961283689258</v>
      </c>
      <c r="N17" s="1370">
        <v>12460</v>
      </c>
      <c r="O17" s="1371">
        <v>10.500766909942861</v>
      </c>
      <c r="P17" s="1370">
        <v>12495</v>
      </c>
      <c r="Q17" s="1371">
        <v>10.530263446206746</v>
      </c>
      <c r="R17" s="1370">
        <v>23750</v>
      </c>
      <c r="S17" s="1371">
        <v>20.015506750493014</v>
      </c>
      <c r="T17" s="1370">
        <v>19</v>
      </c>
      <c r="U17" s="1371">
        <v>1.6012405400394412E-2</v>
      </c>
      <c r="V17" s="1372">
        <v>118658</v>
      </c>
      <c r="W17" s="1371">
        <v>100</v>
      </c>
      <c r="X17" s="1367"/>
      <c r="Y17" s="1373">
        <v>1.4756438795687157</v>
      </c>
    </row>
    <row r="18" spans="2:25" s="742" customFormat="1" ht="18" customHeight="1" x14ac:dyDescent="0.2">
      <c r="B18" s="836" t="s">
        <v>41</v>
      </c>
      <c r="D18" s="1369">
        <v>252843</v>
      </c>
      <c r="E18" s="1363"/>
      <c r="F18" s="1370">
        <v>13</v>
      </c>
      <c r="G18" s="1371">
        <v>4.1397977868004136E-3</v>
      </c>
      <c r="H18" s="1370">
        <v>42840</v>
      </c>
      <c r="I18" s="1371">
        <v>13.642225937425364</v>
      </c>
      <c r="J18" s="1370">
        <v>31942</v>
      </c>
      <c r="K18" s="1371">
        <v>10.171801608152217</v>
      </c>
      <c r="L18" s="1370">
        <v>14490</v>
      </c>
      <c r="M18" s="1371">
        <v>4.6142823023644617</v>
      </c>
      <c r="N18" s="1370">
        <v>38472</v>
      </c>
      <c r="O18" s="1371">
        <v>12.251253881060425</v>
      </c>
      <c r="P18" s="1370">
        <v>22332</v>
      </c>
      <c r="Q18" s="1371">
        <v>7.1115357057559114</v>
      </c>
      <c r="R18" s="1370">
        <v>163850</v>
      </c>
      <c r="S18" s="1371">
        <v>52.17737441286522</v>
      </c>
      <c r="T18" s="1370">
        <v>86</v>
      </c>
      <c r="U18" s="1371">
        <v>2.738635458960274E-2</v>
      </c>
      <c r="V18" s="1372">
        <v>314025</v>
      </c>
      <c r="W18" s="1371">
        <v>100.00000000000001</v>
      </c>
      <c r="X18" s="1367"/>
      <c r="Y18" s="1373">
        <v>1.2419762461290207</v>
      </c>
    </row>
    <row r="19" spans="2:25" s="742" customFormat="1" ht="18" customHeight="1" x14ac:dyDescent="0.2">
      <c r="B19" s="836" t="s">
        <v>3</v>
      </c>
      <c r="D19" s="1369">
        <v>178977</v>
      </c>
      <c r="E19" s="1363"/>
      <c r="F19" s="1370">
        <v>1753</v>
      </c>
      <c r="G19" s="1371">
        <v>0.65012368297106149</v>
      </c>
      <c r="H19" s="1370">
        <v>80516</v>
      </c>
      <c r="I19" s="1371">
        <v>29.86044407193268</v>
      </c>
      <c r="J19" s="1370">
        <v>7025</v>
      </c>
      <c r="K19" s="1371">
        <v>2.605315957143016</v>
      </c>
      <c r="L19" s="1370">
        <v>10068</v>
      </c>
      <c r="M19" s="1371">
        <v>3.7338535311766385</v>
      </c>
      <c r="N19" s="1370">
        <v>13112</v>
      </c>
      <c r="O19" s="1371">
        <v>4.8627619686917045</v>
      </c>
      <c r="P19" s="1370">
        <v>25042</v>
      </c>
      <c r="Q19" s="1371">
        <v>9.2871633023167846</v>
      </c>
      <c r="R19" s="1370">
        <v>131130</v>
      </c>
      <c r="S19" s="1371">
        <v>48.631328321731488</v>
      </c>
      <c r="T19" s="1370">
        <v>995</v>
      </c>
      <c r="U19" s="1371">
        <v>0.36900916403662648</v>
      </c>
      <c r="V19" s="1372">
        <v>269641</v>
      </c>
      <c r="W19" s="1371">
        <v>99.999999999999986</v>
      </c>
      <c r="X19" s="1367"/>
      <c r="Y19" s="1373">
        <v>1.5065678830240756</v>
      </c>
    </row>
    <row r="20" spans="2:25" s="633" customFormat="1" ht="18" customHeight="1" x14ac:dyDescent="0.2">
      <c r="B20" s="836" t="s">
        <v>2</v>
      </c>
      <c r="D20" s="1369">
        <v>37326</v>
      </c>
      <c r="E20" s="1363"/>
      <c r="F20" s="1370">
        <v>1887</v>
      </c>
      <c r="G20" s="1371">
        <v>4.2711634223630606</v>
      </c>
      <c r="H20" s="1370">
        <v>6130</v>
      </c>
      <c r="I20" s="1371">
        <v>13.87505658669081</v>
      </c>
      <c r="J20" s="1370">
        <v>906</v>
      </c>
      <c r="K20" s="1371">
        <v>2.050701674966048</v>
      </c>
      <c r="L20" s="1370">
        <v>2491</v>
      </c>
      <c r="M20" s="1371">
        <v>5.6382978723404253</v>
      </c>
      <c r="N20" s="1370">
        <v>4964</v>
      </c>
      <c r="O20" s="1371">
        <v>11.23585332729742</v>
      </c>
      <c r="P20" s="1370">
        <v>20163</v>
      </c>
      <c r="Q20" s="1371">
        <v>45.638297872340424</v>
      </c>
      <c r="R20" s="1370">
        <v>7639</v>
      </c>
      <c r="S20" s="1371">
        <v>17.29062924400181</v>
      </c>
      <c r="T20" s="1370">
        <v>0</v>
      </c>
      <c r="U20" s="1371">
        <v>0</v>
      </c>
      <c r="V20" s="1372">
        <v>44180</v>
      </c>
      <c r="W20" s="1371">
        <v>99.999999999999986</v>
      </c>
      <c r="X20" s="1367"/>
      <c r="Y20" s="1373">
        <v>1.1836253549804425</v>
      </c>
    </row>
    <row r="21" spans="2:25" s="633" customFormat="1" ht="18" customHeight="1" x14ac:dyDescent="0.2">
      <c r="B21" s="682" t="s">
        <v>35</v>
      </c>
      <c r="D21" s="1369">
        <v>94778</v>
      </c>
      <c r="E21" s="1363"/>
      <c r="F21" s="1370">
        <v>5552</v>
      </c>
      <c r="G21" s="1371">
        <v>4.8531468531468533</v>
      </c>
      <c r="H21" s="1370">
        <v>15044</v>
      </c>
      <c r="I21" s="1371">
        <v>13.15034965034965</v>
      </c>
      <c r="J21" s="1370">
        <v>18717</v>
      </c>
      <c r="K21" s="1371">
        <v>16.361013986013987</v>
      </c>
      <c r="L21" s="1370">
        <v>7627</v>
      </c>
      <c r="M21" s="1371">
        <v>6.6669580419580416</v>
      </c>
      <c r="N21" s="1370">
        <v>6749</v>
      </c>
      <c r="O21" s="1371">
        <v>5.8994755244755241</v>
      </c>
      <c r="P21" s="1370">
        <v>20931</v>
      </c>
      <c r="Q21" s="1371">
        <v>18.29632867132867</v>
      </c>
      <c r="R21" s="1370">
        <v>39635</v>
      </c>
      <c r="S21" s="1371">
        <v>34.64597902097902</v>
      </c>
      <c r="T21" s="1370">
        <v>145</v>
      </c>
      <c r="U21" s="1371">
        <v>0.12674825174825174</v>
      </c>
      <c r="V21" s="1372">
        <v>114400</v>
      </c>
      <c r="W21" s="1371">
        <v>100.00000000000001</v>
      </c>
      <c r="X21" s="1367"/>
      <c r="Y21" s="1373">
        <v>1.2070311675705332</v>
      </c>
    </row>
    <row r="22" spans="2:25" s="633" customFormat="1" ht="21" customHeight="1" x14ac:dyDescent="0.2">
      <c r="B22" s="682" t="s">
        <v>42</v>
      </c>
      <c r="D22" s="1369">
        <v>215674</v>
      </c>
      <c r="E22" s="1363"/>
      <c r="F22" s="1370">
        <v>6943</v>
      </c>
      <c r="G22" s="1371">
        <v>2.2193311639741466</v>
      </c>
      <c r="H22" s="1370">
        <v>104727</v>
      </c>
      <c r="I22" s="1371">
        <v>33.47600386137411</v>
      </c>
      <c r="J22" s="1370">
        <v>64896</v>
      </c>
      <c r="K22" s="1371">
        <v>20.744017746977708</v>
      </c>
      <c r="L22" s="1370">
        <v>19079</v>
      </c>
      <c r="M22" s="1371">
        <v>6.0986056859373106</v>
      </c>
      <c r="N22" s="1370">
        <v>25060</v>
      </c>
      <c r="O22" s="1371">
        <v>8.0104333817070597</v>
      </c>
      <c r="P22" s="1370">
        <v>30053</v>
      </c>
      <c r="Q22" s="1371">
        <v>9.6064467047263467</v>
      </c>
      <c r="R22" s="1370">
        <v>61993</v>
      </c>
      <c r="S22" s="1371">
        <v>19.81607328939209</v>
      </c>
      <c r="T22" s="1370">
        <v>91</v>
      </c>
      <c r="U22" s="1371">
        <v>2.9088165911226753E-2</v>
      </c>
      <c r="V22" s="1372">
        <v>312842</v>
      </c>
      <c r="W22" s="1371">
        <v>100</v>
      </c>
      <c r="X22" s="1367"/>
      <c r="Y22" s="1373">
        <v>1.4505318211745504</v>
      </c>
    </row>
    <row r="23" spans="2:25" s="633" customFormat="1" ht="18" customHeight="1" x14ac:dyDescent="0.2">
      <c r="B23" s="682" t="s">
        <v>43</v>
      </c>
      <c r="D23" s="1369">
        <v>50629</v>
      </c>
      <c r="E23" s="1363"/>
      <c r="F23" s="1370">
        <v>2949</v>
      </c>
      <c r="G23" s="1371">
        <v>4.4084671270966007</v>
      </c>
      <c r="H23" s="1370">
        <v>17197</v>
      </c>
      <c r="I23" s="1371">
        <v>25.707836278291026</v>
      </c>
      <c r="J23" s="1370">
        <v>3526</v>
      </c>
      <c r="K23" s="1371">
        <v>5.2710258020151288</v>
      </c>
      <c r="L23" s="1370">
        <v>4253</v>
      </c>
      <c r="M23" s="1371">
        <v>6.3578198343648156</v>
      </c>
      <c r="N23" s="1370">
        <v>5337</v>
      </c>
      <c r="O23" s="1371">
        <v>7.978294017400664</v>
      </c>
      <c r="P23" s="1370">
        <v>1673</v>
      </c>
      <c r="Q23" s="1371">
        <v>2.5009716865488683</v>
      </c>
      <c r="R23" s="1370">
        <v>31957</v>
      </c>
      <c r="S23" s="1371">
        <v>47.772595449517148</v>
      </c>
      <c r="T23" s="1370">
        <v>2</v>
      </c>
      <c r="U23" s="1371">
        <v>2.9898047657487964E-3</v>
      </c>
      <c r="V23" s="1372">
        <v>66894</v>
      </c>
      <c r="W23" s="1371">
        <v>100</v>
      </c>
      <c r="X23" s="1367"/>
      <c r="Y23" s="1373">
        <v>1.321258567224318</v>
      </c>
    </row>
    <row r="24" spans="2:25" s="633" customFormat="1" ht="22.5" customHeight="1" x14ac:dyDescent="0.2">
      <c r="B24" s="682" t="s">
        <v>44</v>
      </c>
      <c r="D24" s="1369">
        <v>17309</v>
      </c>
      <c r="E24" s="1363"/>
      <c r="F24" s="1374">
        <v>2415</v>
      </c>
      <c r="G24" s="1375">
        <v>9.7434035342532077</v>
      </c>
      <c r="H24" s="1374">
        <v>4167</v>
      </c>
      <c r="I24" s="1371">
        <v>16.81190994916485</v>
      </c>
      <c r="J24" s="1374">
        <v>1230</v>
      </c>
      <c r="K24" s="1371">
        <v>4.9624788186879689</v>
      </c>
      <c r="L24" s="1374">
        <v>813</v>
      </c>
      <c r="M24" s="1371">
        <v>3.2800774630839991</v>
      </c>
      <c r="N24" s="1374">
        <v>2770</v>
      </c>
      <c r="O24" s="1371">
        <v>11.175663681110304</v>
      </c>
      <c r="P24" s="1374">
        <v>3052</v>
      </c>
      <c r="Q24" s="1371">
        <v>12.313402727346082</v>
      </c>
      <c r="R24" s="1374">
        <v>10300</v>
      </c>
      <c r="S24" s="1371">
        <v>41.555716936980552</v>
      </c>
      <c r="T24" s="1374">
        <v>39</v>
      </c>
      <c r="U24" s="1371">
        <v>0.15734688937303318</v>
      </c>
      <c r="V24" s="1376">
        <v>24786</v>
      </c>
      <c r="W24" s="1371">
        <v>100</v>
      </c>
      <c r="X24" s="1367"/>
      <c r="Y24" s="1373">
        <v>1.4319718065746143</v>
      </c>
    </row>
    <row r="25" spans="2:25" s="633" customFormat="1" ht="18" customHeight="1" x14ac:dyDescent="0.2">
      <c r="B25" s="682" t="s">
        <v>45</v>
      </c>
      <c r="D25" s="1369">
        <v>74473</v>
      </c>
      <c r="E25" s="1363"/>
      <c r="F25" s="1374">
        <v>1122</v>
      </c>
      <c r="G25" s="1375">
        <v>1.0369781606114659</v>
      </c>
      <c r="H25" s="1374">
        <v>29395</v>
      </c>
      <c r="I25" s="1371">
        <v>27.167533895877042</v>
      </c>
      <c r="J25" s="1374">
        <v>7312</v>
      </c>
      <c r="K25" s="1371">
        <v>6.7579182802059172</v>
      </c>
      <c r="L25" s="1374">
        <v>7913</v>
      </c>
      <c r="M25" s="1371">
        <v>7.3133762788935206</v>
      </c>
      <c r="N25" s="1374">
        <v>13379</v>
      </c>
      <c r="O25" s="1371">
        <v>12.365178975776116</v>
      </c>
      <c r="P25" s="1374">
        <v>1359</v>
      </c>
      <c r="Q25" s="1371">
        <v>1.2560190020240483</v>
      </c>
      <c r="R25" s="1374">
        <v>39960</v>
      </c>
      <c r="S25" s="1371">
        <v>36.931949463488571</v>
      </c>
      <c r="T25" s="1374">
        <v>7759</v>
      </c>
      <c r="U25" s="1371">
        <v>7.1710459431233193</v>
      </c>
      <c r="V25" s="1376">
        <v>108199</v>
      </c>
      <c r="W25" s="1371">
        <v>100</v>
      </c>
      <c r="X25" s="1367"/>
      <c r="Y25" s="1373">
        <v>1.4528621111006674</v>
      </c>
    </row>
    <row r="26" spans="2:25" s="633" customFormat="1" ht="18" customHeight="1" x14ac:dyDescent="0.2">
      <c r="B26" s="682" t="s">
        <v>46</v>
      </c>
      <c r="D26" s="1369">
        <v>9615</v>
      </c>
      <c r="E26" s="1363"/>
      <c r="F26" s="1374">
        <v>1097</v>
      </c>
      <c r="G26" s="1375">
        <v>7.6788464230715388</v>
      </c>
      <c r="H26" s="1374">
        <v>4122</v>
      </c>
      <c r="I26" s="1371">
        <v>28.85342293154137</v>
      </c>
      <c r="J26" s="1374">
        <v>3564</v>
      </c>
      <c r="K26" s="1371">
        <v>24.947501049979</v>
      </c>
      <c r="L26" s="1374">
        <v>1158</v>
      </c>
      <c r="M26" s="1371">
        <v>8.1058378832423355</v>
      </c>
      <c r="N26" s="1374">
        <v>2175</v>
      </c>
      <c r="O26" s="1371">
        <v>15.224695506089878</v>
      </c>
      <c r="P26" s="1374">
        <v>941</v>
      </c>
      <c r="Q26" s="1371">
        <v>6.5868682626347477</v>
      </c>
      <c r="R26" s="1374">
        <v>1229</v>
      </c>
      <c r="S26" s="1371">
        <v>8.602827943441131</v>
      </c>
      <c r="T26" s="1374">
        <v>0</v>
      </c>
      <c r="U26" s="1371">
        <v>0</v>
      </c>
      <c r="V26" s="1376">
        <v>14286</v>
      </c>
      <c r="W26" s="1371">
        <v>99.999999999999986</v>
      </c>
      <c r="X26" s="1367"/>
      <c r="Y26" s="1373">
        <v>1.4858034321372855</v>
      </c>
    </row>
    <row r="27" spans="2:25" s="633" customFormat="1" ht="18" customHeight="1" x14ac:dyDescent="0.2">
      <c r="B27" s="682" t="s">
        <v>1</v>
      </c>
      <c r="D27" s="1369">
        <v>3934</v>
      </c>
      <c r="E27" s="1363"/>
      <c r="F27" s="1374">
        <v>726</v>
      </c>
      <c r="G27" s="1375">
        <v>14.01815022205059</v>
      </c>
      <c r="H27" s="1374">
        <v>835</v>
      </c>
      <c r="I27" s="1371">
        <v>16.122803630044409</v>
      </c>
      <c r="J27" s="1374">
        <v>1343</v>
      </c>
      <c r="K27" s="1371">
        <v>25.931647036107357</v>
      </c>
      <c r="L27" s="1374">
        <v>70</v>
      </c>
      <c r="M27" s="1371">
        <v>1.3516122803630044</v>
      </c>
      <c r="N27" s="1374">
        <v>183</v>
      </c>
      <c r="O27" s="1371">
        <v>3.53350067580614</v>
      </c>
      <c r="P27" s="1374">
        <v>6</v>
      </c>
      <c r="Q27" s="1371">
        <v>0.1158524811739718</v>
      </c>
      <c r="R27" s="1374">
        <v>2016</v>
      </c>
      <c r="S27" s="1371">
        <v>38.926433674454529</v>
      </c>
      <c r="T27" s="1374">
        <v>0</v>
      </c>
      <c r="U27" s="1371">
        <v>0</v>
      </c>
      <c r="V27" s="1372">
        <v>5179</v>
      </c>
      <c r="W27" s="1371">
        <v>100</v>
      </c>
      <c r="X27" s="1367"/>
      <c r="Y27" s="1373">
        <v>1.3164717844433147</v>
      </c>
    </row>
    <row r="28" spans="2:25" s="633" customFormat="1" ht="8.25" customHeight="1" x14ac:dyDescent="0.2">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
      <c r="B29" s="630"/>
      <c r="C29" s="631"/>
      <c r="D29" s="1402"/>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
      <c r="B30" s="1249" t="s">
        <v>0</v>
      </c>
      <c r="D30" s="1405">
        <f>SUM(D10:D27)</f>
        <v>1669092</v>
      </c>
      <c r="E30" s="1403"/>
      <c r="F30" s="1389">
        <f>SUM(F10:F27)</f>
        <v>79980</v>
      </c>
      <c r="G30" s="1390">
        <f>F30*100/$V30</f>
        <v>3.4074946989556398</v>
      </c>
      <c r="H30" s="1389">
        <f>SUM(H10:H27)</f>
        <v>610105</v>
      </c>
      <c r="I30" s="1390">
        <f>H30*100/$V30</f>
        <v>25.993117695753071</v>
      </c>
      <c r="J30" s="1389">
        <f>SUM(J10:J27)</f>
        <v>393000</v>
      </c>
      <c r="K30" s="1390">
        <f>J30*100/$V30</f>
        <v>16.743503584515711</v>
      </c>
      <c r="L30" s="1389">
        <f>SUM(L10:L27)</f>
        <v>107120</v>
      </c>
      <c r="M30" s="1390">
        <f>L30*100/$V30</f>
        <v>4.5637763459880993</v>
      </c>
      <c r="N30" s="1389">
        <f>SUM(N10:N27)</f>
        <v>178928</v>
      </c>
      <c r="O30" s="1390">
        <f>N30*100/$V30</f>
        <v>7.6231084207893813</v>
      </c>
      <c r="P30" s="1389">
        <f>SUM(P10:P27)</f>
        <v>213843</v>
      </c>
      <c r="Q30" s="1390">
        <f>P30*100/$V30</f>
        <v>9.1106387710523986</v>
      </c>
      <c r="R30" s="1389">
        <f>SUM(R10:R27)</f>
        <v>751769</v>
      </c>
      <c r="S30" s="1390">
        <f>R30*100/$V30</f>
        <v>32.028618183785724</v>
      </c>
      <c r="T30" s="1389">
        <f>SUM(T10:T28)</f>
        <v>12434</v>
      </c>
      <c r="U30" s="1390">
        <f>T30*100/$V30</f>
        <v>0.52974229915997029</v>
      </c>
      <c r="V30" s="1389">
        <f>SUM(V10:V27)</f>
        <v>2347179</v>
      </c>
      <c r="W30" s="1390">
        <f>G30+I30+K30+M30+O30+Q30+S30+U30</f>
        <v>100</v>
      </c>
      <c r="X30" s="1391"/>
      <c r="Y30" s="1392">
        <f>(V30/D30)</f>
        <v>1.4062610089797327</v>
      </c>
    </row>
    <row r="31" spans="2:25" s="631" customFormat="1" ht="5.25" customHeight="1" x14ac:dyDescent="0.2">
      <c r="B31" s="644"/>
      <c r="C31" s="645"/>
      <c r="D31" s="1404"/>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491</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488</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489</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490</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2">
        <v>111908</v>
      </c>
      <c r="E10" s="1363"/>
      <c r="F10" s="1364">
        <v>437</v>
      </c>
      <c r="G10" s="1365">
        <v>0.23710053713851664</v>
      </c>
      <c r="H10" s="1364">
        <v>76672</v>
      </c>
      <c r="I10" s="1365">
        <v>41.599479138408114</v>
      </c>
      <c r="J10" s="1364">
        <v>82969</v>
      </c>
      <c r="K10" s="1365">
        <v>45.016005642667245</v>
      </c>
      <c r="L10" s="1364">
        <v>686</v>
      </c>
      <c r="M10" s="1365">
        <v>0.37219901253323207</v>
      </c>
      <c r="N10" s="1364">
        <v>81</v>
      </c>
      <c r="O10" s="1365">
        <v>4.3947696815148395E-2</v>
      </c>
      <c r="P10" s="1364">
        <v>92</v>
      </c>
      <c r="Q10" s="1365">
        <v>4.9915902555477183E-2</v>
      </c>
      <c r="R10" s="1364">
        <v>23373</v>
      </c>
      <c r="S10" s="1365">
        <v>12.681352069882264</v>
      </c>
      <c r="T10" s="1364">
        <v>0</v>
      </c>
      <c r="U10" s="1365">
        <v>0</v>
      </c>
      <c r="V10" s="1366">
        <v>184310</v>
      </c>
      <c r="W10" s="1365">
        <v>100</v>
      </c>
      <c r="X10" s="1367"/>
      <c r="Y10" s="1368">
        <v>1.6469778746827752</v>
      </c>
    </row>
    <row r="11" spans="2:30" s="633" customFormat="1" ht="18" customHeight="1" x14ac:dyDescent="0.2">
      <c r="B11" s="682" t="s">
        <v>7</v>
      </c>
      <c r="D11" s="1369">
        <v>17422</v>
      </c>
      <c r="E11" s="1363"/>
      <c r="F11" s="1370">
        <v>1094</v>
      </c>
      <c r="G11" s="1371">
        <v>4.7681311018131103</v>
      </c>
      <c r="H11" s="1370">
        <v>4737</v>
      </c>
      <c r="I11" s="1371">
        <v>20.64592050209205</v>
      </c>
      <c r="J11" s="1370">
        <v>3262</v>
      </c>
      <c r="K11" s="1371">
        <v>14.217224546722454</v>
      </c>
      <c r="L11" s="1370">
        <v>604</v>
      </c>
      <c r="M11" s="1371">
        <v>2.6324965132496514</v>
      </c>
      <c r="N11" s="1370">
        <v>95</v>
      </c>
      <c r="O11" s="1371">
        <v>0.41405160390516038</v>
      </c>
      <c r="P11" s="1370">
        <v>1972</v>
      </c>
      <c r="Q11" s="1371">
        <v>8.5948396094839605</v>
      </c>
      <c r="R11" s="1370">
        <v>11180</v>
      </c>
      <c r="S11" s="1371">
        <v>48.727336122733611</v>
      </c>
      <c r="T11" s="1370">
        <v>0</v>
      </c>
      <c r="U11" s="1371">
        <v>0</v>
      </c>
      <c r="V11" s="1372">
        <v>22944</v>
      </c>
      <c r="W11" s="1371">
        <v>100</v>
      </c>
      <c r="X11" s="1367"/>
      <c r="Y11" s="1373">
        <v>1.3169555734129261</v>
      </c>
    </row>
    <row r="12" spans="2:30" s="633" customFormat="1" ht="22.5" customHeight="1" x14ac:dyDescent="0.2">
      <c r="B12" s="682" t="s">
        <v>37</v>
      </c>
      <c r="D12" s="1369">
        <v>15200</v>
      </c>
      <c r="E12" s="1363"/>
      <c r="F12" s="1374">
        <v>1944</v>
      </c>
      <c r="G12" s="1371">
        <v>8.9387529887805783</v>
      </c>
      <c r="H12" s="1374">
        <v>5890</v>
      </c>
      <c r="I12" s="1371">
        <v>27.082950156336214</v>
      </c>
      <c r="J12" s="1374">
        <v>5069</v>
      </c>
      <c r="K12" s="1371">
        <v>23.307890380724665</v>
      </c>
      <c r="L12" s="1374">
        <v>780</v>
      </c>
      <c r="M12" s="1371">
        <v>3.5865366930292439</v>
      </c>
      <c r="N12" s="1374">
        <v>46</v>
      </c>
      <c r="O12" s="1371">
        <v>0.21151370240941697</v>
      </c>
      <c r="P12" s="1374">
        <v>1697</v>
      </c>
      <c r="Q12" s="1371">
        <v>7.803016369321317</v>
      </c>
      <c r="R12" s="1374">
        <v>6311</v>
      </c>
      <c r="S12" s="1371">
        <v>29.018760345778922</v>
      </c>
      <c r="T12" s="1374">
        <v>11</v>
      </c>
      <c r="U12" s="1371">
        <v>5.0579363619643186E-2</v>
      </c>
      <c r="V12" s="1372">
        <v>21748</v>
      </c>
      <c r="W12" s="1371">
        <v>100</v>
      </c>
      <c r="X12" s="1367"/>
      <c r="Y12" s="1373">
        <v>1.4307894736842106</v>
      </c>
    </row>
    <row r="13" spans="2:30" s="633" customFormat="1" ht="18" customHeight="1" x14ac:dyDescent="0.2">
      <c r="B13" s="682" t="s">
        <v>38</v>
      </c>
      <c r="D13" s="1369">
        <v>15162</v>
      </c>
      <c r="E13" s="1363"/>
      <c r="F13" s="1370">
        <v>2311</v>
      </c>
      <c r="G13" s="1371">
        <v>8.6115665523923095</v>
      </c>
      <c r="H13" s="1370">
        <v>10147</v>
      </c>
      <c r="I13" s="1371">
        <v>37.811149202563719</v>
      </c>
      <c r="J13" s="1370">
        <v>1002</v>
      </c>
      <c r="K13" s="1371">
        <v>3.7337904307646443</v>
      </c>
      <c r="L13" s="1370">
        <v>216</v>
      </c>
      <c r="M13" s="1371">
        <v>0.80488895513489345</v>
      </c>
      <c r="N13" s="1370">
        <v>3</v>
      </c>
      <c r="O13" s="1371">
        <v>1.1179013265762408E-2</v>
      </c>
      <c r="P13" s="1370">
        <v>48</v>
      </c>
      <c r="Q13" s="1371">
        <v>0.17886421225219853</v>
      </c>
      <c r="R13" s="1370">
        <v>13109</v>
      </c>
      <c r="S13" s="1371">
        <v>48.848561633626474</v>
      </c>
      <c r="T13" s="1370">
        <v>0</v>
      </c>
      <c r="U13" s="1371">
        <v>0</v>
      </c>
      <c r="V13" s="1372">
        <v>26836</v>
      </c>
      <c r="W13" s="1371">
        <v>100</v>
      </c>
      <c r="X13" s="1367"/>
      <c r="Y13" s="1373">
        <v>1.7699511937739085</v>
      </c>
    </row>
    <row r="14" spans="2:30" s="633" customFormat="1" ht="18" customHeight="1" x14ac:dyDescent="0.2">
      <c r="B14" s="682" t="s">
        <v>6</v>
      </c>
      <c r="D14" s="1369">
        <v>15589</v>
      </c>
      <c r="E14" s="1363"/>
      <c r="F14" s="1370">
        <v>581</v>
      </c>
      <c r="G14" s="1371">
        <v>3.1187932792957218</v>
      </c>
      <c r="H14" s="1370">
        <v>3887</v>
      </c>
      <c r="I14" s="1371">
        <v>20.865317515701324</v>
      </c>
      <c r="J14" s="1370">
        <v>148</v>
      </c>
      <c r="K14" s="1371">
        <v>0.79446025014761934</v>
      </c>
      <c r="L14" s="1370">
        <v>1796</v>
      </c>
      <c r="M14" s="1371">
        <v>9.6408824950346226</v>
      </c>
      <c r="N14" s="1370">
        <v>164</v>
      </c>
      <c r="O14" s="1371">
        <v>0.88034784475817274</v>
      </c>
      <c r="P14" s="1370">
        <v>3259</v>
      </c>
      <c r="Q14" s="1371">
        <v>17.494229427237105</v>
      </c>
      <c r="R14" s="1370">
        <v>8757</v>
      </c>
      <c r="S14" s="1371">
        <v>47.007354125288529</v>
      </c>
      <c r="T14" s="1370">
        <v>37</v>
      </c>
      <c r="U14" s="1371">
        <v>0.19861506253690484</v>
      </c>
      <c r="V14" s="1372">
        <v>18629</v>
      </c>
      <c r="W14" s="1371">
        <v>100</v>
      </c>
      <c r="X14" s="1367"/>
      <c r="Y14" s="1373">
        <v>1.1950093014304959</v>
      </c>
    </row>
    <row r="15" spans="2:30" s="633" customFormat="1" ht="18" customHeight="1" x14ac:dyDescent="0.2">
      <c r="B15" s="682" t="s">
        <v>5</v>
      </c>
      <c r="D15" s="1369">
        <v>5718</v>
      </c>
      <c r="E15" s="1363"/>
      <c r="F15" s="1374">
        <v>1291</v>
      </c>
      <c r="G15" s="1371">
        <v>15.828837665522315</v>
      </c>
      <c r="H15" s="1374">
        <v>1952</v>
      </c>
      <c r="I15" s="1371">
        <v>23.933300637567434</v>
      </c>
      <c r="J15" s="1374">
        <v>408</v>
      </c>
      <c r="K15" s="1371">
        <v>5.002452182442374</v>
      </c>
      <c r="L15" s="1374">
        <v>607</v>
      </c>
      <c r="M15" s="1371">
        <v>7.4423737126042173</v>
      </c>
      <c r="N15" s="1374">
        <v>43</v>
      </c>
      <c r="O15" s="1371">
        <v>0.52721922511034824</v>
      </c>
      <c r="P15" s="1374">
        <v>34</v>
      </c>
      <c r="Q15" s="1371">
        <v>0.41687101520353115</v>
      </c>
      <c r="R15" s="1374">
        <v>3821</v>
      </c>
      <c r="S15" s="1371">
        <v>46.848945561549776</v>
      </c>
      <c r="T15" s="1374">
        <v>0</v>
      </c>
      <c r="U15" s="1371">
        <v>0</v>
      </c>
      <c r="V15" s="1372">
        <v>8156</v>
      </c>
      <c r="W15" s="1371">
        <v>100</v>
      </c>
      <c r="X15" s="1367"/>
      <c r="Y15" s="1373">
        <v>1.4263728576425323</v>
      </c>
    </row>
    <row r="16" spans="2:30" s="742" customFormat="1" ht="18" customHeight="1" x14ac:dyDescent="0.2">
      <c r="B16" s="836" t="s">
        <v>4</v>
      </c>
      <c r="D16" s="1369">
        <v>49246</v>
      </c>
      <c r="E16" s="1363"/>
      <c r="F16" s="1370">
        <v>3603</v>
      </c>
      <c r="G16" s="1371">
        <v>5.0564163017851129</v>
      </c>
      <c r="H16" s="1370">
        <v>20571</v>
      </c>
      <c r="I16" s="1371">
        <v>28.869147861232737</v>
      </c>
      <c r="J16" s="1370">
        <v>13317</v>
      </c>
      <c r="K16" s="1371">
        <v>18.688952509262378</v>
      </c>
      <c r="L16" s="1370">
        <v>3644</v>
      </c>
      <c r="M16" s="1371">
        <v>5.1139553160435609</v>
      </c>
      <c r="N16" s="1370">
        <v>3</v>
      </c>
      <c r="O16" s="1371">
        <v>4.2101717750084207E-3</v>
      </c>
      <c r="P16" s="1370">
        <v>12845</v>
      </c>
      <c r="Q16" s="1371">
        <v>18.026552149994387</v>
      </c>
      <c r="R16" s="1370">
        <v>15943</v>
      </c>
      <c r="S16" s="1371">
        <v>22.374256202986416</v>
      </c>
      <c r="T16" s="1370">
        <v>1330</v>
      </c>
      <c r="U16" s="1371">
        <v>1.8665094869203998</v>
      </c>
      <c r="V16" s="1372">
        <v>71256</v>
      </c>
      <c r="W16" s="1371">
        <v>100</v>
      </c>
      <c r="X16" s="1367"/>
      <c r="Y16" s="1373">
        <v>1.4469398529829833</v>
      </c>
    </row>
    <row r="17" spans="2:25" s="742" customFormat="1" ht="18" customHeight="1" x14ac:dyDescent="0.2">
      <c r="B17" s="836" t="s">
        <v>40</v>
      </c>
      <c r="D17" s="1369">
        <v>29735</v>
      </c>
      <c r="E17" s="1363"/>
      <c r="F17" s="1370">
        <v>6891</v>
      </c>
      <c r="G17" s="1371">
        <v>15.788750143200826</v>
      </c>
      <c r="H17" s="1370">
        <v>18091</v>
      </c>
      <c r="I17" s="1371">
        <v>41.450337953946615</v>
      </c>
      <c r="J17" s="1370">
        <v>7287</v>
      </c>
      <c r="K17" s="1371">
        <v>16.69607056936648</v>
      </c>
      <c r="L17" s="1370">
        <v>1016</v>
      </c>
      <c r="M17" s="1371">
        <v>2.3278726085462251</v>
      </c>
      <c r="N17" s="1370">
        <v>1445</v>
      </c>
      <c r="O17" s="1371">
        <v>3.3108030702256843</v>
      </c>
      <c r="P17" s="1370">
        <v>3593</v>
      </c>
      <c r="Q17" s="1371">
        <v>8.232329018215145</v>
      </c>
      <c r="R17" s="1370">
        <v>5321</v>
      </c>
      <c r="S17" s="1371">
        <v>12.191545423301639</v>
      </c>
      <c r="T17" s="1370">
        <v>1</v>
      </c>
      <c r="U17" s="1371">
        <v>2.2912131973880168E-3</v>
      </c>
      <c r="V17" s="1372">
        <v>43645</v>
      </c>
      <c r="W17" s="1371">
        <v>100</v>
      </c>
      <c r="X17" s="1367"/>
      <c r="Y17" s="1373">
        <v>1.4677988901967378</v>
      </c>
    </row>
    <row r="18" spans="2:25" s="742" customFormat="1" ht="18" customHeight="1" x14ac:dyDescent="0.2">
      <c r="B18" s="836" t="s">
        <v>41</v>
      </c>
      <c r="D18" s="1369">
        <v>109537</v>
      </c>
      <c r="E18" s="1363"/>
      <c r="F18" s="1370">
        <v>1</v>
      </c>
      <c r="G18" s="1371">
        <v>7.4833495472573523E-4</v>
      </c>
      <c r="H18" s="1370">
        <v>24013</v>
      </c>
      <c r="I18" s="1371">
        <v>17.969767267829081</v>
      </c>
      <c r="J18" s="1370">
        <v>12817</v>
      </c>
      <c r="K18" s="1371">
        <v>9.5914091147197489</v>
      </c>
      <c r="L18" s="1370">
        <v>3152</v>
      </c>
      <c r="M18" s="1371">
        <v>2.3587517772955175</v>
      </c>
      <c r="N18" s="1370">
        <v>3197</v>
      </c>
      <c r="O18" s="1371">
        <v>2.3924268502581754</v>
      </c>
      <c r="P18" s="1370">
        <v>4113</v>
      </c>
      <c r="Q18" s="1371">
        <v>3.0779016687869492</v>
      </c>
      <c r="R18" s="1370">
        <v>86330</v>
      </c>
      <c r="S18" s="1371">
        <v>64.603756641472728</v>
      </c>
      <c r="T18" s="1370">
        <v>7</v>
      </c>
      <c r="U18" s="1371">
        <v>5.2383446830801469E-3</v>
      </c>
      <c r="V18" s="1372">
        <v>133630</v>
      </c>
      <c r="W18" s="1371">
        <v>100</v>
      </c>
      <c r="X18" s="1367"/>
      <c r="Y18" s="1373">
        <v>1.2199530752165935</v>
      </c>
    </row>
    <row r="19" spans="2:25" s="742" customFormat="1" ht="18" customHeight="1" x14ac:dyDescent="0.2">
      <c r="B19" s="836" t="s">
        <v>3</v>
      </c>
      <c r="D19" s="1369">
        <v>62794</v>
      </c>
      <c r="E19" s="1363"/>
      <c r="F19" s="1370">
        <v>1346</v>
      </c>
      <c r="G19" s="1371">
        <v>1.4159329272782739</v>
      </c>
      <c r="H19" s="1370">
        <v>30213</v>
      </c>
      <c r="I19" s="1371">
        <v>31.782750023669013</v>
      </c>
      <c r="J19" s="1370">
        <v>3306</v>
      </c>
      <c r="K19" s="1371">
        <v>3.4777669075646163</v>
      </c>
      <c r="L19" s="1370">
        <v>2323</v>
      </c>
      <c r="M19" s="1371">
        <v>2.443694049084272</v>
      </c>
      <c r="N19" s="1370">
        <v>858</v>
      </c>
      <c r="O19" s="1371">
        <v>0.90257834443147034</v>
      </c>
      <c r="P19" s="1370">
        <v>7342</v>
      </c>
      <c r="Q19" s="1371">
        <v>7.7234617771746565</v>
      </c>
      <c r="R19" s="1370">
        <v>49515</v>
      </c>
      <c r="S19" s="1371">
        <v>52.08760690503992</v>
      </c>
      <c r="T19" s="1370">
        <v>158</v>
      </c>
      <c r="U19" s="1371">
        <v>0.16620906575777658</v>
      </c>
      <c r="V19" s="1372">
        <v>95061</v>
      </c>
      <c r="W19" s="1371">
        <v>100</v>
      </c>
      <c r="X19" s="1367"/>
      <c r="Y19" s="1373">
        <v>1.5138548268942893</v>
      </c>
    </row>
    <row r="20" spans="2:25" s="633" customFormat="1" ht="18" customHeight="1" x14ac:dyDescent="0.2">
      <c r="B20" s="836" t="s">
        <v>2</v>
      </c>
      <c r="D20" s="1369">
        <v>12566</v>
      </c>
      <c r="E20" s="1363"/>
      <c r="F20" s="1370">
        <v>975</v>
      </c>
      <c r="G20" s="1371">
        <v>6.2228746489660454</v>
      </c>
      <c r="H20" s="1370">
        <v>3371</v>
      </c>
      <c r="I20" s="1371">
        <v>21.515190196579013</v>
      </c>
      <c r="J20" s="1370">
        <v>453</v>
      </c>
      <c r="K20" s="1371">
        <v>2.8912432984426859</v>
      </c>
      <c r="L20" s="1370">
        <v>762</v>
      </c>
      <c r="M20" s="1371">
        <v>4.863415879499617</v>
      </c>
      <c r="N20" s="1370">
        <v>43</v>
      </c>
      <c r="O20" s="1371">
        <v>0.27444472810824611</v>
      </c>
      <c r="P20" s="1370">
        <v>7339</v>
      </c>
      <c r="Q20" s="1371">
        <v>46.840694408986472</v>
      </c>
      <c r="R20" s="1370">
        <v>2725</v>
      </c>
      <c r="S20" s="1371">
        <v>17.392136839417923</v>
      </c>
      <c r="T20" s="1370">
        <v>0</v>
      </c>
      <c r="U20" s="1371">
        <v>0</v>
      </c>
      <c r="V20" s="1372">
        <v>15668</v>
      </c>
      <c r="W20" s="1371">
        <v>100</v>
      </c>
      <c r="X20" s="1367"/>
      <c r="Y20" s="1373">
        <v>1.2468565971669585</v>
      </c>
    </row>
    <row r="21" spans="2:25" s="633" customFormat="1" ht="18" customHeight="1" x14ac:dyDescent="0.2">
      <c r="B21" s="682" t="s">
        <v>35</v>
      </c>
      <c r="D21" s="1369">
        <v>35078</v>
      </c>
      <c r="E21" s="1363"/>
      <c r="F21" s="1370">
        <v>2273</v>
      </c>
      <c r="G21" s="1371">
        <v>5.3773361722261654</v>
      </c>
      <c r="H21" s="1370">
        <v>5472</v>
      </c>
      <c r="I21" s="1371">
        <v>12.945351312987935</v>
      </c>
      <c r="J21" s="1370">
        <v>5386</v>
      </c>
      <c r="K21" s="1371">
        <v>12.74189732670925</v>
      </c>
      <c r="L21" s="1370">
        <v>3312</v>
      </c>
      <c r="M21" s="1371">
        <v>7.835344215755855</v>
      </c>
      <c r="N21" s="1370">
        <v>595</v>
      </c>
      <c r="O21" s="1371">
        <v>1.4076176957653181</v>
      </c>
      <c r="P21" s="1370">
        <v>7280</v>
      </c>
      <c r="Q21" s="1371">
        <v>17.222616512893303</v>
      </c>
      <c r="R21" s="1370">
        <v>17950</v>
      </c>
      <c r="S21" s="1371">
        <v>42.465105275609176</v>
      </c>
      <c r="T21" s="1370">
        <v>2</v>
      </c>
      <c r="U21" s="1371">
        <v>4.7314880529926665E-3</v>
      </c>
      <c r="V21" s="1372">
        <v>42270</v>
      </c>
      <c r="W21" s="1371">
        <v>100</v>
      </c>
      <c r="X21" s="1367"/>
      <c r="Y21" s="1373">
        <v>1.2050287929756542</v>
      </c>
    </row>
    <row r="22" spans="2:25" s="633" customFormat="1" ht="21" customHeight="1" x14ac:dyDescent="0.2">
      <c r="B22" s="682" t="s">
        <v>42</v>
      </c>
      <c r="D22" s="1369">
        <v>64361</v>
      </c>
      <c r="E22" s="1363"/>
      <c r="F22" s="1370">
        <v>1130</v>
      </c>
      <c r="G22" s="1371">
        <v>1.2408582786111173</v>
      </c>
      <c r="H22" s="1370">
        <v>40693</v>
      </c>
      <c r="I22" s="1371">
        <v>44.685173390727606</v>
      </c>
      <c r="J22" s="1370">
        <v>20445</v>
      </c>
      <c r="K22" s="1371">
        <v>22.450750005490523</v>
      </c>
      <c r="L22" s="1370">
        <v>3363</v>
      </c>
      <c r="M22" s="1371">
        <v>3.6929260097072452</v>
      </c>
      <c r="N22" s="1370">
        <v>1134</v>
      </c>
      <c r="O22" s="1371">
        <v>1.2452506972964663</v>
      </c>
      <c r="P22" s="1370">
        <v>5371</v>
      </c>
      <c r="Q22" s="1371">
        <v>5.8979201897524876</v>
      </c>
      <c r="R22" s="1370">
        <v>18927</v>
      </c>
      <c r="S22" s="1371">
        <v>20.783827114400545</v>
      </c>
      <c r="T22" s="1370">
        <v>3</v>
      </c>
      <c r="U22" s="1371">
        <v>3.2943140140118156E-3</v>
      </c>
      <c r="V22" s="1372">
        <v>91066</v>
      </c>
      <c r="W22" s="1371">
        <v>100.00000000000001</v>
      </c>
      <c r="X22" s="1367"/>
      <c r="Y22" s="1373">
        <v>1.4149251876136169</v>
      </c>
    </row>
    <row r="23" spans="2:25" s="633" customFormat="1" ht="18" customHeight="1" x14ac:dyDescent="0.2">
      <c r="B23" s="682" t="s">
        <v>43</v>
      </c>
      <c r="D23" s="1369">
        <v>17326</v>
      </c>
      <c r="E23" s="1363"/>
      <c r="F23" s="1370">
        <v>365</v>
      </c>
      <c r="G23" s="1371">
        <v>1.4930257291283184</v>
      </c>
      <c r="H23" s="1370">
        <v>8638</v>
      </c>
      <c r="I23" s="1371">
        <v>35.333578762220313</v>
      </c>
      <c r="J23" s="1370">
        <v>1868</v>
      </c>
      <c r="K23" s="1371">
        <v>7.6410193479772568</v>
      </c>
      <c r="L23" s="1370">
        <v>692</v>
      </c>
      <c r="M23" s="1371">
        <v>2.8306131631693052</v>
      </c>
      <c r="N23" s="1370">
        <v>20</v>
      </c>
      <c r="O23" s="1371">
        <v>8.1809628993332509E-2</v>
      </c>
      <c r="P23" s="1370">
        <v>177</v>
      </c>
      <c r="Q23" s="1371">
        <v>0.72401521659099277</v>
      </c>
      <c r="R23" s="1370">
        <v>12686</v>
      </c>
      <c r="S23" s="1371">
        <v>51.891847670470817</v>
      </c>
      <c r="T23" s="1370">
        <v>1</v>
      </c>
      <c r="U23" s="1371">
        <v>4.090481449666626E-3</v>
      </c>
      <c r="V23" s="1372">
        <v>24447</v>
      </c>
      <c r="W23" s="1371">
        <v>100</v>
      </c>
      <c r="X23" s="1367"/>
      <c r="Y23" s="1373">
        <v>1.4110008080341683</v>
      </c>
    </row>
    <row r="24" spans="2:25" s="633" customFormat="1" ht="22.5" customHeight="1" x14ac:dyDescent="0.2">
      <c r="B24" s="682" t="s">
        <v>44</v>
      </c>
      <c r="D24" s="1369">
        <v>7612</v>
      </c>
      <c r="E24" s="1363"/>
      <c r="F24" s="1374">
        <v>1399</v>
      </c>
      <c r="G24" s="1375">
        <v>11.675847103989318</v>
      </c>
      <c r="H24" s="1374">
        <v>2644</v>
      </c>
      <c r="I24" s="1371">
        <v>22.066432982807545</v>
      </c>
      <c r="J24" s="1374">
        <v>723</v>
      </c>
      <c r="K24" s="1371">
        <v>6.0340510766149222</v>
      </c>
      <c r="L24" s="1374">
        <v>271</v>
      </c>
      <c r="M24" s="1371">
        <v>2.2617259222166584</v>
      </c>
      <c r="N24" s="1374">
        <v>74</v>
      </c>
      <c r="O24" s="1371">
        <v>0.61759305625104322</v>
      </c>
      <c r="P24" s="1374">
        <v>944</v>
      </c>
      <c r="Q24" s="1371">
        <v>7.8784843932565511</v>
      </c>
      <c r="R24" s="1374">
        <v>5915</v>
      </c>
      <c r="S24" s="1371">
        <v>49.365715239525954</v>
      </c>
      <c r="T24" s="1374">
        <v>12</v>
      </c>
      <c r="U24" s="1371">
        <v>0.10015022533800701</v>
      </c>
      <c r="V24" s="1376">
        <v>11982</v>
      </c>
      <c r="W24" s="1371">
        <v>100</v>
      </c>
      <c r="X24" s="1367"/>
      <c r="Y24" s="1373">
        <v>1.5740935365212823</v>
      </c>
    </row>
    <row r="25" spans="2:25" s="633" customFormat="1" ht="18" customHeight="1" x14ac:dyDescent="0.2">
      <c r="B25" s="682" t="s">
        <v>45</v>
      </c>
      <c r="D25" s="1369">
        <v>33202</v>
      </c>
      <c r="E25" s="1363"/>
      <c r="F25" s="1374">
        <v>382</v>
      </c>
      <c r="G25" s="1375">
        <v>0.81171245829880367</v>
      </c>
      <c r="H25" s="1374">
        <v>14692</v>
      </c>
      <c r="I25" s="1371">
        <v>31.219056118654514</v>
      </c>
      <c r="J25" s="1374">
        <v>3646</v>
      </c>
      <c r="K25" s="1371">
        <v>7.747391683134655</v>
      </c>
      <c r="L25" s="1374">
        <v>2617</v>
      </c>
      <c r="M25" s="1371">
        <v>5.5608678098637938</v>
      </c>
      <c r="N25" s="1374">
        <v>2476</v>
      </c>
      <c r="O25" s="1371">
        <v>5.2612566668791567</v>
      </c>
      <c r="P25" s="1374">
        <v>32</v>
      </c>
      <c r="Q25" s="1371">
        <v>6.7996855145449522E-2</v>
      </c>
      <c r="R25" s="1374">
        <v>20354</v>
      </c>
      <c r="S25" s="1371">
        <v>43.250249675952489</v>
      </c>
      <c r="T25" s="1374">
        <v>2862</v>
      </c>
      <c r="U25" s="1371">
        <v>6.0814687320711416</v>
      </c>
      <c r="V25" s="1376">
        <v>47061</v>
      </c>
      <c r="W25" s="1371">
        <v>100.00000000000001</v>
      </c>
      <c r="X25" s="1367"/>
      <c r="Y25" s="1373">
        <v>1.4174146135774954</v>
      </c>
    </row>
    <row r="26" spans="2:25" s="633" customFormat="1" ht="18" customHeight="1" x14ac:dyDescent="0.2">
      <c r="B26" s="682" t="s">
        <v>46</v>
      </c>
      <c r="D26" s="1369">
        <v>3284</v>
      </c>
      <c r="E26" s="1363"/>
      <c r="F26" s="1374">
        <v>312</v>
      </c>
      <c r="G26" s="1375">
        <v>6.4743722764058935</v>
      </c>
      <c r="H26" s="1374">
        <v>2351</v>
      </c>
      <c r="I26" s="1371">
        <v>48.786055198173898</v>
      </c>
      <c r="J26" s="1374">
        <v>1690</v>
      </c>
      <c r="K26" s="1371">
        <v>35.069516497198592</v>
      </c>
      <c r="L26" s="1374">
        <v>302</v>
      </c>
      <c r="M26" s="1371">
        <v>6.2668603444698068</v>
      </c>
      <c r="N26" s="1374">
        <v>120</v>
      </c>
      <c r="O26" s="1371">
        <v>2.4901431832330361</v>
      </c>
      <c r="P26" s="1374">
        <v>37</v>
      </c>
      <c r="Q26" s="1371">
        <v>0.76779414816351943</v>
      </c>
      <c r="R26" s="1374">
        <v>7</v>
      </c>
      <c r="S26" s="1371">
        <v>0.14525835235526044</v>
      </c>
      <c r="T26" s="1374">
        <v>0</v>
      </c>
      <c r="U26" s="1371">
        <v>0</v>
      </c>
      <c r="V26" s="1376">
        <v>4819</v>
      </c>
      <c r="W26" s="1371">
        <v>100</v>
      </c>
      <c r="X26" s="1367"/>
      <c r="Y26" s="1373">
        <v>1.4674177831912303</v>
      </c>
    </row>
    <row r="27" spans="2:25" s="633" customFormat="1" ht="18" customHeight="1" x14ac:dyDescent="0.2">
      <c r="B27" s="682" t="s">
        <v>1</v>
      </c>
      <c r="D27" s="1369">
        <v>1259</v>
      </c>
      <c r="E27" s="1363"/>
      <c r="F27" s="1374">
        <v>294</v>
      </c>
      <c r="G27" s="1375">
        <v>17.11292200232829</v>
      </c>
      <c r="H27" s="1374">
        <v>333</v>
      </c>
      <c r="I27" s="1371">
        <v>19.383003492433062</v>
      </c>
      <c r="J27" s="1374">
        <v>498</v>
      </c>
      <c r="K27" s="1371">
        <v>28.987194412107101</v>
      </c>
      <c r="L27" s="1374">
        <v>25</v>
      </c>
      <c r="M27" s="1371">
        <v>1.4551804423748544</v>
      </c>
      <c r="N27" s="1374">
        <v>0</v>
      </c>
      <c r="O27" s="1371">
        <v>0</v>
      </c>
      <c r="P27" s="1374">
        <v>1</v>
      </c>
      <c r="Q27" s="1371">
        <v>5.8207217694994179E-2</v>
      </c>
      <c r="R27" s="1374">
        <v>567</v>
      </c>
      <c r="S27" s="1371">
        <v>33.003492433061702</v>
      </c>
      <c r="T27" s="1374">
        <v>0</v>
      </c>
      <c r="U27" s="1371">
        <v>0</v>
      </c>
      <c r="V27" s="1372">
        <v>1718</v>
      </c>
      <c r="W27" s="1371">
        <v>100</v>
      </c>
      <c r="X27" s="1367"/>
      <c r="Y27" s="1373">
        <v>1.3645750595710882</v>
      </c>
    </row>
    <row r="28" spans="2:25" s="633" customFormat="1" ht="8.25" customHeight="1" x14ac:dyDescent="0.2">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
      <c r="B30" s="1249" t="s">
        <v>0</v>
      </c>
      <c r="D30" s="1387">
        <f>SUM(D10:D27)</f>
        <v>606999</v>
      </c>
      <c r="E30" s="1388"/>
      <c r="F30" s="1389">
        <f>SUM(F10:F27)</f>
        <v>26629</v>
      </c>
      <c r="G30" s="1390">
        <f>F30*100/$V30</f>
        <v>3.0776218555185464</v>
      </c>
      <c r="H30" s="1389">
        <f>SUM(H10:H27)</f>
        <v>274367</v>
      </c>
      <c r="I30" s="1390">
        <f>H30*100/$V30</f>
        <v>31.70971030204127</v>
      </c>
      <c r="J30" s="1389">
        <f>SUM(J10:J27)</f>
        <v>164294</v>
      </c>
      <c r="K30" s="1390">
        <f>J30*100/$V30</f>
        <v>18.988125920258515</v>
      </c>
      <c r="L30" s="1389">
        <f>SUM(L10:L27)</f>
        <v>26168</v>
      </c>
      <c r="M30" s="1390">
        <f>L30*100/$V30</f>
        <v>3.0243422101922457</v>
      </c>
      <c r="N30" s="1389">
        <f>SUM(N10:N27)</f>
        <v>10397</v>
      </c>
      <c r="O30" s="1390">
        <f>N30*100/$V30</f>
        <v>1.2016235845066028</v>
      </c>
      <c r="P30" s="1389">
        <f>SUM(P10:P27)</f>
        <v>56176</v>
      </c>
      <c r="Q30" s="1390">
        <f>P30*100/$V30</f>
        <v>6.4924888413237394</v>
      </c>
      <c r="R30" s="1389">
        <f>SUM(R10:R27)</f>
        <v>302791</v>
      </c>
      <c r="S30" s="1390">
        <f>R30*100/$V30</f>
        <v>34.994787609535322</v>
      </c>
      <c r="T30" s="1389">
        <f>SUM(T10:T28)</f>
        <v>4424</v>
      </c>
      <c r="U30" s="1390">
        <f>T30*100/$V30</f>
        <v>0.51129967662375786</v>
      </c>
      <c r="V30" s="1389">
        <f>SUM(V10:V27)</f>
        <v>865246</v>
      </c>
      <c r="W30" s="1390">
        <f>G30+I30+K30+M30+O30+Q30+S30+U30</f>
        <v>100</v>
      </c>
      <c r="X30" s="1391"/>
      <c r="Y30" s="1392">
        <f>(V30/D30)</f>
        <v>1.4254488063407025</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3"/>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492</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488</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489</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490</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2">
        <v>142408</v>
      </c>
      <c r="E10" s="1363"/>
      <c r="F10" s="1364">
        <v>13</v>
      </c>
      <c r="G10" s="1365">
        <v>6.0876243280199296E-3</v>
      </c>
      <c r="H10" s="1364">
        <v>71642</v>
      </c>
      <c r="I10" s="1365">
        <v>33.548429392923374</v>
      </c>
      <c r="J10" s="1364">
        <v>78548</v>
      </c>
      <c r="K10" s="1365">
        <v>36.782362747485344</v>
      </c>
      <c r="L10" s="1364">
        <v>7358</v>
      </c>
      <c r="M10" s="1365">
        <v>3.4455953696592805</v>
      </c>
      <c r="N10" s="1364">
        <v>13499</v>
      </c>
      <c r="O10" s="1365">
        <v>6.321295446457003</v>
      </c>
      <c r="P10" s="1364">
        <v>1825</v>
      </c>
      <c r="Q10" s="1365">
        <v>0.85460879989510552</v>
      </c>
      <c r="R10" s="1364">
        <v>40660</v>
      </c>
      <c r="S10" s="1365">
        <v>19.04021578286849</v>
      </c>
      <c r="T10" s="1364">
        <v>3</v>
      </c>
      <c r="U10" s="1365">
        <v>1.4048363833892147E-3</v>
      </c>
      <c r="V10" s="1366">
        <v>213548</v>
      </c>
      <c r="W10" s="1365">
        <v>100</v>
      </c>
      <c r="X10" s="1367"/>
      <c r="Y10" s="1368">
        <v>1.4995505870456716</v>
      </c>
    </row>
    <row r="11" spans="2:30" s="633" customFormat="1" ht="18" customHeight="1" x14ac:dyDescent="0.2">
      <c r="B11" s="682" t="s">
        <v>7</v>
      </c>
      <c r="D11" s="1369">
        <v>17712</v>
      </c>
      <c r="E11" s="1363"/>
      <c r="F11" s="1370">
        <v>1426</v>
      </c>
      <c r="G11" s="1371">
        <v>6.2194696441032802</v>
      </c>
      <c r="H11" s="1370">
        <v>3852</v>
      </c>
      <c r="I11" s="1371">
        <v>16.800418702023727</v>
      </c>
      <c r="J11" s="1370">
        <v>1827</v>
      </c>
      <c r="K11" s="1371">
        <v>7.9684228890439641</v>
      </c>
      <c r="L11" s="1370">
        <v>662</v>
      </c>
      <c r="M11" s="1371">
        <v>2.8872993719469644</v>
      </c>
      <c r="N11" s="1370">
        <v>1046</v>
      </c>
      <c r="O11" s="1371">
        <v>4.5621074668527566</v>
      </c>
      <c r="P11" s="1370">
        <v>4191</v>
      </c>
      <c r="Q11" s="1371">
        <v>18.278960223307745</v>
      </c>
      <c r="R11" s="1370">
        <v>9924</v>
      </c>
      <c r="S11" s="1371">
        <v>43.283321702721565</v>
      </c>
      <c r="T11" s="1370">
        <v>0</v>
      </c>
      <c r="U11" s="1371">
        <v>0</v>
      </c>
      <c r="V11" s="1372">
        <v>22928</v>
      </c>
      <c r="W11" s="1371">
        <v>100</v>
      </c>
      <c r="X11" s="1367"/>
      <c r="Y11" s="1373">
        <v>1.2944896115627822</v>
      </c>
    </row>
    <row r="12" spans="2:30" s="633" customFormat="1" ht="22.5" customHeight="1" x14ac:dyDescent="0.2">
      <c r="B12" s="682" t="s">
        <v>37</v>
      </c>
      <c r="D12" s="1369">
        <v>10799</v>
      </c>
      <c r="E12" s="1363"/>
      <c r="F12" s="1374">
        <v>2120</v>
      </c>
      <c r="G12" s="1371">
        <v>13.901639344262295</v>
      </c>
      <c r="H12" s="1374">
        <v>2468</v>
      </c>
      <c r="I12" s="1371">
        <v>16.18360655737705</v>
      </c>
      <c r="J12" s="1374">
        <v>1874</v>
      </c>
      <c r="K12" s="1371">
        <v>12.288524590163934</v>
      </c>
      <c r="L12" s="1374">
        <v>844</v>
      </c>
      <c r="M12" s="1371">
        <v>5.5344262295081963</v>
      </c>
      <c r="N12" s="1374">
        <v>1552</v>
      </c>
      <c r="O12" s="1371">
        <v>10.177049180327868</v>
      </c>
      <c r="P12" s="1374">
        <v>1876</v>
      </c>
      <c r="Q12" s="1371">
        <v>12.301639344262295</v>
      </c>
      <c r="R12" s="1374">
        <v>4509</v>
      </c>
      <c r="S12" s="1371">
        <v>29.567213114754097</v>
      </c>
      <c r="T12" s="1374">
        <v>7</v>
      </c>
      <c r="U12" s="1371">
        <v>4.5901639344262293E-2</v>
      </c>
      <c r="V12" s="1372">
        <v>15250</v>
      </c>
      <c r="W12" s="1371">
        <v>100.00000000000001</v>
      </c>
      <c r="X12" s="1367"/>
      <c r="Y12" s="1373">
        <v>1.4121677933141958</v>
      </c>
    </row>
    <row r="13" spans="2:30" s="633" customFormat="1" ht="18" customHeight="1" x14ac:dyDescent="0.2">
      <c r="B13" s="682" t="s">
        <v>38</v>
      </c>
      <c r="D13" s="1369">
        <v>10943</v>
      </c>
      <c r="E13" s="1363"/>
      <c r="F13" s="1370">
        <v>941</v>
      </c>
      <c r="G13" s="1371">
        <v>5.097784278671651</v>
      </c>
      <c r="H13" s="1370">
        <v>5912</v>
      </c>
      <c r="I13" s="1371">
        <v>32.027737147191075</v>
      </c>
      <c r="J13" s="1370">
        <v>956</v>
      </c>
      <c r="K13" s="1371">
        <v>5.1790454520829945</v>
      </c>
      <c r="L13" s="1370">
        <v>981</v>
      </c>
      <c r="M13" s="1371">
        <v>5.3144807411019013</v>
      </c>
      <c r="N13" s="1370">
        <v>871</v>
      </c>
      <c r="O13" s="1371">
        <v>4.7185654694187118</v>
      </c>
      <c r="P13" s="1370">
        <v>356</v>
      </c>
      <c r="Q13" s="1371">
        <v>1.9285985156292325</v>
      </c>
      <c r="R13" s="1370">
        <v>8442</v>
      </c>
      <c r="S13" s="1371">
        <v>45.733788395904433</v>
      </c>
      <c r="T13" s="1370">
        <v>0</v>
      </c>
      <c r="U13" s="1371">
        <v>0</v>
      </c>
      <c r="V13" s="1372">
        <v>18459</v>
      </c>
      <c r="W13" s="1371">
        <v>100</v>
      </c>
      <c r="X13" s="1367"/>
      <c r="Y13" s="1373">
        <v>1.6868317645983735</v>
      </c>
    </row>
    <row r="14" spans="2:30" s="633" customFormat="1" ht="18" customHeight="1" x14ac:dyDescent="0.2">
      <c r="B14" s="682" t="s">
        <v>6</v>
      </c>
      <c r="D14" s="1369">
        <v>20719</v>
      </c>
      <c r="E14" s="1363"/>
      <c r="F14" s="1370">
        <v>638</v>
      </c>
      <c r="G14" s="1371">
        <v>2.60525133733513</v>
      </c>
      <c r="H14" s="1370">
        <v>4207</v>
      </c>
      <c r="I14" s="1371">
        <v>17.179141655437135</v>
      </c>
      <c r="J14" s="1370">
        <v>165</v>
      </c>
      <c r="K14" s="1371">
        <v>0.67377189758667155</v>
      </c>
      <c r="L14" s="1370">
        <v>1847</v>
      </c>
      <c r="M14" s="1371">
        <v>7.5421617869247415</v>
      </c>
      <c r="N14" s="1370">
        <v>1883</v>
      </c>
      <c r="O14" s="1371">
        <v>7.6891665645800158</v>
      </c>
      <c r="P14" s="1370">
        <v>4011</v>
      </c>
      <c r="Q14" s="1371">
        <v>16.378782310425088</v>
      </c>
      <c r="R14" s="1370">
        <v>11628</v>
      </c>
      <c r="S14" s="1371">
        <v>47.482543182653437</v>
      </c>
      <c r="T14" s="1370">
        <v>110</v>
      </c>
      <c r="U14" s="1371">
        <v>0.44918126505778105</v>
      </c>
      <c r="V14" s="1372">
        <v>24489</v>
      </c>
      <c r="W14" s="1371">
        <v>100</v>
      </c>
      <c r="X14" s="1367"/>
      <c r="Y14" s="1373">
        <v>1.1819585887349775</v>
      </c>
    </row>
    <row r="15" spans="2:30" s="633" customFormat="1" ht="18" customHeight="1" x14ac:dyDescent="0.2">
      <c r="B15" s="682" t="s">
        <v>5</v>
      </c>
      <c r="D15" s="1369">
        <v>8260</v>
      </c>
      <c r="E15" s="1363"/>
      <c r="F15" s="1374">
        <v>3796</v>
      </c>
      <c r="G15" s="1371">
        <v>27.944640753828033</v>
      </c>
      <c r="H15" s="1374">
        <v>1679</v>
      </c>
      <c r="I15" s="1371">
        <v>12.360129564193169</v>
      </c>
      <c r="J15" s="1374">
        <v>563</v>
      </c>
      <c r="K15" s="1371">
        <v>4.1445818610129566</v>
      </c>
      <c r="L15" s="1374">
        <v>860</v>
      </c>
      <c r="M15" s="1371">
        <v>6.3309776207302706</v>
      </c>
      <c r="N15" s="1374">
        <v>2761</v>
      </c>
      <c r="O15" s="1371">
        <v>20.325382803297998</v>
      </c>
      <c r="P15" s="1374">
        <v>319</v>
      </c>
      <c r="Q15" s="1371">
        <v>2.3483510011778561</v>
      </c>
      <c r="R15" s="1374">
        <v>3606</v>
      </c>
      <c r="S15" s="1371">
        <v>26.545936395759718</v>
      </c>
      <c r="T15" s="1374">
        <v>0</v>
      </c>
      <c r="U15" s="1371">
        <v>0</v>
      </c>
      <c r="V15" s="1372">
        <v>13584</v>
      </c>
      <c r="W15" s="1371">
        <v>100</v>
      </c>
      <c r="X15" s="1367"/>
      <c r="Y15" s="1373">
        <v>1.6445520581113802</v>
      </c>
    </row>
    <row r="16" spans="2:30" s="742" customFormat="1" ht="18" customHeight="1" x14ac:dyDescent="0.2">
      <c r="B16" s="836" t="s">
        <v>4</v>
      </c>
      <c r="D16" s="1369">
        <v>41342</v>
      </c>
      <c r="E16" s="1363"/>
      <c r="F16" s="1370">
        <v>4753</v>
      </c>
      <c r="G16" s="1371">
        <v>8.0652277200841649</v>
      </c>
      <c r="H16" s="1370">
        <v>10701</v>
      </c>
      <c r="I16" s="1371">
        <v>18.158216249236407</v>
      </c>
      <c r="J16" s="1370">
        <v>7142</v>
      </c>
      <c r="K16" s="1371">
        <v>12.119052467250389</v>
      </c>
      <c r="L16" s="1370">
        <v>2483</v>
      </c>
      <c r="M16" s="1371">
        <v>4.2133306183397812</v>
      </c>
      <c r="N16" s="1370">
        <v>3527</v>
      </c>
      <c r="O16" s="1371">
        <v>5.9848639109482118</v>
      </c>
      <c r="P16" s="1370">
        <v>14828</v>
      </c>
      <c r="Q16" s="1371">
        <v>25.161202742143487</v>
      </c>
      <c r="R16" s="1370">
        <v>14539</v>
      </c>
      <c r="S16" s="1371">
        <v>24.670807031833299</v>
      </c>
      <c r="T16" s="1370">
        <v>959</v>
      </c>
      <c r="U16" s="1371">
        <v>1.6272992601642571</v>
      </c>
      <c r="V16" s="1372">
        <v>58932</v>
      </c>
      <c r="W16" s="1371">
        <v>100</v>
      </c>
      <c r="X16" s="1367"/>
      <c r="Y16" s="1373">
        <v>1.4254753035653815</v>
      </c>
    </row>
    <row r="17" spans="2:25" s="742" customFormat="1" ht="18" customHeight="1" x14ac:dyDescent="0.2">
      <c r="B17" s="836" t="s">
        <v>40</v>
      </c>
      <c r="D17" s="1369">
        <v>26025</v>
      </c>
      <c r="E17" s="1363"/>
      <c r="F17" s="1370">
        <v>4662</v>
      </c>
      <c r="G17" s="1371">
        <v>12.132410347160777</v>
      </c>
      <c r="H17" s="1370">
        <v>10483</v>
      </c>
      <c r="I17" s="1371">
        <v>27.28100765106959</v>
      </c>
      <c r="J17" s="1370">
        <v>4304</v>
      </c>
      <c r="K17" s="1371">
        <v>11.200749492531099</v>
      </c>
      <c r="L17" s="1370">
        <v>1625</v>
      </c>
      <c r="M17" s="1371">
        <v>4.2289075105397389</v>
      </c>
      <c r="N17" s="1370">
        <v>3388</v>
      </c>
      <c r="O17" s="1371">
        <v>8.8169468588976212</v>
      </c>
      <c r="P17" s="1370">
        <v>4641</v>
      </c>
      <c r="Q17" s="1371">
        <v>12.077759850101494</v>
      </c>
      <c r="R17" s="1370">
        <v>9318</v>
      </c>
      <c r="S17" s="1371">
        <v>24.249206266590331</v>
      </c>
      <c r="T17" s="1370">
        <v>5</v>
      </c>
      <c r="U17" s="1371">
        <v>1.3012023109353042E-2</v>
      </c>
      <c r="V17" s="1372">
        <v>38426</v>
      </c>
      <c r="W17" s="1371">
        <v>100</v>
      </c>
      <c r="X17" s="1367"/>
      <c r="Y17" s="1373">
        <v>1.4765033621517771</v>
      </c>
    </row>
    <row r="18" spans="2:25" s="742" customFormat="1" ht="18" customHeight="1" x14ac:dyDescent="0.2">
      <c r="B18" s="836" t="s">
        <v>41</v>
      </c>
      <c r="D18" s="1369">
        <v>97001</v>
      </c>
      <c r="E18" s="1363"/>
      <c r="F18" s="1370">
        <v>4</v>
      </c>
      <c r="G18" s="1371">
        <v>3.2634146739440816E-3</v>
      </c>
      <c r="H18" s="1370">
        <v>14266</v>
      </c>
      <c r="I18" s="1371">
        <v>11.638968434621566</v>
      </c>
      <c r="J18" s="1370">
        <v>13323</v>
      </c>
      <c r="K18" s="1371">
        <v>10.869618425239249</v>
      </c>
      <c r="L18" s="1370">
        <v>7631</v>
      </c>
      <c r="M18" s="1371">
        <v>6.2257793442168214</v>
      </c>
      <c r="N18" s="1370">
        <v>20975</v>
      </c>
      <c r="O18" s="1371">
        <v>17.112530696494275</v>
      </c>
      <c r="P18" s="1370">
        <v>11680</v>
      </c>
      <c r="Q18" s="1371">
        <v>9.529170847916717</v>
      </c>
      <c r="R18" s="1370">
        <v>54674</v>
      </c>
      <c r="S18" s="1371">
        <v>44.605983470804674</v>
      </c>
      <c r="T18" s="1370">
        <v>18</v>
      </c>
      <c r="U18" s="1371">
        <v>1.4685366032748367E-2</v>
      </c>
      <c r="V18" s="1372">
        <v>122571</v>
      </c>
      <c r="W18" s="1371">
        <v>100</v>
      </c>
      <c r="X18" s="1367"/>
      <c r="Y18" s="1373">
        <v>1.2636055298398985</v>
      </c>
    </row>
    <row r="19" spans="2:25" s="742" customFormat="1" ht="18" customHeight="1" x14ac:dyDescent="0.2">
      <c r="B19" s="836" t="s">
        <v>3</v>
      </c>
      <c r="D19" s="1369">
        <v>67854</v>
      </c>
      <c r="E19" s="1363"/>
      <c r="F19" s="1370">
        <v>383</v>
      </c>
      <c r="G19" s="1371">
        <v>0.37410381136572313</v>
      </c>
      <c r="H19" s="1370">
        <v>30329</v>
      </c>
      <c r="I19" s="1371">
        <v>29.624528707339469</v>
      </c>
      <c r="J19" s="1370">
        <v>2536</v>
      </c>
      <c r="K19" s="1371">
        <v>2.4770946883119422</v>
      </c>
      <c r="L19" s="1370">
        <v>4459</v>
      </c>
      <c r="M19" s="1371">
        <v>4.3554279239680396</v>
      </c>
      <c r="N19" s="1370">
        <v>6252</v>
      </c>
      <c r="O19" s="1371">
        <v>6.1067807536775476</v>
      </c>
      <c r="P19" s="1370">
        <v>9936</v>
      </c>
      <c r="Q19" s="1371">
        <v>9.7052101037332239</v>
      </c>
      <c r="R19" s="1370">
        <v>47993</v>
      </c>
      <c r="S19" s="1371">
        <v>46.878235558420755</v>
      </c>
      <c r="T19" s="1370">
        <v>490</v>
      </c>
      <c r="U19" s="1371">
        <v>0.4786184531833011</v>
      </c>
      <c r="V19" s="1372">
        <v>102378</v>
      </c>
      <c r="W19" s="1371">
        <v>100</v>
      </c>
      <c r="X19" s="1367"/>
      <c r="Y19" s="1373">
        <v>1.5087983022371563</v>
      </c>
    </row>
    <row r="20" spans="2:25" s="633" customFormat="1" ht="18" customHeight="1" x14ac:dyDescent="0.2">
      <c r="B20" s="836" t="s">
        <v>2</v>
      </c>
      <c r="D20" s="1369">
        <v>12634</v>
      </c>
      <c r="E20" s="1363"/>
      <c r="F20" s="1370">
        <v>466</v>
      </c>
      <c r="G20" s="1371">
        <v>3.1183083511777303</v>
      </c>
      <c r="H20" s="1370">
        <v>1912</v>
      </c>
      <c r="I20" s="1371">
        <v>12.794432548179872</v>
      </c>
      <c r="J20" s="1370">
        <v>281</v>
      </c>
      <c r="K20" s="1371">
        <v>1.8803533190578159</v>
      </c>
      <c r="L20" s="1370">
        <v>948</v>
      </c>
      <c r="M20" s="1371">
        <v>6.3436830835117775</v>
      </c>
      <c r="N20" s="1370">
        <v>1651</v>
      </c>
      <c r="O20" s="1371">
        <v>11.047912205567451</v>
      </c>
      <c r="P20" s="1370">
        <v>6848</v>
      </c>
      <c r="Q20" s="1371">
        <v>45.824411134903642</v>
      </c>
      <c r="R20" s="1370">
        <v>2838</v>
      </c>
      <c r="S20" s="1371">
        <v>18.990899357601712</v>
      </c>
      <c r="T20" s="1370">
        <v>0</v>
      </c>
      <c r="U20" s="1371">
        <v>0</v>
      </c>
      <c r="V20" s="1372">
        <v>14944</v>
      </c>
      <c r="W20" s="1371">
        <v>100</v>
      </c>
      <c r="X20" s="1367"/>
      <c r="Y20" s="1373">
        <v>1.1828399556751623</v>
      </c>
    </row>
    <row r="21" spans="2:25" s="633" customFormat="1" ht="18" customHeight="1" x14ac:dyDescent="0.2">
      <c r="B21" s="682" t="s">
        <v>35</v>
      </c>
      <c r="D21" s="1369">
        <v>31900</v>
      </c>
      <c r="E21" s="1363"/>
      <c r="F21" s="1370">
        <v>2006</v>
      </c>
      <c r="G21" s="1371">
        <v>5.2255913306241535</v>
      </c>
      <c r="H21" s="1370">
        <v>4930</v>
      </c>
      <c r="I21" s="1371">
        <v>12.842554965093258</v>
      </c>
      <c r="J21" s="1370">
        <v>6397</v>
      </c>
      <c r="K21" s="1371">
        <v>16.664061685943523</v>
      </c>
      <c r="L21" s="1370">
        <v>2736</v>
      </c>
      <c r="M21" s="1371">
        <v>7.1272272585182872</v>
      </c>
      <c r="N21" s="1370">
        <v>2538</v>
      </c>
      <c r="O21" s="1371">
        <v>6.6114410753360424</v>
      </c>
      <c r="P21" s="1370">
        <v>6802</v>
      </c>
      <c r="Q21" s="1371">
        <v>17.719078878816298</v>
      </c>
      <c r="R21" s="1370">
        <v>12925</v>
      </c>
      <c r="S21" s="1371">
        <v>33.669375846618735</v>
      </c>
      <c r="T21" s="1370">
        <v>54</v>
      </c>
      <c r="U21" s="1371">
        <v>0.14066895904970303</v>
      </c>
      <c r="V21" s="1372">
        <v>38388</v>
      </c>
      <c r="W21" s="1371">
        <v>100</v>
      </c>
      <c r="X21" s="1367"/>
      <c r="Y21" s="1373">
        <v>1.2033855799373041</v>
      </c>
    </row>
    <row r="22" spans="2:25" s="633" customFormat="1" ht="21" customHeight="1" x14ac:dyDescent="0.2">
      <c r="B22" s="682" t="s">
        <v>42</v>
      </c>
      <c r="D22" s="1369">
        <v>81854</v>
      </c>
      <c r="E22" s="1363"/>
      <c r="F22" s="1370">
        <v>3024</v>
      </c>
      <c r="G22" s="1371">
        <v>2.5003927534913717</v>
      </c>
      <c r="H22" s="1370">
        <v>39787</v>
      </c>
      <c r="I22" s="1371">
        <v>32.897859286759662</v>
      </c>
      <c r="J22" s="1370">
        <v>26219</v>
      </c>
      <c r="K22" s="1371">
        <v>21.679165874269273</v>
      </c>
      <c r="L22" s="1370">
        <v>8248</v>
      </c>
      <c r="M22" s="1371">
        <v>6.8198543091259376</v>
      </c>
      <c r="N22" s="1370">
        <v>7974</v>
      </c>
      <c r="O22" s="1371">
        <v>6.5932975583135578</v>
      </c>
      <c r="P22" s="1370">
        <v>11213</v>
      </c>
      <c r="Q22" s="1371">
        <v>9.2714629447416517</v>
      </c>
      <c r="R22" s="1370">
        <v>24455</v>
      </c>
      <c r="S22" s="1371">
        <v>20.220603434732638</v>
      </c>
      <c r="T22" s="1370">
        <v>21</v>
      </c>
      <c r="U22" s="1371">
        <v>1.7363838565912303E-2</v>
      </c>
      <c r="V22" s="1372">
        <v>120941</v>
      </c>
      <c r="W22" s="1371">
        <v>100</v>
      </c>
      <c r="X22" s="1367"/>
      <c r="Y22" s="1373">
        <v>1.4775209519388179</v>
      </c>
    </row>
    <row r="23" spans="2:25" s="633" customFormat="1" ht="18" customHeight="1" x14ac:dyDescent="0.2">
      <c r="B23" s="682" t="s">
        <v>43</v>
      </c>
      <c r="D23" s="1369">
        <v>18702</v>
      </c>
      <c r="E23" s="1363"/>
      <c r="F23" s="1370">
        <v>1539</v>
      </c>
      <c r="G23" s="1371">
        <v>6.3429913860610805</v>
      </c>
      <c r="H23" s="1370">
        <v>5484</v>
      </c>
      <c r="I23" s="1371">
        <v>22.602316284053909</v>
      </c>
      <c r="J23" s="1370">
        <v>1118</v>
      </c>
      <c r="K23" s="1371">
        <v>4.6078390965667886</v>
      </c>
      <c r="L23" s="1370">
        <v>2009</v>
      </c>
      <c r="M23" s="1371">
        <v>8.2800972674442566</v>
      </c>
      <c r="N23" s="1370">
        <v>2512</v>
      </c>
      <c r="O23" s="1371">
        <v>10.353212710711784</v>
      </c>
      <c r="P23" s="1370">
        <v>504</v>
      </c>
      <c r="Q23" s="1371">
        <v>2.0772369451428099</v>
      </c>
      <c r="R23" s="1370">
        <v>11096</v>
      </c>
      <c r="S23" s="1371">
        <v>45.73218480814409</v>
      </c>
      <c r="T23" s="1370">
        <v>1</v>
      </c>
      <c r="U23" s="1371">
        <v>4.1215018752833532E-3</v>
      </c>
      <c r="V23" s="1372">
        <v>24263</v>
      </c>
      <c r="W23" s="1371">
        <v>100</v>
      </c>
      <c r="X23" s="1367"/>
      <c r="Y23" s="1373">
        <v>1.2973478772323817</v>
      </c>
    </row>
    <row r="24" spans="2:25" s="633" customFormat="1" ht="22.5" customHeight="1" x14ac:dyDescent="0.2">
      <c r="B24" s="682" t="s">
        <v>44</v>
      </c>
      <c r="D24" s="1369">
        <v>6563</v>
      </c>
      <c r="E24" s="1363"/>
      <c r="F24" s="1374">
        <v>692</v>
      </c>
      <c r="G24" s="1375">
        <v>7.8788568826141407</v>
      </c>
      <c r="H24" s="1374">
        <v>1187</v>
      </c>
      <c r="I24" s="1371">
        <v>13.514744392576569</v>
      </c>
      <c r="J24" s="1374">
        <v>328</v>
      </c>
      <c r="K24" s="1371">
        <v>3.7344870773084367</v>
      </c>
      <c r="L24" s="1374">
        <v>353</v>
      </c>
      <c r="M24" s="1371">
        <v>4.0191278606398724</v>
      </c>
      <c r="N24" s="1374">
        <v>1695</v>
      </c>
      <c r="O24" s="1371">
        <v>19.298645109871341</v>
      </c>
      <c r="P24" s="1374">
        <v>1390</v>
      </c>
      <c r="Q24" s="1371">
        <v>15.826027553227826</v>
      </c>
      <c r="R24" s="1374">
        <v>3123</v>
      </c>
      <c r="S24" s="1371">
        <v>35.557326653762949</v>
      </c>
      <c r="T24" s="1374">
        <v>15</v>
      </c>
      <c r="U24" s="1371">
        <v>0.17078446999886143</v>
      </c>
      <c r="V24" s="1376">
        <v>8783</v>
      </c>
      <c r="W24" s="1371">
        <v>100</v>
      </c>
      <c r="X24" s="1367"/>
      <c r="Y24" s="1373">
        <v>1.3382599420996495</v>
      </c>
    </row>
    <row r="25" spans="2:25" s="633" customFormat="1" ht="18" customHeight="1" x14ac:dyDescent="0.2">
      <c r="B25" s="682" t="s">
        <v>45</v>
      </c>
      <c r="D25" s="1369">
        <v>24304</v>
      </c>
      <c r="E25" s="1363"/>
      <c r="F25" s="1374">
        <v>488</v>
      </c>
      <c r="G25" s="1375">
        <v>1.3396656326351333</v>
      </c>
      <c r="H25" s="1374">
        <v>9325</v>
      </c>
      <c r="I25" s="1371">
        <v>25.599143492464382</v>
      </c>
      <c r="J25" s="1374">
        <v>2233</v>
      </c>
      <c r="K25" s="1371">
        <v>6.1300683558898621</v>
      </c>
      <c r="L25" s="1374">
        <v>3306</v>
      </c>
      <c r="M25" s="1371">
        <v>9.0756856178109651</v>
      </c>
      <c r="N25" s="1374">
        <v>5097</v>
      </c>
      <c r="O25" s="1371">
        <v>13.992368298240317</v>
      </c>
      <c r="P25" s="1374">
        <v>685</v>
      </c>
      <c r="Q25" s="1371">
        <v>1.8804732753177589</v>
      </c>
      <c r="R25" s="1374">
        <v>12450</v>
      </c>
      <c r="S25" s="1371">
        <v>34.177944930957807</v>
      </c>
      <c r="T25" s="1374">
        <v>2843</v>
      </c>
      <c r="U25" s="1371">
        <v>7.8046503966837788</v>
      </c>
      <c r="V25" s="1376">
        <v>36427</v>
      </c>
      <c r="W25" s="1371">
        <v>100.00000000000001</v>
      </c>
      <c r="X25" s="1367"/>
      <c r="Y25" s="1373">
        <v>1.4988067807768268</v>
      </c>
    </row>
    <row r="26" spans="2:25" s="633" customFormat="1" ht="18" customHeight="1" x14ac:dyDescent="0.2">
      <c r="B26" s="682" t="s">
        <v>46</v>
      </c>
      <c r="D26" s="1369">
        <v>4201</v>
      </c>
      <c r="E26" s="1363"/>
      <c r="F26" s="1374">
        <v>497</v>
      </c>
      <c r="G26" s="1375">
        <v>7.9342273307790547</v>
      </c>
      <c r="H26" s="1374">
        <v>1315</v>
      </c>
      <c r="I26" s="1371">
        <v>20.992975734355046</v>
      </c>
      <c r="J26" s="1374">
        <v>1285</v>
      </c>
      <c r="K26" s="1371">
        <v>20.514048531289912</v>
      </c>
      <c r="L26" s="1374">
        <v>557</v>
      </c>
      <c r="M26" s="1371">
        <v>8.8920817369093239</v>
      </c>
      <c r="N26" s="1374">
        <v>1348</v>
      </c>
      <c r="O26" s="1371">
        <v>21.519795657726693</v>
      </c>
      <c r="P26" s="1374">
        <v>516</v>
      </c>
      <c r="Q26" s="1371">
        <v>8.2375478927203059</v>
      </c>
      <c r="R26" s="1374">
        <v>746</v>
      </c>
      <c r="S26" s="1371">
        <v>11.909323116219667</v>
      </c>
      <c r="T26" s="1374">
        <v>0</v>
      </c>
      <c r="U26" s="1371">
        <v>0</v>
      </c>
      <c r="V26" s="1376">
        <v>6264</v>
      </c>
      <c r="W26" s="1371">
        <v>100</v>
      </c>
      <c r="X26" s="1367"/>
      <c r="Y26" s="1373">
        <v>1.4910735539157343</v>
      </c>
    </row>
    <row r="27" spans="2:25" s="633" customFormat="1" ht="18" customHeight="1" x14ac:dyDescent="0.2">
      <c r="B27" s="682" t="s">
        <v>1</v>
      </c>
      <c r="D27" s="1369">
        <v>1462</v>
      </c>
      <c r="E27" s="1363"/>
      <c r="F27" s="1374">
        <v>260</v>
      </c>
      <c r="G27" s="1375">
        <v>13.520540821632865</v>
      </c>
      <c r="H27" s="1374">
        <v>294</v>
      </c>
      <c r="I27" s="1371">
        <v>15.288611544461778</v>
      </c>
      <c r="J27" s="1374">
        <v>464</v>
      </c>
      <c r="K27" s="1371">
        <v>24.128965158606345</v>
      </c>
      <c r="L27" s="1374">
        <v>26</v>
      </c>
      <c r="M27" s="1371">
        <v>1.3520540821632865</v>
      </c>
      <c r="N27" s="1374">
        <v>101</v>
      </c>
      <c r="O27" s="1371">
        <v>5.2522100884035359</v>
      </c>
      <c r="P27" s="1374">
        <v>4</v>
      </c>
      <c r="Q27" s="1371">
        <v>0.2080083203328133</v>
      </c>
      <c r="R27" s="1374">
        <v>774</v>
      </c>
      <c r="S27" s="1371">
        <v>40.249609984399378</v>
      </c>
      <c r="T27" s="1374">
        <v>0</v>
      </c>
      <c r="U27" s="1371">
        <v>0</v>
      </c>
      <c r="V27" s="1372">
        <v>1923</v>
      </c>
      <c r="W27" s="1371">
        <v>100</v>
      </c>
      <c r="X27" s="1367"/>
      <c r="Y27" s="1373">
        <v>1.3153214774281805</v>
      </c>
    </row>
    <row r="28" spans="2:25" s="633" customFormat="1" ht="8.25" customHeight="1" x14ac:dyDescent="0.2">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
      <c r="B30" s="1249" t="s">
        <v>0</v>
      </c>
      <c r="D30" s="1387">
        <f>SUM(D10:D27)</f>
        <v>624683</v>
      </c>
      <c r="E30" s="1388"/>
      <c r="F30" s="1389">
        <f>SUM(F10:F27)</f>
        <v>27708</v>
      </c>
      <c r="G30" s="1390">
        <f>F30*100/$V30</f>
        <v>3.1397238294024463</v>
      </c>
      <c r="H30" s="1389">
        <f>SUM(H10:H27)</f>
        <v>219773</v>
      </c>
      <c r="I30" s="1390">
        <f>H30*100/$V30</f>
        <v>24.903512529206864</v>
      </c>
      <c r="J30" s="1389">
        <f>SUM(J10:J27)</f>
        <v>149563</v>
      </c>
      <c r="K30" s="1390">
        <f>J30*100/$V30</f>
        <v>16.947687133568575</v>
      </c>
      <c r="L30" s="1389">
        <f>SUM(L10:L27)</f>
        <v>46933</v>
      </c>
      <c r="M30" s="1390">
        <f>L30*100/$V30</f>
        <v>5.3181990214142125</v>
      </c>
      <c r="N30" s="1389">
        <f>SUM(N10:N27)</f>
        <v>78670</v>
      </c>
      <c r="O30" s="1390">
        <f>N30*100/$V30</f>
        <v>8.9144677948278641</v>
      </c>
      <c r="P30" s="1389">
        <f>SUM(P10:P27)</f>
        <v>81625</v>
      </c>
      <c r="Q30" s="1390">
        <f>P30*100/$V30</f>
        <v>9.2493127463178393</v>
      </c>
      <c r="R30" s="1389">
        <f>SUM(R10:R27)</f>
        <v>273700</v>
      </c>
      <c r="S30" s="1390">
        <f>R30*100/$V30</f>
        <v>31.014234593166218</v>
      </c>
      <c r="T30" s="1389">
        <f>SUM(T10:T28)</f>
        <v>4526</v>
      </c>
      <c r="U30" s="1390">
        <f>T30*100/$V30</f>
        <v>0.51286235209598208</v>
      </c>
      <c r="V30" s="1389">
        <f>SUM(V10:V27)</f>
        <v>882498</v>
      </c>
      <c r="W30" s="1390">
        <f>G30+I30+K30+M30+O30+Q30+S30+U30</f>
        <v>100</v>
      </c>
      <c r="X30" s="1391"/>
      <c r="Y30" s="1392">
        <f>(V30/D30)</f>
        <v>1.412713328200063</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47" t="s">
        <v>493</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
      <c r="B4" s="1482" t="str">
        <f>porsaad!$B$6</f>
        <v>Situación a 30 de abril de 2026</v>
      </c>
      <c r="C4" s="1482"/>
      <c r="D4" s="1482"/>
      <c r="E4" s="1482"/>
      <c r="F4" s="1482"/>
      <c r="G4" s="1482"/>
      <c r="H4" s="1482"/>
      <c r="I4" s="1482"/>
      <c r="J4" s="1482"/>
      <c r="K4" s="1482"/>
      <c r="L4" s="1482"/>
      <c r="M4" s="1482"/>
      <c r="N4" s="1482"/>
      <c r="O4" s="1482"/>
      <c r="P4" s="1482"/>
      <c r="Q4" s="1482"/>
      <c r="R4" s="1482"/>
      <c r="S4" s="1482"/>
      <c r="T4" s="1482"/>
      <c r="U4" s="1482"/>
      <c r="V4" s="1482"/>
      <c r="W4" s="1482"/>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7" t="s">
        <v>488</v>
      </c>
      <c r="G6" s="1598"/>
      <c r="H6" s="1598"/>
      <c r="I6" s="1598"/>
      <c r="J6" s="1598"/>
      <c r="K6" s="1598"/>
      <c r="L6" s="1598"/>
      <c r="M6" s="1598"/>
      <c r="N6" s="1598"/>
      <c r="O6" s="1598"/>
      <c r="P6" s="1598"/>
      <c r="Q6" s="1598"/>
      <c r="R6" s="1598"/>
      <c r="S6" s="1598"/>
      <c r="T6" s="1598"/>
      <c r="U6" s="1598"/>
      <c r="V6" s="1598"/>
      <c r="W6" s="1599"/>
      <c r="X6" s="825"/>
      <c r="Y6" s="826"/>
    </row>
    <row r="7" spans="2:30" s="621" customFormat="1" ht="64.5" customHeight="1" x14ac:dyDescent="0.2">
      <c r="B7" s="1555" t="s">
        <v>12</v>
      </c>
      <c r="C7" s="625"/>
      <c r="D7" s="871" t="s">
        <v>489</v>
      </c>
      <c r="E7" s="625"/>
      <c r="F7" s="1600" t="s">
        <v>54</v>
      </c>
      <c r="G7" s="1601"/>
      <c r="H7" s="1602" t="s">
        <v>55</v>
      </c>
      <c r="I7" s="1603"/>
      <c r="J7" s="1604" t="s">
        <v>56</v>
      </c>
      <c r="K7" s="1605"/>
      <c r="L7" s="1604" t="s">
        <v>57</v>
      </c>
      <c r="M7" s="1606"/>
      <c r="N7" s="1605" t="s">
        <v>58</v>
      </c>
      <c r="O7" s="1605"/>
      <c r="P7" s="1604" t="s">
        <v>59</v>
      </c>
      <c r="Q7" s="1606"/>
      <c r="R7" s="1602" t="s">
        <v>60</v>
      </c>
      <c r="S7" s="1603"/>
      <c r="T7" s="1604" t="s">
        <v>61</v>
      </c>
      <c r="U7" s="1606"/>
      <c r="V7" s="1604" t="s">
        <v>0</v>
      </c>
      <c r="W7" s="1607"/>
      <c r="X7" s="627"/>
      <c r="Y7" s="1361" t="s">
        <v>490</v>
      </c>
      <c r="AD7" s="827"/>
    </row>
    <row r="8" spans="2:30" s="626" customFormat="1" ht="20.25" customHeight="1" x14ac:dyDescent="0.2">
      <c r="B8" s="1556"/>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2">
        <v>80742</v>
      </c>
      <c r="E10" s="1363"/>
      <c r="F10" s="1364">
        <v>2</v>
      </c>
      <c r="G10" s="1365">
        <v>1.786862983346437E-3</v>
      </c>
      <c r="H10" s="1364">
        <v>31943</v>
      </c>
      <c r="I10" s="1365">
        <v>28.538882138517618</v>
      </c>
      <c r="J10" s="1364">
        <v>34706</v>
      </c>
      <c r="K10" s="1365">
        <v>31.007433350010722</v>
      </c>
      <c r="L10" s="1364">
        <v>5532</v>
      </c>
      <c r="M10" s="1365">
        <v>4.9424630119362449</v>
      </c>
      <c r="N10" s="1364">
        <v>11544</v>
      </c>
      <c r="O10" s="1365">
        <v>10.313773139875634</v>
      </c>
      <c r="P10" s="1364">
        <v>1717</v>
      </c>
      <c r="Q10" s="1365">
        <v>1.5340218712029161</v>
      </c>
      <c r="R10" s="1364">
        <v>26475</v>
      </c>
      <c r="S10" s="1365">
        <v>23.653598742048459</v>
      </c>
      <c r="T10" s="1364">
        <v>9</v>
      </c>
      <c r="U10" s="1365">
        <v>8.0408834250589659E-3</v>
      </c>
      <c r="V10" s="1366">
        <v>111928</v>
      </c>
      <c r="W10" s="1365">
        <v>99.999999999999986</v>
      </c>
      <c r="X10" s="1367"/>
      <c r="Y10" s="1368">
        <v>1.3862425998860568</v>
      </c>
    </row>
    <row r="11" spans="2:30" s="633" customFormat="1" ht="18" customHeight="1" x14ac:dyDescent="0.2">
      <c r="B11" s="682" t="s">
        <v>7</v>
      </c>
      <c r="D11" s="1369">
        <v>14642</v>
      </c>
      <c r="E11" s="1363"/>
      <c r="F11" s="1370">
        <v>2451</v>
      </c>
      <c r="G11" s="1371">
        <v>12.794278853682727</v>
      </c>
      <c r="H11" s="1370">
        <v>2073</v>
      </c>
      <c r="I11" s="1371">
        <v>10.821109777104974</v>
      </c>
      <c r="J11" s="1370">
        <v>732</v>
      </c>
      <c r="K11" s="1371">
        <v>3.8210575768648534</v>
      </c>
      <c r="L11" s="1370">
        <v>519</v>
      </c>
      <c r="M11" s="1371">
        <v>2.7091924622853267</v>
      </c>
      <c r="N11" s="1370">
        <v>2763</v>
      </c>
      <c r="O11" s="1371">
        <v>14.422926345461189</v>
      </c>
      <c r="P11" s="1370">
        <v>4809</v>
      </c>
      <c r="Q11" s="1371">
        <v>25.103095474239183</v>
      </c>
      <c r="R11" s="1370">
        <v>5810</v>
      </c>
      <c r="S11" s="1371">
        <v>30.328339510361747</v>
      </c>
      <c r="T11" s="1370">
        <v>0</v>
      </c>
      <c r="U11" s="1371">
        <v>0</v>
      </c>
      <c r="V11" s="1372">
        <v>19157</v>
      </c>
      <c r="W11" s="1371">
        <v>99.999999999999986</v>
      </c>
      <c r="X11" s="1367"/>
      <c r="Y11" s="1373">
        <v>1.3083595137276329</v>
      </c>
    </row>
    <row r="12" spans="2:30" s="633" customFormat="1" ht="22.5" customHeight="1" x14ac:dyDescent="0.2">
      <c r="B12" s="682" t="s">
        <v>37</v>
      </c>
      <c r="D12" s="1369">
        <v>7174</v>
      </c>
      <c r="E12" s="1363"/>
      <c r="F12" s="1374">
        <v>1878</v>
      </c>
      <c r="G12" s="1371">
        <v>19.027355623100306</v>
      </c>
      <c r="H12" s="1374">
        <v>887</v>
      </c>
      <c r="I12" s="1371">
        <v>8.9868287740628165</v>
      </c>
      <c r="J12" s="1374">
        <v>793</v>
      </c>
      <c r="K12" s="1371">
        <v>8.034447821681864</v>
      </c>
      <c r="L12" s="1374">
        <v>522</v>
      </c>
      <c r="M12" s="1371">
        <v>5.2887537993920972</v>
      </c>
      <c r="N12" s="1374">
        <v>1622</v>
      </c>
      <c r="O12" s="1371">
        <v>16.433637284701113</v>
      </c>
      <c r="P12" s="1374">
        <v>1498</v>
      </c>
      <c r="Q12" s="1371">
        <v>15.177304964539006</v>
      </c>
      <c r="R12" s="1374">
        <v>2658</v>
      </c>
      <c r="S12" s="1371">
        <v>26.930091185410333</v>
      </c>
      <c r="T12" s="1374">
        <v>12</v>
      </c>
      <c r="U12" s="1371">
        <v>0.12158054711246201</v>
      </c>
      <c r="V12" s="1372">
        <v>9870</v>
      </c>
      <c r="W12" s="1371">
        <v>100</v>
      </c>
      <c r="X12" s="1367"/>
      <c r="Y12" s="1373">
        <v>1.3758015054362978</v>
      </c>
    </row>
    <row r="13" spans="2:30" s="633" customFormat="1" ht="18" customHeight="1" x14ac:dyDescent="0.2">
      <c r="B13" s="682" t="s">
        <v>38</v>
      </c>
      <c r="D13" s="1369">
        <v>8183</v>
      </c>
      <c r="E13" s="1363"/>
      <c r="F13" s="1370">
        <v>448</v>
      </c>
      <c r="G13" s="1371">
        <v>3.7339556592765462</v>
      </c>
      <c r="H13" s="1370">
        <v>2907</v>
      </c>
      <c r="I13" s="1371">
        <v>24.229038173028837</v>
      </c>
      <c r="J13" s="1370">
        <v>681</v>
      </c>
      <c r="K13" s="1371">
        <v>5.6759459909984997</v>
      </c>
      <c r="L13" s="1370">
        <v>622</v>
      </c>
      <c r="M13" s="1371">
        <v>5.1841973662277043</v>
      </c>
      <c r="N13" s="1370">
        <v>2187</v>
      </c>
      <c r="O13" s="1371">
        <v>18.228038006334391</v>
      </c>
      <c r="P13" s="1370">
        <v>406</v>
      </c>
      <c r="Q13" s="1371">
        <v>3.38389731621937</v>
      </c>
      <c r="R13" s="1370">
        <v>4747</v>
      </c>
      <c r="S13" s="1371">
        <v>39.564927487914652</v>
      </c>
      <c r="T13" s="1370">
        <v>0</v>
      </c>
      <c r="U13" s="1371">
        <v>0</v>
      </c>
      <c r="V13" s="1372">
        <v>11998</v>
      </c>
      <c r="W13" s="1371">
        <v>100</v>
      </c>
      <c r="X13" s="1367"/>
      <c r="Y13" s="1373">
        <v>1.4662104362703166</v>
      </c>
    </row>
    <row r="14" spans="2:30" s="633" customFormat="1" ht="18" customHeight="1" x14ac:dyDescent="0.2">
      <c r="B14" s="682" t="s">
        <v>6</v>
      </c>
      <c r="D14" s="1369">
        <v>21047</v>
      </c>
      <c r="E14" s="1363"/>
      <c r="F14" s="1370">
        <v>677</v>
      </c>
      <c r="G14" s="1371">
        <v>2.7698224367891333</v>
      </c>
      <c r="H14" s="1370">
        <v>2899</v>
      </c>
      <c r="I14" s="1371">
        <v>11.860731527698224</v>
      </c>
      <c r="J14" s="1370">
        <v>244</v>
      </c>
      <c r="K14" s="1371">
        <v>0.99828164634645278</v>
      </c>
      <c r="L14" s="1370">
        <v>1714</v>
      </c>
      <c r="M14" s="1371">
        <v>7.0125194337615584</v>
      </c>
      <c r="N14" s="1370">
        <v>3321</v>
      </c>
      <c r="O14" s="1371">
        <v>13.58726781769086</v>
      </c>
      <c r="P14" s="1370">
        <v>4308</v>
      </c>
      <c r="Q14" s="1371">
        <v>17.625398903526715</v>
      </c>
      <c r="R14" s="1370">
        <v>11067</v>
      </c>
      <c r="S14" s="1371">
        <v>45.278618770968009</v>
      </c>
      <c r="T14" s="1370">
        <v>212</v>
      </c>
      <c r="U14" s="1371">
        <v>0.86735946321904922</v>
      </c>
      <c r="V14" s="1372">
        <v>24442</v>
      </c>
      <c r="W14" s="1371">
        <v>100</v>
      </c>
      <c r="X14" s="1367"/>
      <c r="Y14" s="1373">
        <v>1.1613056492611773</v>
      </c>
    </row>
    <row r="15" spans="2:30" s="633" customFormat="1" ht="18" customHeight="1" x14ac:dyDescent="0.2">
      <c r="B15" s="682" t="s">
        <v>5</v>
      </c>
      <c r="D15" s="1369">
        <v>5096</v>
      </c>
      <c r="E15" s="1363"/>
      <c r="F15" s="1374">
        <v>2438</v>
      </c>
      <c r="G15" s="1371">
        <v>28.790741615493623</v>
      </c>
      <c r="H15" s="1374">
        <v>713</v>
      </c>
      <c r="I15" s="1371">
        <v>8.4199338686820973</v>
      </c>
      <c r="J15" s="1374">
        <v>381</v>
      </c>
      <c r="K15" s="1371">
        <v>4.4992914501653285</v>
      </c>
      <c r="L15" s="1374">
        <v>714</v>
      </c>
      <c r="M15" s="1371">
        <v>8.4317430325932925</v>
      </c>
      <c r="N15" s="1374">
        <v>1757</v>
      </c>
      <c r="O15" s="1371">
        <v>20.74870099196977</v>
      </c>
      <c r="P15" s="1374">
        <v>273</v>
      </c>
      <c r="Q15" s="1371">
        <v>3.2239017477562588</v>
      </c>
      <c r="R15" s="1374">
        <v>2192</v>
      </c>
      <c r="S15" s="1371">
        <v>25.885687293339632</v>
      </c>
      <c r="T15" s="1374">
        <v>0</v>
      </c>
      <c r="U15" s="1371">
        <v>0</v>
      </c>
      <c r="V15" s="1372">
        <v>8468</v>
      </c>
      <c r="W15" s="1371">
        <v>100</v>
      </c>
      <c r="X15" s="1367"/>
      <c r="Y15" s="1373">
        <v>1.6616954474097332</v>
      </c>
    </row>
    <row r="16" spans="2:30" s="742" customFormat="1" ht="18" customHeight="1" x14ac:dyDescent="0.2">
      <c r="B16" s="836" t="s">
        <v>4</v>
      </c>
      <c r="D16" s="1369">
        <v>33811</v>
      </c>
      <c r="E16" s="1363"/>
      <c r="F16" s="1370">
        <v>5833</v>
      </c>
      <c r="G16" s="1371">
        <v>12.369319507178149</v>
      </c>
      <c r="H16" s="1370">
        <v>4883</v>
      </c>
      <c r="I16" s="1371">
        <v>10.354772356171937</v>
      </c>
      <c r="J16" s="1370">
        <v>3257</v>
      </c>
      <c r="K16" s="1371">
        <v>6.9067158640286701</v>
      </c>
      <c r="L16" s="1370">
        <v>2086</v>
      </c>
      <c r="M16" s="1371">
        <v>4.4235214284199591</v>
      </c>
      <c r="N16" s="1370">
        <v>5499</v>
      </c>
      <c r="O16" s="1371">
        <v>11.661047140403333</v>
      </c>
      <c r="P16" s="1370">
        <v>15432</v>
      </c>
      <c r="Q16" s="1371">
        <v>32.724728036134614</v>
      </c>
      <c r="R16" s="1370">
        <v>9559</v>
      </c>
      <c r="S16" s="1371">
        <v>20.270585491019361</v>
      </c>
      <c r="T16" s="1370">
        <v>608</v>
      </c>
      <c r="U16" s="1371">
        <v>1.2893101766439765</v>
      </c>
      <c r="V16" s="1372">
        <v>47157</v>
      </c>
      <c r="W16" s="1371">
        <v>100</v>
      </c>
      <c r="X16" s="1367"/>
      <c r="Y16" s="1373">
        <v>1.3947236106592529</v>
      </c>
    </row>
    <row r="17" spans="2:25" s="742" customFormat="1" ht="18" customHeight="1" x14ac:dyDescent="0.2">
      <c r="B17" s="836" t="s">
        <v>40</v>
      </c>
      <c r="D17" s="1369">
        <v>24651</v>
      </c>
      <c r="E17" s="1363"/>
      <c r="F17" s="1370">
        <v>5295</v>
      </c>
      <c r="G17" s="1371">
        <v>14.472353568207287</v>
      </c>
      <c r="H17" s="1370">
        <v>5936</v>
      </c>
      <c r="I17" s="1371">
        <v>16.224341979391586</v>
      </c>
      <c r="J17" s="1370">
        <v>2904</v>
      </c>
      <c r="K17" s="1371">
        <v>7.9372454697023533</v>
      </c>
      <c r="L17" s="1370">
        <v>1440</v>
      </c>
      <c r="M17" s="1371">
        <v>3.9358241998524064</v>
      </c>
      <c r="N17" s="1370">
        <v>7627</v>
      </c>
      <c r="O17" s="1371">
        <v>20.846202202968268</v>
      </c>
      <c r="P17" s="1370">
        <v>4261</v>
      </c>
      <c r="Q17" s="1371">
        <v>11.646213135813268</v>
      </c>
      <c r="R17" s="1370">
        <v>9111</v>
      </c>
      <c r="S17" s="1371">
        <v>24.902287697816163</v>
      </c>
      <c r="T17" s="1370">
        <v>13</v>
      </c>
      <c r="U17" s="1371">
        <v>3.5531746248667562E-2</v>
      </c>
      <c r="V17" s="1372">
        <v>36587</v>
      </c>
      <c r="W17" s="1371">
        <v>100</v>
      </c>
      <c r="X17" s="1367"/>
      <c r="Y17" s="1373">
        <v>1.4841994239584602</v>
      </c>
    </row>
    <row r="18" spans="2:25" s="742" customFormat="1" ht="18" customHeight="1" x14ac:dyDescent="0.2">
      <c r="B18" s="836" t="s">
        <v>41</v>
      </c>
      <c r="D18" s="1369">
        <v>46305</v>
      </c>
      <c r="E18" s="1363"/>
      <c r="F18" s="1370">
        <v>8</v>
      </c>
      <c r="G18" s="1371">
        <v>1.3835085777531821E-2</v>
      </c>
      <c r="H18" s="1370">
        <v>4561</v>
      </c>
      <c r="I18" s="1371">
        <v>7.8877282789153291</v>
      </c>
      <c r="J18" s="1370">
        <v>5802</v>
      </c>
      <c r="K18" s="1371">
        <v>10.033895960154952</v>
      </c>
      <c r="L18" s="1370">
        <v>3707</v>
      </c>
      <c r="M18" s="1371">
        <v>6.410832872163807</v>
      </c>
      <c r="N18" s="1370">
        <v>14300</v>
      </c>
      <c r="O18" s="1371">
        <v>24.730215827338128</v>
      </c>
      <c r="P18" s="1370">
        <v>6539</v>
      </c>
      <c r="Q18" s="1371">
        <v>11.308453237410072</v>
      </c>
      <c r="R18" s="1370">
        <v>22846</v>
      </c>
      <c r="S18" s="1371">
        <v>39.509546209186496</v>
      </c>
      <c r="T18" s="1370">
        <v>61</v>
      </c>
      <c r="U18" s="1371">
        <v>0.10549252905368013</v>
      </c>
      <c r="V18" s="1372">
        <v>57824</v>
      </c>
      <c r="W18" s="1371">
        <v>99.999999999999986</v>
      </c>
      <c r="X18" s="1367"/>
      <c r="Y18" s="1373">
        <v>1.2487636324371019</v>
      </c>
    </row>
    <row r="19" spans="2:25" s="742" customFormat="1" ht="18" customHeight="1" x14ac:dyDescent="0.2">
      <c r="B19" s="836" t="s">
        <v>3</v>
      </c>
      <c r="D19" s="1369">
        <v>48329</v>
      </c>
      <c r="E19" s="1363"/>
      <c r="F19" s="1370">
        <v>24</v>
      </c>
      <c r="G19" s="1371">
        <v>3.3240076452175839E-2</v>
      </c>
      <c r="H19" s="1370">
        <v>19974</v>
      </c>
      <c r="I19" s="1371">
        <v>27.664053627323344</v>
      </c>
      <c r="J19" s="1370">
        <v>1183</v>
      </c>
      <c r="K19" s="1371">
        <v>1.6384587684551675</v>
      </c>
      <c r="L19" s="1370">
        <v>3286</v>
      </c>
      <c r="M19" s="1371">
        <v>4.5511204675770758</v>
      </c>
      <c r="N19" s="1370">
        <v>6002</v>
      </c>
      <c r="O19" s="1371">
        <v>8.3127891194149743</v>
      </c>
      <c r="P19" s="1370">
        <v>7764</v>
      </c>
      <c r="Q19" s="1371">
        <v>10.753164732278885</v>
      </c>
      <c r="R19" s="1370">
        <v>33622</v>
      </c>
      <c r="S19" s="1371">
        <v>46.566577103127337</v>
      </c>
      <c r="T19" s="1370">
        <v>347</v>
      </c>
      <c r="U19" s="1371">
        <v>0.48059610537104236</v>
      </c>
      <c r="V19" s="1372">
        <v>72202</v>
      </c>
      <c r="W19" s="1371">
        <v>100.00000000000001</v>
      </c>
      <c r="X19" s="1367"/>
      <c r="Y19" s="1373">
        <v>1.4939684247553229</v>
      </c>
    </row>
    <row r="20" spans="2:25" s="633" customFormat="1" ht="18" customHeight="1" x14ac:dyDescent="0.2">
      <c r="B20" s="836" t="s">
        <v>2</v>
      </c>
      <c r="D20" s="1369">
        <v>12126</v>
      </c>
      <c r="E20" s="1363"/>
      <c r="F20" s="1370">
        <v>446</v>
      </c>
      <c r="G20" s="1371">
        <v>3.2871462264150941</v>
      </c>
      <c r="H20" s="1370">
        <v>847</v>
      </c>
      <c r="I20" s="1371">
        <v>6.2426297169811322</v>
      </c>
      <c r="J20" s="1370">
        <v>172</v>
      </c>
      <c r="K20" s="1371">
        <v>1.2676886792452831</v>
      </c>
      <c r="L20" s="1370">
        <v>781</v>
      </c>
      <c r="M20" s="1371">
        <v>5.7561910377358494</v>
      </c>
      <c r="N20" s="1370">
        <v>3270</v>
      </c>
      <c r="O20" s="1371">
        <v>24.100825471698112</v>
      </c>
      <c r="P20" s="1370">
        <v>5976</v>
      </c>
      <c r="Q20" s="1371">
        <v>44.044811320754718</v>
      </c>
      <c r="R20" s="1370">
        <v>2076</v>
      </c>
      <c r="S20" s="1371">
        <v>15.300707547169811</v>
      </c>
      <c r="T20" s="1370">
        <v>0</v>
      </c>
      <c r="U20" s="1371">
        <v>0</v>
      </c>
      <c r="V20" s="1372">
        <v>13568</v>
      </c>
      <c r="W20" s="1371">
        <v>100</v>
      </c>
      <c r="X20" s="1367"/>
      <c r="Y20" s="1373">
        <v>1.1189180273791852</v>
      </c>
    </row>
    <row r="21" spans="2:25" s="633" customFormat="1" ht="18" customHeight="1" x14ac:dyDescent="0.2">
      <c r="B21" s="682" t="s">
        <v>35</v>
      </c>
      <c r="D21" s="1369">
        <v>27800</v>
      </c>
      <c r="E21" s="1363"/>
      <c r="F21" s="1370">
        <v>1273</v>
      </c>
      <c r="G21" s="1371">
        <v>3.772746132416573</v>
      </c>
      <c r="H21" s="1370">
        <v>4642</v>
      </c>
      <c r="I21" s="1371">
        <v>13.757335072017071</v>
      </c>
      <c r="J21" s="1370">
        <v>6934</v>
      </c>
      <c r="K21" s="1371">
        <v>20.550056309643768</v>
      </c>
      <c r="L21" s="1370">
        <v>1579</v>
      </c>
      <c r="M21" s="1371">
        <v>4.6796277636180426</v>
      </c>
      <c r="N21" s="1370">
        <v>3616</v>
      </c>
      <c r="O21" s="1371">
        <v>10.716614308576847</v>
      </c>
      <c r="P21" s="1370">
        <v>6849</v>
      </c>
      <c r="Q21" s="1371">
        <v>20.298144745421137</v>
      </c>
      <c r="R21" s="1370">
        <v>8760</v>
      </c>
      <c r="S21" s="1371">
        <v>25.96170944223816</v>
      </c>
      <c r="T21" s="1370">
        <v>89</v>
      </c>
      <c r="U21" s="1371">
        <v>0.26376622606840139</v>
      </c>
      <c r="V21" s="1372">
        <v>33742</v>
      </c>
      <c r="W21" s="1371">
        <v>100</v>
      </c>
      <c r="X21" s="1367"/>
      <c r="Y21" s="1373">
        <v>1.2137410071942447</v>
      </c>
    </row>
    <row r="22" spans="2:25" s="633" customFormat="1" ht="21" customHeight="1" x14ac:dyDescent="0.2">
      <c r="B22" s="682" t="s">
        <v>42</v>
      </c>
      <c r="D22" s="1369">
        <v>69459</v>
      </c>
      <c r="E22" s="1363"/>
      <c r="F22" s="1370">
        <v>2789</v>
      </c>
      <c r="G22" s="1371">
        <v>2.7659046957901521</v>
      </c>
      <c r="H22" s="1370">
        <v>24247</v>
      </c>
      <c r="I22" s="1371">
        <v>24.046214112163437</v>
      </c>
      <c r="J22" s="1370">
        <v>18232</v>
      </c>
      <c r="K22" s="1371">
        <v>18.081023454157783</v>
      </c>
      <c r="L22" s="1370">
        <v>7468</v>
      </c>
      <c r="M22" s="1371">
        <v>7.4061585758913075</v>
      </c>
      <c r="N22" s="1370">
        <v>15952</v>
      </c>
      <c r="O22" s="1371">
        <v>15.819903803242921</v>
      </c>
      <c r="P22" s="1370">
        <v>13469</v>
      </c>
      <c r="Q22" s="1371">
        <v>13.357465165865028</v>
      </c>
      <c r="R22" s="1370">
        <v>18611</v>
      </c>
      <c r="S22" s="1371">
        <v>18.45688501016512</v>
      </c>
      <c r="T22" s="1370">
        <v>67</v>
      </c>
      <c r="U22" s="1371">
        <v>6.6445182724252497E-2</v>
      </c>
      <c r="V22" s="1372">
        <v>100835</v>
      </c>
      <c r="W22" s="1371">
        <v>100</v>
      </c>
      <c r="X22" s="1367"/>
      <c r="Y22" s="1373">
        <v>1.451719719546783</v>
      </c>
    </row>
    <row r="23" spans="2:25" s="633" customFormat="1" ht="18" customHeight="1" x14ac:dyDescent="0.2">
      <c r="B23" s="682" t="s">
        <v>43</v>
      </c>
      <c r="D23" s="1369">
        <v>14601</v>
      </c>
      <c r="E23" s="1363"/>
      <c r="F23" s="1370">
        <v>1045</v>
      </c>
      <c r="G23" s="1371">
        <v>5.7468103827540693</v>
      </c>
      <c r="H23" s="1370">
        <v>3075</v>
      </c>
      <c r="I23" s="1371">
        <v>16.910470743510778</v>
      </c>
      <c r="J23" s="1370">
        <v>540</v>
      </c>
      <c r="K23" s="1371">
        <v>2.9696436427628683</v>
      </c>
      <c r="L23" s="1370">
        <v>1552</v>
      </c>
      <c r="M23" s="1371">
        <v>8.5349758029036522</v>
      </c>
      <c r="N23" s="1370">
        <v>2805</v>
      </c>
      <c r="O23" s="1371">
        <v>15.425648922129344</v>
      </c>
      <c r="P23" s="1370">
        <v>992</v>
      </c>
      <c r="Q23" s="1371">
        <v>5.4553453585569729</v>
      </c>
      <c r="R23" s="1370">
        <v>8175</v>
      </c>
      <c r="S23" s="1371">
        <v>44.957105147382315</v>
      </c>
      <c r="T23" s="1370">
        <v>0</v>
      </c>
      <c r="U23" s="1371">
        <v>0</v>
      </c>
      <c r="V23" s="1372">
        <v>18184</v>
      </c>
      <c r="W23" s="1371">
        <v>100</v>
      </c>
      <c r="X23" s="1367"/>
      <c r="Y23" s="1373">
        <v>1.2453941510855422</v>
      </c>
    </row>
    <row r="24" spans="2:25" s="633" customFormat="1" ht="22.5" customHeight="1" x14ac:dyDescent="0.2">
      <c r="B24" s="682" t="s">
        <v>44</v>
      </c>
      <c r="D24" s="1369">
        <v>3134</v>
      </c>
      <c r="E24" s="1363"/>
      <c r="F24" s="1374">
        <v>324</v>
      </c>
      <c r="G24" s="1375">
        <v>8.0576970902760507</v>
      </c>
      <c r="H24" s="1374">
        <v>336</v>
      </c>
      <c r="I24" s="1371">
        <v>8.3561303158418312</v>
      </c>
      <c r="J24" s="1374">
        <v>179</v>
      </c>
      <c r="K24" s="1371">
        <v>4.4516289480228801</v>
      </c>
      <c r="L24" s="1374">
        <v>189</v>
      </c>
      <c r="M24" s="1371">
        <v>4.7003233026610296</v>
      </c>
      <c r="N24" s="1374">
        <v>1001</v>
      </c>
      <c r="O24" s="1371">
        <v>24.894304899278787</v>
      </c>
      <c r="P24" s="1374">
        <v>718</v>
      </c>
      <c r="Q24" s="1371">
        <v>17.856254663019151</v>
      </c>
      <c r="R24" s="1374">
        <v>1262</v>
      </c>
      <c r="S24" s="1371">
        <v>31.385227555334495</v>
      </c>
      <c r="T24" s="1374">
        <v>12</v>
      </c>
      <c r="U24" s="1371">
        <v>0.29843322556577967</v>
      </c>
      <c r="V24" s="1376">
        <v>4021</v>
      </c>
      <c r="W24" s="1371">
        <v>99.999999999999986</v>
      </c>
      <c r="X24" s="1367"/>
      <c r="Y24" s="1373">
        <v>1.2830248883216337</v>
      </c>
    </row>
    <row r="25" spans="2:25" s="633" customFormat="1" ht="18" customHeight="1" x14ac:dyDescent="0.2">
      <c r="B25" s="682" t="s">
        <v>45</v>
      </c>
      <c r="D25" s="1369">
        <v>16967</v>
      </c>
      <c r="E25" s="1363"/>
      <c r="F25" s="1374">
        <v>252</v>
      </c>
      <c r="G25" s="1375">
        <v>1.0197887580429768</v>
      </c>
      <c r="H25" s="1374">
        <v>5378</v>
      </c>
      <c r="I25" s="1371">
        <v>21.763587066488608</v>
      </c>
      <c r="J25" s="1374">
        <v>1433</v>
      </c>
      <c r="K25" s="1371">
        <v>5.7990368661729592</v>
      </c>
      <c r="L25" s="1374">
        <v>1990</v>
      </c>
      <c r="M25" s="1371">
        <v>8.0530937639108089</v>
      </c>
      <c r="N25" s="1374">
        <v>5806</v>
      </c>
      <c r="O25" s="1371">
        <v>23.495609242847316</v>
      </c>
      <c r="P25" s="1374">
        <v>642</v>
      </c>
      <c r="Q25" s="1371">
        <v>2.5980332645380599</v>
      </c>
      <c r="R25" s="1374">
        <v>7156</v>
      </c>
      <c r="S25" s="1371">
        <v>28.958763303791834</v>
      </c>
      <c r="T25" s="1374">
        <v>2054</v>
      </c>
      <c r="U25" s="1371">
        <v>8.312087734207438</v>
      </c>
      <c r="V25" s="1376">
        <v>24711</v>
      </c>
      <c r="W25" s="1371">
        <v>100</v>
      </c>
      <c r="X25" s="1367"/>
      <c r="Y25" s="1373">
        <v>1.4564153945894973</v>
      </c>
    </row>
    <row r="26" spans="2:25" s="633" customFormat="1" ht="18" customHeight="1" x14ac:dyDescent="0.2">
      <c r="B26" s="682" t="s">
        <v>46</v>
      </c>
      <c r="D26" s="1369">
        <v>2130</v>
      </c>
      <c r="E26" s="1363"/>
      <c r="F26" s="1374">
        <v>288</v>
      </c>
      <c r="G26" s="1375">
        <v>8.9915704027474241</v>
      </c>
      <c r="H26" s="1374">
        <v>456</v>
      </c>
      <c r="I26" s="1371">
        <v>14.236653137683422</v>
      </c>
      <c r="J26" s="1374">
        <v>589</v>
      </c>
      <c r="K26" s="1371">
        <v>18.389010302841086</v>
      </c>
      <c r="L26" s="1374">
        <v>299</v>
      </c>
      <c r="M26" s="1371">
        <v>9.3349984389634724</v>
      </c>
      <c r="N26" s="1374">
        <v>707</v>
      </c>
      <c r="O26" s="1371">
        <v>22.073056509522324</v>
      </c>
      <c r="P26" s="1374">
        <v>388</v>
      </c>
      <c r="Q26" s="1371">
        <v>12.113643459256947</v>
      </c>
      <c r="R26" s="1374">
        <v>476</v>
      </c>
      <c r="S26" s="1371">
        <v>14.861067748985326</v>
      </c>
      <c r="T26" s="1374">
        <v>0</v>
      </c>
      <c r="U26" s="1371">
        <v>0</v>
      </c>
      <c r="V26" s="1376">
        <v>3203</v>
      </c>
      <c r="W26" s="1371">
        <v>100</v>
      </c>
      <c r="X26" s="1367"/>
      <c r="Y26" s="1373">
        <v>1.5037558685446009</v>
      </c>
    </row>
    <row r="27" spans="2:25" s="633" customFormat="1" ht="18" customHeight="1" x14ac:dyDescent="0.2">
      <c r="B27" s="682" t="s">
        <v>1</v>
      </c>
      <c r="D27" s="1369">
        <v>1213</v>
      </c>
      <c r="E27" s="1363"/>
      <c r="F27" s="1374">
        <v>172</v>
      </c>
      <c r="G27" s="1375">
        <v>11.18335500650195</v>
      </c>
      <c r="H27" s="1374">
        <v>208</v>
      </c>
      <c r="I27" s="1371">
        <v>13.524057217165149</v>
      </c>
      <c r="J27" s="1374">
        <v>381</v>
      </c>
      <c r="K27" s="1371">
        <v>24.772431729518857</v>
      </c>
      <c r="L27" s="1374">
        <v>19</v>
      </c>
      <c r="M27" s="1371">
        <v>1.2353706111833551</v>
      </c>
      <c r="N27" s="1374">
        <v>82</v>
      </c>
      <c r="O27" s="1371">
        <v>5.3315994798439528</v>
      </c>
      <c r="P27" s="1374">
        <v>1</v>
      </c>
      <c r="Q27" s="1371">
        <v>6.5019505851755532E-2</v>
      </c>
      <c r="R27" s="1374">
        <v>675</v>
      </c>
      <c r="S27" s="1371">
        <v>43.888166449934978</v>
      </c>
      <c r="T27" s="1374">
        <v>0</v>
      </c>
      <c r="U27" s="1371">
        <v>0</v>
      </c>
      <c r="V27" s="1372">
        <v>1538</v>
      </c>
      <c r="W27" s="1371">
        <v>100</v>
      </c>
      <c r="X27" s="1367"/>
      <c r="Y27" s="1373">
        <v>1.2679307502061006</v>
      </c>
    </row>
    <row r="28" spans="2:25" s="633" customFormat="1" ht="8.25" customHeight="1" x14ac:dyDescent="0.2">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
      <c r="B30" s="1249" t="s">
        <v>0</v>
      </c>
      <c r="D30" s="1387">
        <f>SUM(D10:D27)</f>
        <v>437410</v>
      </c>
      <c r="E30" s="1388"/>
      <c r="F30" s="1389">
        <f>SUM(F10:F27)</f>
        <v>25643</v>
      </c>
      <c r="G30" s="1390">
        <f>F30*100/$V30</f>
        <v>4.277861653056628</v>
      </c>
      <c r="H30" s="1389">
        <f>SUM(H10:H27)</f>
        <v>115965</v>
      </c>
      <c r="I30" s="1390">
        <f>H30*100/$V30</f>
        <v>19.345717217046051</v>
      </c>
      <c r="J30" s="1389">
        <f>SUM(J10:J27)</f>
        <v>79143</v>
      </c>
      <c r="K30" s="1390">
        <f>J30*100/$V30</f>
        <v>13.202932761683918</v>
      </c>
      <c r="L30" s="1389">
        <f>SUM(L10:L27)</f>
        <v>34019</v>
      </c>
      <c r="M30" s="1390">
        <f>L30*100/$V30</f>
        <v>5.6751774587736783</v>
      </c>
      <c r="N30" s="1389">
        <f>SUM(N10:N27)</f>
        <v>89861</v>
      </c>
      <c r="O30" s="1390">
        <f>N30*100/$V30</f>
        <v>14.990949811072094</v>
      </c>
      <c r="P30" s="1389">
        <f>SUM(P10:P27)</f>
        <v>76042</v>
      </c>
      <c r="Q30" s="1390">
        <f>P30*100/$V30</f>
        <v>12.685612284901616</v>
      </c>
      <c r="R30" s="1389">
        <f>SUM(R10:R27)</f>
        <v>175278</v>
      </c>
      <c r="S30" s="1390">
        <f>R30*100/$V30</f>
        <v>29.240534836971481</v>
      </c>
      <c r="T30" s="1389">
        <f>SUM(T10:T28)</f>
        <v>3484</v>
      </c>
      <c r="U30" s="1390">
        <f>T30*100/$V30</f>
        <v>0.58121397649453233</v>
      </c>
      <c r="V30" s="1389">
        <f>SUM(V10:V27)</f>
        <v>599435</v>
      </c>
      <c r="W30" s="1390">
        <f>G30+I30+K30+M30+O30+Q30+S30+U30</f>
        <v>100</v>
      </c>
      <c r="X30" s="1391"/>
      <c r="Y30" s="1392">
        <f>(V30/D30)</f>
        <v>1.3704190576347135</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Paloma García Rueda</cp:lastModifiedBy>
  <cp:lastPrinted>2026-05-04T07:56:26Z</cp:lastPrinted>
  <dcterms:created xsi:type="dcterms:W3CDTF">2023-11-02T11:23:22Z</dcterms:created>
  <dcterms:modified xsi:type="dcterms:W3CDTF">2026-05-12T05:57:02Z</dcterms:modified>
</cp:coreProperties>
</file>