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3.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4.xml" ContentType="application/vnd.openxmlformats-officedocument.drawingml.chart+xml"/>
  <Override PartName="/xl/theme/themeOverride2.xml" ContentType="application/vnd.openxmlformats-officedocument.themeOverride+xml"/>
  <Override PartName="/xl/charts/chart5.xml" ContentType="application/vnd.openxmlformats-officedocument.drawingml.chart+xml"/>
  <Override PartName="/xl/theme/themeOverride3.xml" ContentType="application/vnd.openxmlformats-officedocument.themeOverride+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drawings/drawing18.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1.xml" ContentType="application/vnd.openxmlformats-officedocument.drawingml.chart+xml"/>
  <Override PartName="/xl/drawings/drawing22.xml" ContentType="application/vnd.openxmlformats-officedocument.drawing+xml"/>
  <Override PartName="/xl/charts/chart12.xml" ContentType="application/vnd.openxmlformats-officedocument.drawingml.chart+xml"/>
  <Override PartName="/xl/drawings/drawing23.xml" ContentType="application/vnd.openxmlformats-officedocument.drawing+xml"/>
  <Override PartName="/xl/charts/chart13.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4.xml" ContentType="application/vnd.openxmlformats-officedocument.drawingml.chart+xml"/>
  <Override PartName="/xl/theme/themeOverride6.xml" ContentType="application/vnd.openxmlformats-officedocument.themeOverride+xml"/>
  <Override PartName="/xl/charts/chart15.xml" ContentType="application/vnd.openxmlformats-officedocument.drawingml.chart+xml"/>
  <Override PartName="/xl/theme/themeOverride7.xml" ContentType="application/vnd.openxmlformats-officedocument.themeOverride+xml"/>
  <Override PartName="/xl/charts/chart16.xml" ContentType="application/vnd.openxmlformats-officedocument.drawingml.chart+xml"/>
  <Override PartName="/xl/theme/themeOverride8.xml" ContentType="application/vnd.openxmlformats-officedocument.themeOverride+xml"/>
  <Override PartName="/xl/charts/chart17.xml" ContentType="application/vnd.openxmlformats-officedocument.drawingml.chart+xml"/>
  <Override PartName="/xl/theme/themeOverride9.xml" ContentType="application/vnd.openxmlformats-officedocument.themeOverride+xml"/>
  <Override PartName="/xl/drawings/drawing32.xml" ContentType="application/vnd.openxmlformats-officedocument.drawing+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3.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3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5.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harts/chart25.xml" ContentType="application/vnd.openxmlformats-officedocument.drawingml.chart+xml"/>
  <Override PartName="/xl/drawings/drawing38.xml" ContentType="application/vnd.openxmlformats-officedocument.drawing+xml"/>
  <Override PartName="/xl/drawings/drawing39.xml" ContentType="application/vnd.openxmlformats-officedocument.drawing+xml"/>
  <Override PartName="/xl/charts/chart26.xml" ContentType="application/vnd.openxmlformats-officedocument.drawingml.chart+xml"/>
  <Override PartName="/xl/drawings/drawing40.xml" ContentType="application/vnd.openxmlformats-officedocument.drawing+xml"/>
  <Override PartName="/xl/drawings/drawing41.xml" ContentType="application/vnd.openxmlformats-officedocument.drawing+xml"/>
  <Override PartName="/xl/charts/chart27.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8.xml" ContentType="application/vnd.openxmlformats-officedocument.drawingml.chart+xml"/>
  <Override PartName="/xl/drawings/drawing44.xml" ContentType="application/vnd.openxmlformats-officedocument.drawing+xml"/>
  <Override PartName="/xl/charts/chart29.xml" ContentType="application/vnd.openxmlformats-officedocument.drawingml.chart+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harts/chart30.xml" ContentType="application/vnd.openxmlformats-officedocument.drawingml.chart+xml"/>
  <Override PartName="/xl/theme/themeOverride10.xml" ContentType="application/vnd.openxmlformats-officedocument.themeOverride+xml"/>
  <Override PartName="/xl/charts/chart31.xml" ContentType="application/vnd.openxmlformats-officedocument.drawingml.chart+xml"/>
  <Override PartName="/xl/theme/themeOverride11.xml" ContentType="application/vnd.openxmlformats-officedocument.themeOverride+xml"/>
  <Override PartName="/xl/charts/chart32.xml" ContentType="application/vnd.openxmlformats-officedocument.drawingml.chart+xml"/>
  <Override PartName="/xl/theme/themeOverride12.xml" ContentType="application/vnd.openxmlformats-officedocument.themeOverride+xml"/>
  <Override PartName="/xl/charts/chart33.xml" ContentType="application/vnd.openxmlformats-officedocument.drawingml.chart+xml"/>
  <Override PartName="/xl/theme/themeOverride13.xml" ContentType="application/vnd.openxmlformats-officedocument.themeOverride+xml"/>
  <Override PartName="/xl/drawings/drawing51.xml" ContentType="application/vnd.openxmlformats-officedocument.drawing+xml"/>
  <Override PartName="/xl/charts/chart3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2.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harts/chart39.xml" ContentType="application/vnd.openxmlformats-officedocument.drawingml.chart+xml"/>
  <Override PartName="/xl/charts/style4.xml" ContentType="application/vnd.ms-office.chartstyle+xml"/>
  <Override PartName="/xl/charts/colors4.xml" ContentType="application/vnd.ms-office.chartcolorstyle+xml"/>
  <Override PartName="/xl/charts/chart40.xml" ContentType="application/vnd.openxmlformats-officedocument.drawingml.chart+xml"/>
  <Override PartName="/xl/charts/style5.xml" ContentType="application/vnd.ms-office.chartstyle+xml"/>
  <Override PartName="/xl/charts/colors5.xml" ContentType="application/vnd.ms-office.chartcolorstyle+xml"/>
  <Override PartName="/xl/charts/chart41.xml" ContentType="application/vnd.openxmlformats-officedocument.drawingml.chart+xml"/>
  <Override PartName="/xl/drawings/drawing69.xml" ContentType="application/vnd.openxmlformats-officedocument.drawing+xml"/>
  <Override PartName="/xl/charts/chart42.xml" ContentType="application/vnd.openxmlformats-officedocument.drawingml.chart+xml"/>
  <Override PartName="/xl/drawings/drawing70.xml" ContentType="application/vnd.openxmlformats-officedocument.drawingml.chartshapes+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charts/chart49.xml" ContentType="application/vnd.openxmlformats-officedocument.drawingml.chart+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charts/chart50.xml" ContentType="application/vnd.openxmlformats-officedocument.drawingml.chart+xml"/>
  <Override PartName="/xl/drawings/drawing90.xml" ContentType="application/vnd.openxmlformats-officedocument.drawingml.chartshapes+xml"/>
  <Override PartName="/xl/drawings/drawing91.xml" ContentType="application/vnd.openxmlformats-officedocument.drawing+xml"/>
  <Override PartName="/xl/charts/chart51.xml" ContentType="application/vnd.openxmlformats-officedocument.drawingml.chart+xml"/>
  <Override PartName="/xl/drawings/drawing92.xml" ContentType="application/vnd.openxmlformats-officedocument.drawingml.chartshapes+xml"/>
  <Override PartName="/xl/drawings/drawing93.xml" ContentType="application/vnd.openxmlformats-officedocument.drawing+xml"/>
  <Override PartName="/xl/charts/chart52.xml" ContentType="application/vnd.openxmlformats-officedocument.drawingml.chart+xml"/>
  <Override PartName="/xl/drawings/drawing94.xml" ContentType="application/vnd.openxmlformats-officedocument.drawingml.chartshapes+xml"/>
  <Override PartName="/xl/drawings/drawing95.xml" ContentType="application/vnd.openxmlformats-officedocument.drawing+xml"/>
  <Override PartName="/xl/charts/chart53.xml" ContentType="application/vnd.openxmlformats-officedocument.drawingml.chart+xml"/>
  <Override PartName="/xl/drawings/drawing96.xml" ContentType="application/vnd.openxmlformats-officedocument.drawingml.chartshapes+xml"/>
  <Override PartName="/xl/drawings/drawing9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hidePivotFieldList="1"/>
  <mc:AlternateContent xmlns:mc="http://schemas.openxmlformats.org/markup-compatibility/2006">
    <mc:Choice Requires="x15">
      <x15ac:absPath xmlns:x15ac="http://schemas.microsoft.com/office/spreadsheetml/2010/11/ac" url="Z:\AREA DE ESTADÍSTICA\ESTADÍSTICA\Estadistica\2023\Informes especiales a 31 de mayo de 2023\"/>
    </mc:Choice>
  </mc:AlternateContent>
  <xr:revisionPtr revIDLastSave="0" documentId="13_ncr:1_{2E8BEEF6-4744-402C-975E-747BF3071DC7}" xr6:coauthVersionLast="47" xr6:coauthVersionMax="47" xr10:uidLastSave="{00000000-0000-0000-0000-000000000000}"/>
  <bookViews>
    <workbookView xWindow="-120" yWindow="-120" windowWidth="29040" windowHeight="15840" tabRatio="891" xr2:uid="{00000000-000D-0000-FFFF-FFFF00000000}"/>
  </bookViews>
  <sheets>
    <sheet name="porsaad" sheetId="1" r:id="rId1"/>
    <sheet name="indsaad" sheetId="156" r:id="rId2"/>
    <sheet name="indsaad2" sheetId="157" r:id="rId3"/>
    <sheet name="EVO" sheetId="158" r:id="rId4"/>
    <sheet name="EVO_sol" sheetId="159" r:id="rId5"/>
    <sheet name="EVO_resol" sheetId="160" r:id="rId6"/>
    <sheet name="EVO_derecho" sheetId="161" r:id="rId7"/>
    <sheet name="EVO_resolPIA" sheetId="162" r:id="rId8"/>
    <sheet name="EVO_sinPIA" sheetId="163" r:id="rId9"/>
    <sheet name="EVO_prest" sheetId="164" r:id="rId10"/>
    <sheet name="20pobl" sheetId="135" r:id="rId11"/>
    <sheet name="21solsaad" sheetId="3" r:id="rId12"/>
    <sheet name="22solcasaadpot" sheetId="102" r:id="rId13"/>
    <sheet name="23solcasaad" sheetId="134" r:id="rId14"/>
    <sheet name="24solcasaad_pobl" sheetId="136" r:id="rId15"/>
    <sheet name="3solcasaad" sheetId="4" state="hidden" r:id="rId16"/>
    <sheet name="24asolcasaad_pobl" sheetId="103" r:id="rId17"/>
    <sheet name="25solaltabaja" sheetId="165" r:id="rId18"/>
    <sheet name="26perfsaad" sheetId="125" r:id="rId19"/>
    <sheet name="31dictsaad" sheetId="10" r:id="rId20"/>
    <sheet name="31adictsaad" sheetId="108" r:id="rId21"/>
    <sheet name="31bdictsaad" sheetId="141" r:id="rId22"/>
    <sheet name="32dictcasaadpot" sheetId="43" r:id="rId23"/>
    <sheet name="33dictcasaad" sheetId="137" r:id="rId24"/>
    <sheet name="33dictcasaadGIII" sheetId="142" r:id="rId25"/>
    <sheet name="33dictcasaadGII" sheetId="143" r:id="rId26"/>
    <sheet name="33dictcasaadGI" sheetId="144" r:id="rId27"/>
    <sheet name="33dictcasaadG0" sheetId="145" r:id="rId28"/>
    <sheet name="34adictcasaad" sheetId="138" r:id="rId29"/>
    <sheet name="8dictcasaad" sheetId="100" state="hidden" r:id="rId30"/>
    <sheet name="34bdictcasaad" sheetId="104" r:id="rId31"/>
    <sheet name="35ResolGraAltaBaj" sheetId="166" r:id="rId32"/>
    <sheet name="36perfresol" sheetId="68" r:id="rId33"/>
    <sheet name="36aperfresol_graf" sheetId="92" r:id="rId34"/>
    <sheet name="36bperfresol_graf" sheetId="152" r:id="rId35"/>
    <sheet name="41benpresaad" sheetId="34" r:id="rId36"/>
    <sheet name="41benpresaad_graf" sheetId="94" r:id="rId37"/>
    <sheet name="41abenpreGIII" sheetId="47" r:id="rId38"/>
    <sheet name="41abenpreGIII_graf" sheetId="95" r:id="rId39"/>
    <sheet name="41bbenpreGII" sheetId="48" r:id="rId40"/>
    <sheet name="41bbenpreGII_graf" sheetId="96" r:id="rId41"/>
    <sheet name="41cbenpreGI" sheetId="49" r:id="rId42"/>
    <sheet name="41cbenpreGI_graf" sheetId="97" r:id="rId43"/>
    <sheet name="42pbpcasaadpot" sheetId="36" r:id="rId44"/>
    <sheet name="43pbpcasaad" sheetId="139" r:id="rId45"/>
    <sheet name="43pbpcasaadGIII" sheetId="146" r:id="rId46"/>
    <sheet name="43pbpcasaadGII" sheetId="147" r:id="rId47"/>
    <sheet name="43pbpcasaadGI" sheetId="148" r:id="rId48"/>
    <sheet name="44apbpcasaad" sheetId="140" r:id="rId49"/>
    <sheet name="44bpbpcasaad" sheetId="105" r:id="rId50"/>
    <sheet name="45ResolPIAAltaBaj" sheetId="167" r:id="rId51"/>
    <sheet name="46perfpbsaad" sheetId="79" r:id="rId52"/>
    <sheet name="15pbpcasaad" sheetId="101" state="hidden" r:id="rId53"/>
    <sheet name="46aperfpb_graf" sheetId="98" r:id="rId54"/>
    <sheet name="51pbgrado" sheetId="45" r:id="rId55"/>
    <sheet name="51aPAPDgrado" sheetId="50" r:id="rId56"/>
    <sheet name="51bTeleasgrado" sheetId="51" r:id="rId57"/>
    <sheet name="51cSADgrado" sheetId="52" r:id="rId58"/>
    <sheet name="51dCDgrado" sheetId="53" r:id="rId59"/>
    <sheet name="51eSARgrado" sheetId="54" r:id="rId60"/>
    <sheet name="51fPEVincgrado" sheetId="55" r:id="rId61"/>
    <sheet name="51gPECgrado" sheetId="56" r:id="rId62"/>
    <sheet name="51hPEAsistPgrado" sheetId="57" r:id="rId63"/>
    <sheet name="52SubtipoVinculada" sheetId="109" r:id="rId64"/>
    <sheet name="52SubtipoVinculadaGIII" sheetId="110" r:id="rId65"/>
    <sheet name="52SubtipoVinculadaGII" sheetId="111" r:id="rId66"/>
    <sheet name="52SubtipoVinculadaGI" sheetId="112" r:id="rId67"/>
    <sheet name="6perfcuidador" sheetId="85" r:id="rId68"/>
    <sheet name="61aperfcuidadorCCAA" sheetId="86" r:id="rId69"/>
    <sheet name="62bperfcuidadorCCAA" sheetId="87" r:id="rId70"/>
    <sheet name="63cperfcuidadorCCAA" sheetId="88" r:id="rId71"/>
    <sheet name="7Intensidad" sheetId="58" r:id="rId72"/>
    <sheet name="7IntensidadCCAA" sheetId="59" r:id="rId73"/>
    <sheet name="7IntenSAD_CCAA" sheetId="66" r:id="rId74"/>
    <sheet name="7IntenPE_SAD_CCAA" sheetId="67" r:id="rId75"/>
    <sheet name="8CuantíaPrest" sheetId="77" r:id="rId76"/>
    <sheet name="8CuantíaPEC_CCAA" sheetId="74" r:id="rId77"/>
    <sheet name="8CuantíaAP_CCAA" sheetId="75" r:id="rId78"/>
    <sheet name="8CuantíaPEVsad_CCAA" sheetId="76" r:id="rId79"/>
    <sheet name="8CuantíaPEVsar_CCAA" sheetId="80" r:id="rId80"/>
    <sheet name="8CuantíaPEVcd_CCAA" sheetId="81" r:id="rId81"/>
    <sheet name="8CuantíaPEVpapd_CCAA" sheetId="82" r:id="rId82"/>
    <sheet name="8CuantíaPEVteleasist_CCAA" sheetId="83" r:id="rId83"/>
    <sheet name="9TiempoEspera" sheetId="90" r:id="rId84"/>
    <sheet name="10pendResol" sheetId="106" r:id="rId85"/>
    <sheet name="10pendPrest" sheetId="84" r:id="rId86"/>
    <sheet name="10pend" sheetId="107" r:id="rId87"/>
    <sheet name="11ListaEspera" sheetId="70" r:id="rId88"/>
    <sheet name="11ListaEsperaGIII" sheetId="61" r:id="rId89"/>
    <sheet name="11ListaEsperaGII" sheetId="62" r:id="rId90"/>
    <sheet name="11ListaEsperaGI" sheetId="63" r:id="rId91"/>
    <sheet name="12BenefEfect" sheetId="155" r:id="rId92"/>
  </sheets>
  <externalReferences>
    <externalReference r:id="rId93"/>
    <externalReference r:id="rId94"/>
  </externalReferences>
  <definedNames>
    <definedName name="_xlnm._FilterDatabase" localSheetId="52" hidden="1">'15pbpcasaad'!$AD$10:$AE$28</definedName>
    <definedName name="_xlnm._FilterDatabase" localSheetId="10" hidden="1">'20pobl'!$AG$11:$AH$29</definedName>
    <definedName name="_xlnm._FilterDatabase" localSheetId="12" hidden="1">'22solcasaadpot'!$P$9:$Q$27</definedName>
    <definedName name="_xlnm._FilterDatabase" localSheetId="13" hidden="1">'23solcasaad'!$AG$11:$AH$29</definedName>
    <definedName name="_xlnm._FilterDatabase" localSheetId="16" hidden="1">'24asolcasaad_pobl'!$AD$10:$AE$28</definedName>
    <definedName name="_xlnm._FilterDatabase" localSheetId="14" hidden="1">'24solcasaad_pobl'!$R$11:$S$29</definedName>
    <definedName name="_xlnm._FilterDatabase" localSheetId="22" hidden="1">'32dictcasaadpot'!$N$10:$O$28</definedName>
    <definedName name="_xlnm._FilterDatabase" localSheetId="23" hidden="1">'33dictcasaad'!$AG$11:$AH$29</definedName>
    <definedName name="_xlnm._FilterDatabase" localSheetId="27" hidden="1">'33dictcasaadG0'!$AG$11:$AH$29</definedName>
    <definedName name="_xlnm._FilterDatabase" localSheetId="26" hidden="1">'33dictcasaadGI'!$AG$11:$AH$29</definedName>
    <definedName name="_xlnm._FilterDatabase" localSheetId="25" hidden="1">'33dictcasaadGII'!$AG$11:$AH$29</definedName>
    <definedName name="_xlnm._FilterDatabase" localSheetId="24" hidden="1">'33dictcasaadGIII'!$AG$11:$AH$29</definedName>
    <definedName name="_xlnm._FilterDatabase" localSheetId="28" hidden="1">'34adictcasaad'!$R$11:$S$29</definedName>
    <definedName name="_xlnm._FilterDatabase" localSheetId="30" hidden="1">'34bdictcasaad'!$AD$10:$AE$28</definedName>
    <definedName name="_xlnm._FilterDatabase" localSheetId="15" hidden="1">'3solcasaad'!$AD$10:$AE$28</definedName>
    <definedName name="_xlnm._FilterDatabase" localSheetId="43" hidden="1">'42pbpcasaadpot'!$M$10:$N$28</definedName>
    <definedName name="_xlnm._FilterDatabase" localSheetId="44" hidden="1">'43pbpcasaad'!$AG$11:$AH$29</definedName>
    <definedName name="_xlnm._FilterDatabase" localSheetId="47" hidden="1">'43pbpcasaadGI'!$AG$11:$AH$29</definedName>
    <definedName name="_xlnm._FilterDatabase" localSheetId="46" hidden="1">'43pbpcasaadGII'!$AG$11:$AH$29</definedName>
    <definedName name="_xlnm._FilterDatabase" localSheetId="45" hidden="1">'43pbpcasaadGIII'!$AG$11:$AH$29</definedName>
    <definedName name="_xlnm._FilterDatabase" localSheetId="48" hidden="1">'44apbpcasaad'!$R$11:$S$29</definedName>
    <definedName name="_xlnm._FilterDatabase" localSheetId="49" hidden="1">'44bpbpcasaad'!$AD$10:$AE$28</definedName>
    <definedName name="_xlnm._FilterDatabase" localSheetId="29" hidden="1">'8dictcasaad'!$AD$10:$AE$28</definedName>
    <definedName name="_xlnm._FilterDatabase" localSheetId="83" hidden="1">'9TiempoEspera'!$L$12:$M$30</definedName>
    <definedName name="_xlnm.Print_Area" localSheetId="86">'10pend'!$A$1:$K$34</definedName>
    <definedName name="_xlnm.Print_Area" localSheetId="85">'10pendPrest'!$A$1:$I$34</definedName>
    <definedName name="_xlnm.Print_Area" localSheetId="84">'10pendResol'!$A$1:$I$36</definedName>
    <definedName name="_xlnm.Print_Area" localSheetId="87">'11ListaEspera'!$A$1:$N$43</definedName>
    <definedName name="_xlnm.Print_Area" localSheetId="90">'11ListaEsperaGI'!$A$1:$N$42</definedName>
    <definedName name="_xlnm.Print_Area" localSheetId="89">'11ListaEsperaGII'!$A$1:$N$42</definedName>
    <definedName name="_xlnm.Print_Area" localSheetId="88">'11ListaEsperaGIII'!$A$1:$N$42</definedName>
    <definedName name="_xlnm.Print_Area" localSheetId="52">'15pbpcasaad'!$A$1:$Z$34</definedName>
    <definedName name="_xlnm.Print_Area" localSheetId="10">'20pobl'!$A$1:$AC$34</definedName>
    <definedName name="_xlnm.Print_Area" localSheetId="12">'22solcasaadpot'!$A$1:$U$33</definedName>
    <definedName name="_xlnm.Print_Area" localSheetId="13">'23solcasaad'!$A$1:$AC$34</definedName>
    <definedName name="_xlnm.Print_Area" localSheetId="16">'24asolcasaad_pobl'!$A$1:$Z$46</definedName>
    <definedName name="_xlnm.Print_Area" localSheetId="14">'24solcasaad_pobl'!$A$1:$N$34</definedName>
    <definedName name="_xlnm.Print_Area" localSheetId="17">'25solaltabaja'!$A$1:$V$48</definedName>
    <definedName name="_xlnm.Print_Area" localSheetId="20">'31adictsaad'!$A$1:$V$31</definedName>
    <definedName name="_xlnm.Print_Area" localSheetId="21">'31bdictsaad'!$A$1:$V$31</definedName>
    <definedName name="_xlnm.Print_Area" localSheetId="22">'32dictcasaadpot'!$A$1:$S$35</definedName>
    <definedName name="_xlnm.Print_Area" localSheetId="23">'33dictcasaad'!$A$1:$AC$34</definedName>
    <definedName name="_xlnm.Print_Area" localSheetId="27">'33dictcasaadG0'!$A$1:$AC$34</definedName>
    <definedName name="_xlnm.Print_Area" localSheetId="26">'33dictcasaadGI'!$A$1:$AC$34</definedName>
    <definedName name="_xlnm.Print_Area" localSheetId="25">'33dictcasaadGII'!$A$1:$AC$34</definedName>
    <definedName name="_xlnm.Print_Area" localSheetId="24">'33dictcasaadGIII'!$A$1:$AC$34</definedName>
    <definedName name="_xlnm.Print_Area" localSheetId="28">'34adictcasaad'!$A$1:$N$34</definedName>
    <definedName name="_xlnm.Print_Area" localSheetId="30">'34bdictcasaad'!$A$1:$Z$46</definedName>
    <definedName name="_xlnm.Print_Area" localSheetId="31">'35ResolGraAltaBaj'!$A$1:$V$49</definedName>
    <definedName name="_xlnm.Print_Area" localSheetId="33">'36aperfresol_graf'!$A$1:$AB$33</definedName>
    <definedName name="_xlnm.Print_Area" localSheetId="34">'36bperfresol_graf'!$A$1:$AB$32</definedName>
    <definedName name="_xlnm.Print_Area" localSheetId="32">'36perfresol'!$A$1:$AD$39</definedName>
    <definedName name="_xlnm.Print_Area" localSheetId="15">'3solcasaad'!$A$1:$Z$33</definedName>
    <definedName name="_xlnm.Print_Area" localSheetId="37">'41abenpreGIII'!$A$1:$Y$31</definedName>
    <definedName name="_xlnm.Print_Area" localSheetId="38">'41abenpreGIII_graf'!$A$1:$X$32</definedName>
    <definedName name="_xlnm.Print_Area" localSheetId="39">'41bbenpreGII'!$A$1:$Y$30</definedName>
    <definedName name="_xlnm.Print_Area" localSheetId="40">'41bbenpreGII_graf'!$A$1:$X$31</definedName>
    <definedName name="_xlnm.Print_Area" localSheetId="35">'41benpresaad'!$A$1:$Y$30</definedName>
    <definedName name="_xlnm.Print_Area" localSheetId="36">'41benpresaad_graf'!$A$1:$X$32</definedName>
    <definedName name="_xlnm.Print_Area" localSheetId="41">'41cbenpreGI'!$A$1:$Y$30</definedName>
    <definedName name="_xlnm.Print_Area" localSheetId="42">'41cbenpreGI_graf'!$A$1:$X$32</definedName>
    <definedName name="_xlnm.Print_Area" localSheetId="43">'42pbpcasaadpot'!$A$1:$R$34</definedName>
    <definedName name="_xlnm.Print_Area" localSheetId="44">'43pbpcasaad'!$A$1:$AC$34</definedName>
    <definedName name="_xlnm.Print_Area" localSheetId="47">'43pbpcasaadGI'!$A$1:$AC$34</definedName>
    <definedName name="_xlnm.Print_Area" localSheetId="46">'43pbpcasaadGII'!$A$1:$AC$34</definedName>
    <definedName name="_xlnm.Print_Area" localSheetId="45">'43pbpcasaadGIII'!$A$1:$AC$34</definedName>
    <definedName name="_xlnm.Print_Area" localSheetId="48">'44apbpcasaad'!$A$1:$N$34</definedName>
    <definedName name="_xlnm.Print_Area" localSheetId="49">'44bpbpcasaad'!$A$1:$Z$48</definedName>
    <definedName name="_xlnm.Print_Area" localSheetId="50">'45ResolPIAAltaBaj'!$A$1:$X$49</definedName>
    <definedName name="_xlnm.Print_Area" localSheetId="53">'46aperfpb_graf'!$A$1:$AC$33</definedName>
    <definedName name="_xlnm.Print_Area" localSheetId="51">'46perfpbsaad'!$A$1:$AD$37</definedName>
    <definedName name="_xlnm.Print_Area" localSheetId="55">'51aPAPDgrado'!$A$1:$S$31</definedName>
    <definedName name="_xlnm.Print_Area" localSheetId="56">'51bTeleasgrado'!$A$1:$S$31</definedName>
    <definedName name="_xlnm.Print_Area" localSheetId="57">'51cSADgrado'!$A$1:$S$30</definedName>
    <definedName name="_xlnm.Print_Area" localSheetId="58">'51dCDgrado'!$A$1:$S$30</definedName>
    <definedName name="_xlnm.Print_Area" localSheetId="59">'51eSARgrado'!$A$1:$S$30</definedName>
    <definedName name="_xlnm.Print_Area" localSheetId="60">'51fPEVincgrado'!$A$1:$S$30</definedName>
    <definedName name="_xlnm.Print_Area" localSheetId="61">'51gPECgrado'!$A$1:$S$30</definedName>
    <definedName name="_xlnm.Print_Area" localSheetId="62">'51hPEAsistPgrado'!$A$1:$S$30</definedName>
    <definedName name="_xlnm.Print_Area" localSheetId="54">'51pbgrado'!$A$1:$Q$31</definedName>
    <definedName name="_xlnm.Print_Area" localSheetId="63">'52SubtipoVinculada'!$A$1:$P$27</definedName>
    <definedName name="_xlnm.Print_Area" localSheetId="66">'52SubtipoVinculadaGI'!$A$1:$P$27</definedName>
    <definedName name="_xlnm.Print_Area" localSheetId="65">'52SubtipoVinculadaGII'!$A$1:$P$27</definedName>
    <definedName name="_xlnm.Print_Area" localSheetId="64">'52SubtipoVinculadaGIII'!$A$1:$P$27</definedName>
    <definedName name="_xlnm.Print_Area" localSheetId="68">'61aperfcuidadorCCAA'!$A$1:$N$42</definedName>
    <definedName name="_xlnm.Print_Area" localSheetId="69">'62bperfcuidadorCCAA'!$A$1:$M$29</definedName>
    <definedName name="_xlnm.Print_Area" localSheetId="70">'63cperfcuidadorCCAA'!$A$1:$U$29</definedName>
    <definedName name="_xlnm.Print_Area" localSheetId="67">'6perfcuidador'!$A$1:$L$34</definedName>
    <definedName name="_xlnm.Print_Area" localSheetId="74">'7IntenPE_SAD_CCAA'!$A$1:$I$32</definedName>
    <definedName name="_xlnm.Print_Area" localSheetId="73">'7IntenSAD_CCAA'!$A$1:$I$32</definedName>
    <definedName name="_xlnm.Print_Area" localSheetId="71">'7Intensidad'!$A$1:$S$37</definedName>
    <definedName name="_xlnm.Print_Area" localSheetId="72">'7IntensidadCCAA'!$A$1:$I$32</definedName>
    <definedName name="_xlnm.Print_Area" localSheetId="77">'8CuantíaAP_CCAA'!$A$1:$I$32</definedName>
    <definedName name="_xlnm.Print_Area" localSheetId="76">'8CuantíaPEC_CCAA'!$A$1:$I$32</definedName>
    <definedName name="_xlnm.Print_Area" localSheetId="80">'8CuantíaPEVcd_CCAA'!$A$1:$I$32</definedName>
    <definedName name="_xlnm.Print_Area" localSheetId="81">'8CuantíaPEVpapd_CCAA'!$A$1:$I$32</definedName>
    <definedName name="_xlnm.Print_Area" localSheetId="78">'8CuantíaPEVsad_CCAA'!$A$1:$I$32</definedName>
    <definedName name="_xlnm.Print_Area" localSheetId="79">'8CuantíaPEVsar_CCAA'!$A$1:$I$32</definedName>
    <definedName name="_xlnm.Print_Area" localSheetId="82">'8CuantíaPEVteleasist_CCAA'!$A$1:$I$32</definedName>
    <definedName name="_xlnm.Print_Area" localSheetId="75">'8CuantíaPrest'!$A$1:$V$39</definedName>
    <definedName name="_xlnm.Print_Area" localSheetId="29">'8dictcasaad'!$A$1:$Z$34</definedName>
    <definedName name="_xlnm.Print_Area" localSheetId="83">'9TiempoEspera'!$A$1:$Q$37</definedName>
    <definedName name="_xlnm.Print_Area" localSheetId="0">porsaad!$A$1:$U$12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42" i="158" l="1"/>
  <c r="AE37" i="167"/>
  <c r="AC37" i="165"/>
  <c r="AB36" i="165"/>
  <c r="AD36" i="167"/>
  <c r="AB36" i="166"/>
  <c r="AB37" i="166"/>
  <c r="AC36" i="165"/>
  <c r="AD37" i="167"/>
  <c r="AB37" i="165"/>
  <c r="AE36" i="167"/>
  <c r="AC37" i="166"/>
  <c r="AC36" i="166"/>
  <c r="AE35" i="167"/>
  <c r="AC35" i="166"/>
  <c r="AB35" i="166"/>
  <c r="AC35" i="165"/>
  <c r="AD35" i="167"/>
  <c r="AB35" i="165"/>
  <c r="R25" i="159" l="1"/>
  <c r="S25" i="164"/>
  <c r="T25" i="164"/>
  <c r="S9" i="164"/>
  <c r="T9" i="164"/>
  <c r="S10" i="164"/>
  <c r="T10" i="164"/>
  <c r="S11" i="164"/>
  <c r="T11" i="164"/>
  <c r="S12" i="164"/>
  <c r="T12" i="164"/>
  <c r="S13" i="164"/>
  <c r="T13" i="164"/>
  <c r="S14" i="164"/>
  <c r="T14" i="164"/>
  <c r="S15" i="164"/>
  <c r="T15" i="164"/>
  <c r="S16" i="164"/>
  <c r="T16" i="164"/>
  <c r="S17" i="164"/>
  <c r="T17" i="164"/>
  <c r="S18" i="164"/>
  <c r="T18" i="164"/>
  <c r="S19" i="164"/>
  <c r="T19" i="164"/>
  <c r="S20" i="164"/>
  <c r="T20" i="164"/>
  <c r="S21" i="164"/>
  <c r="T21" i="164"/>
  <c r="S22" i="164"/>
  <c r="T22" i="164"/>
  <c r="S23" i="164"/>
  <c r="T23" i="164"/>
  <c r="S24" i="164"/>
  <c r="T24" i="164"/>
  <c r="S26" i="164"/>
  <c r="T26" i="164"/>
  <c r="T8" i="164"/>
  <c r="S8" i="164"/>
  <c r="S25" i="163"/>
  <c r="R26" i="163"/>
  <c r="S26" i="163"/>
  <c r="R9" i="163"/>
  <c r="S9" i="163"/>
  <c r="R10" i="163"/>
  <c r="S10" i="163"/>
  <c r="R11" i="163"/>
  <c r="S11" i="163"/>
  <c r="R12" i="163"/>
  <c r="S12" i="163"/>
  <c r="R13" i="163"/>
  <c r="S13" i="163"/>
  <c r="R14" i="163"/>
  <c r="S14" i="163"/>
  <c r="R15" i="163"/>
  <c r="S15" i="163"/>
  <c r="R16" i="163"/>
  <c r="S16" i="163"/>
  <c r="R17" i="163"/>
  <c r="S17" i="163"/>
  <c r="R18" i="163"/>
  <c r="S18" i="163"/>
  <c r="R19" i="163"/>
  <c r="S19" i="163"/>
  <c r="R20" i="163"/>
  <c r="S20" i="163"/>
  <c r="R21" i="163"/>
  <c r="S21" i="163"/>
  <c r="R22" i="163"/>
  <c r="S22" i="163"/>
  <c r="R23" i="163"/>
  <c r="S23" i="163"/>
  <c r="R24" i="163"/>
  <c r="S24" i="163"/>
  <c r="S8" i="163"/>
  <c r="R8" i="163"/>
  <c r="S25" i="162"/>
  <c r="R26" i="162"/>
  <c r="S9" i="162"/>
  <c r="S10" i="162"/>
  <c r="S11" i="162"/>
  <c r="S12" i="162"/>
  <c r="S13" i="162"/>
  <c r="S14" i="162"/>
  <c r="S15" i="162"/>
  <c r="S16" i="162"/>
  <c r="S17" i="162"/>
  <c r="S18" i="162"/>
  <c r="S19" i="162"/>
  <c r="S20" i="162"/>
  <c r="S21" i="162"/>
  <c r="S22" i="162"/>
  <c r="S23" i="162"/>
  <c r="S24" i="162"/>
  <c r="R9" i="162"/>
  <c r="R10" i="162"/>
  <c r="R11" i="162"/>
  <c r="R12" i="162"/>
  <c r="R13" i="162"/>
  <c r="R14" i="162"/>
  <c r="R15" i="162"/>
  <c r="R16" i="162"/>
  <c r="R17" i="162"/>
  <c r="R18" i="162"/>
  <c r="R19" i="162"/>
  <c r="R20" i="162"/>
  <c r="R21" i="162"/>
  <c r="R22" i="162"/>
  <c r="R23" i="162"/>
  <c r="R24" i="162"/>
  <c r="S8" i="162"/>
  <c r="R8" i="162"/>
  <c r="S25" i="161"/>
  <c r="R26" i="161"/>
  <c r="S9" i="161"/>
  <c r="S10" i="161"/>
  <c r="S11" i="161"/>
  <c r="S12" i="161"/>
  <c r="S13" i="161"/>
  <c r="S14" i="161"/>
  <c r="S15" i="161"/>
  <c r="S16" i="161"/>
  <c r="S17" i="161"/>
  <c r="S18" i="161"/>
  <c r="S19" i="161"/>
  <c r="S20" i="161"/>
  <c r="S21" i="161"/>
  <c r="S22" i="161"/>
  <c r="S23" i="161"/>
  <c r="S24" i="161"/>
  <c r="R9" i="161"/>
  <c r="R10" i="161"/>
  <c r="R11" i="161"/>
  <c r="R12" i="161"/>
  <c r="R13" i="161"/>
  <c r="R14" i="161"/>
  <c r="R15" i="161"/>
  <c r="R16" i="161"/>
  <c r="R17" i="161"/>
  <c r="R18" i="161"/>
  <c r="R19" i="161"/>
  <c r="R20" i="161"/>
  <c r="R21" i="161"/>
  <c r="R22" i="161"/>
  <c r="R23" i="161"/>
  <c r="R24" i="161"/>
  <c r="S8" i="161"/>
  <c r="R8" i="161"/>
  <c r="R26" i="160"/>
  <c r="S25" i="160"/>
  <c r="R24" i="160"/>
  <c r="S9" i="160"/>
  <c r="S10" i="160"/>
  <c r="S11" i="160"/>
  <c r="S12" i="160"/>
  <c r="S13" i="160"/>
  <c r="S14" i="160"/>
  <c r="S15" i="160"/>
  <c r="S16" i="160"/>
  <c r="S17" i="160"/>
  <c r="S18" i="160"/>
  <c r="S19" i="160"/>
  <c r="S20" i="160"/>
  <c r="S21" i="160"/>
  <c r="S22" i="160"/>
  <c r="S23" i="160"/>
  <c r="S24" i="160"/>
  <c r="R9" i="160"/>
  <c r="R10" i="160"/>
  <c r="R11" i="160"/>
  <c r="R12" i="160"/>
  <c r="R13" i="160"/>
  <c r="R14" i="160"/>
  <c r="R15" i="160"/>
  <c r="R16" i="160"/>
  <c r="R17" i="160"/>
  <c r="R18" i="160"/>
  <c r="R19" i="160"/>
  <c r="R20" i="160"/>
  <c r="R21" i="160"/>
  <c r="R22" i="160"/>
  <c r="R23" i="160"/>
  <c r="S8" i="160"/>
  <c r="R8" i="160"/>
  <c r="S25" i="159"/>
  <c r="S26" i="159"/>
  <c r="R26" i="159"/>
  <c r="R9" i="159"/>
  <c r="S9" i="159"/>
  <c r="R10" i="159"/>
  <c r="S10" i="159"/>
  <c r="R11" i="159"/>
  <c r="S11" i="159"/>
  <c r="R12" i="159"/>
  <c r="S12" i="159"/>
  <c r="R13" i="159"/>
  <c r="S13" i="159"/>
  <c r="R14" i="159"/>
  <c r="S14" i="159"/>
  <c r="R15" i="159"/>
  <c r="S15" i="159"/>
  <c r="R16" i="159"/>
  <c r="S16" i="159"/>
  <c r="R17" i="159"/>
  <c r="S17" i="159"/>
  <c r="R18" i="159"/>
  <c r="S18" i="159"/>
  <c r="R19" i="159"/>
  <c r="S19" i="159"/>
  <c r="R20" i="159"/>
  <c r="S20" i="159"/>
  <c r="R21" i="159"/>
  <c r="S21" i="159"/>
  <c r="R22" i="159"/>
  <c r="S22" i="159"/>
  <c r="R23" i="159"/>
  <c r="S23" i="159"/>
  <c r="R24" i="159"/>
  <c r="S24" i="159"/>
  <c r="S8" i="159"/>
  <c r="R8" i="159"/>
  <c r="R40" i="158"/>
  <c r="R39" i="158"/>
  <c r="R31" i="158"/>
  <c r="R28" i="158"/>
  <c r="R27" i="158"/>
  <c r="R35" i="158"/>
  <c r="R37" i="158"/>
  <c r="R41" i="158"/>
  <c r="R30" i="158"/>
  <c r="R33" i="158"/>
  <c r="R38" i="158"/>
  <c r="R34" i="158"/>
  <c r="S28" i="158"/>
  <c r="S29" i="158"/>
  <c r="S30" i="158"/>
  <c r="S31" i="158"/>
  <c r="S32" i="158"/>
  <c r="S33" i="158"/>
  <c r="S34" i="158"/>
  <c r="S35" i="158"/>
  <c r="S36" i="158"/>
  <c r="S37" i="158"/>
  <c r="S38" i="158"/>
  <c r="S39" i="158"/>
  <c r="S40" i="158"/>
  <c r="S41" i="158"/>
  <c r="R29" i="158"/>
  <c r="R32" i="158"/>
  <c r="R36" i="158"/>
  <c r="R42" i="158"/>
  <c r="S27" i="158"/>
  <c r="S9" i="158"/>
  <c r="S10" i="158"/>
  <c r="S11" i="158"/>
  <c r="S12" i="158"/>
  <c r="S13" i="158"/>
  <c r="S14" i="158"/>
  <c r="S15" i="158"/>
  <c r="S16" i="158"/>
  <c r="S17" i="158"/>
  <c r="S18" i="158"/>
  <c r="S19" i="158"/>
  <c r="S20" i="158"/>
  <c r="S21" i="158"/>
  <c r="S22" i="158"/>
  <c r="R9" i="158"/>
  <c r="R10" i="158"/>
  <c r="R11" i="158"/>
  <c r="R12" i="158"/>
  <c r="R13" i="158"/>
  <c r="R14" i="158"/>
  <c r="R15" i="158"/>
  <c r="R16" i="158"/>
  <c r="R17" i="158"/>
  <c r="R18" i="158"/>
  <c r="R19" i="158"/>
  <c r="R20" i="158"/>
  <c r="R21" i="158"/>
  <c r="R22" i="158"/>
  <c r="S8" i="158"/>
  <c r="R8" i="158"/>
  <c r="R25" i="163" l="1"/>
  <c r="R25" i="162"/>
  <c r="R25" i="161"/>
  <c r="R25" i="160"/>
  <c r="R9" i="164"/>
  <c r="R10" i="164"/>
  <c r="R11" i="164"/>
  <c r="R12" i="164"/>
  <c r="R13" i="164"/>
  <c r="R14" i="164"/>
  <c r="R15" i="164"/>
  <c r="R16" i="164"/>
  <c r="R17" i="164"/>
  <c r="R18" i="164"/>
  <c r="R19" i="164"/>
  <c r="R20" i="164"/>
  <c r="R21" i="164"/>
  <c r="R22" i="164"/>
  <c r="R23" i="164"/>
  <c r="R24" i="164"/>
  <c r="R25" i="164"/>
  <c r="R26" i="164"/>
  <c r="R8" i="164"/>
  <c r="Q9" i="163"/>
  <c r="Q10" i="163"/>
  <c r="Q11" i="163"/>
  <c r="Q12" i="163"/>
  <c r="Q13" i="163"/>
  <c r="Q14" i="163"/>
  <c r="Q15" i="163"/>
  <c r="Q16" i="163"/>
  <c r="Q17" i="163"/>
  <c r="Q18" i="163"/>
  <c r="Q19" i="163"/>
  <c r="Q20" i="163"/>
  <c r="Q21" i="163"/>
  <c r="Q22" i="163"/>
  <c r="Q23" i="163"/>
  <c r="Q24" i="163"/>
  <c r="Q25" i="163"/>
  <c r="Q26" i="163"/>
  <c r="Q8" i="163"/>
  <c r="Q9" i="162"/>
  <c r="Q10" i="162"/>
  <c r="Q11" i="162"/>
  <c r="Q12" i="162"/>
  <c r="Q13" i="162"/>
  <c r="Q14" i="162"/>
  <c r="Q15" i="162"/>
  <c r="Q16" i="162"/>
  <c r="Q17" i="162"/>
  <c r="Q18" i="162"/>
  <c r="Q19" i="162"/>
  <c r="Q20" i="162"/>
  <c r="Q21" i="162"/>
  <c r="Q22" i="162"/>
  <c r="Q23" i="162"/>
  <c r="Q24" i="162"/>
  <c r="Q25" i="162"/>
  <c r="Q26" i="162"/>
  <c r="Q8" i="162"/>
  <c r="G7" i="162"/>
  <c r="Q9" i="161"/>
  <c r="Q10" i="161"/>
  <c r="Q11" i="161"/>
  <c r="Q12" i="161"/>
  <c r="Q13" i="161"/>
  <c r="Q14" i="161"/>
  <c r="Q15" i="161"/>
  <c r="Q16" i="161"/>
  <c r="Q17" i="161"/>
  <c r="Q18" i="161"/>
  <c r="Q19" i="161"/>
  <c r="Q20" i="161"/>
  <c r="Q21" i="161"/>
  <c r="Q22" i="161"/>
  <c r="Q23" i="161"/>
  <c r="Q24" i="161"/>
  <c r="Q25" i="161"/>
  <c r="Q26" i="161"/>
  <c r="Q8" i="161"/>
  <c r="Q26" i="160"/>
  <c r="Q9" i="160"/>
  <c r="Q10" i="160"/>
  <c r="Q11" i="160"/>
  <c r="Q12" i="160"/>
  <c r="Q13" i="160"/>
  <c r="Q14" i="160"/>
  <c r="Q15" i="160"/>
  <c r="Q16" i="160"/>
  <c r="Q17" i="160"/>
  <c r="Q18" i="160"/>
  <c r="Q19" i="160"/>
  <c r="Q20" i="160"/>
  <c r="Q21" i="160"/>
  <c r="Q22" i="160"/>
  <c r="Q23" i="160"/>
  <c r="Q24" i="160"/>
  <c r="Q25" i="160"/>
  <c r="Q8" i="160"/>
  <c r="Q26" i="159"/>
  <c r="Q9" i="159"/>
  <c r="Q10" i="159"/>
  <c r="Q11" i="159"/>
  <c r="Q12" i="159"/>
  <c r="Q13" i="159"/>
  <c r="Q14" i="159"/>
  <c r="Q15" i="159"/>
  <c r="Q16" i="159"/>
  <c r="Q17" i="159"/>
  <c r="Q18" i="159"/>
  <c r="Q19" i="159"/>
  <c r="Q20" i="159"/>
  <c r="Q21" i="159"/>
  <c r="Q22" i="159"/>
  <c r="Q23" i="159"/>
  <c r="Q24" i="159"/>
  <c r="Q25" i="159"/>
  <c r="Q8" i="159"/>
  <c r="Q28" i="158"/>
  <c r="Q29" i="158"/>
  <c r="Q30" i="158"/>
  <c r="Q31" i="158"/>
  <c r="Q32" i="158"/>
  <c r="Q33" i="158"/>
  <c r="Q34" i="158"/>
  <c r="Q35" i="158"/>
  <c r="Q36" i="158"/>
  <c r="Q37" i="158"/>
  <c r="Q38" i="158"/>
  <c r="Q39" i="158"/>
  <c r="Q40" i="158"/>
  <c r="Q41" i="158"/>
  <c r="Q27" i="158"/>
  <c r="Q9" i="158"/>
  <c r="Q10" i="158"/>
  <c r="Q11" i="158"/>
  <c r="Q12" i="158"/>
  <c r="Q13" i="158"/>
  <c r="Q14" i="158"/>
  <c r="Q15" i="158"/>
  <c r="Q16" i="158"/>
  <c r="Q17" i="158"/>
  <c r="Q18" i="158"/>
  <c r="Q19" i="158"/>
  <c r="Q20" i="158"/>
  <c r="Q21" i="158"/>
  <c r="Q22" i="158"/>
  <c r="Q8" i="158"/>
  <c r="P34" i="54"/>
  <c r="P35" i="54"/>
  <c r="F35" i="54"/>
  <c r="O34" i="54"/>
  <c r="K35" i="54"/>
  <c r="J34" i="54"/>
  <c r="K34" i="54"/>
  <c r="F34" i="54"/>
  <c r="O35" i="54"/>
  <c r="J35" i="54"/>
  <c r="D31" i="106" l="1"/>
  <c r="I13" i="155" l="1"/>
  <c r="I14" i="155"/>
  <c r="I15" i="155"/>
  <c r="I16" i="155"/>
  <c r="I17" i="155"/>
  <c r="I18" i="155"/>
  <c r="I19" i="155"/>
  <c r="I20" i="155"/>
  <c r="I21" i="155"/>
  <c r="I22" i="155"/>
  <c r="I23" i="155"/>
  <c r="I24" i="155"/>
  <c r="I25" i="155"/>
  <c r="I26" i="155"/>
  <c r="I27" i="155"/>
  <c r="I28" i="155"/>
  <c r="I29" i="155"/>
  <c r="I12" i="155"/>
  <c r="L31" i="155"/>
  <c r="N31" i="155" l="1"/>
  <c r="M13" i="155" l="1"/>
  <c r="P31" i="155"/>
  <c r="Q29" i="155"/>
  <c r="O29" i="155"/>
  <c r="M29" i="155"/>
  <c r="Q25" i="155"/>
  <c r="O25" i="155"/>
  <c r="M25" i="155"/>
  <c r="Q23" i="155"/>
  <c r="O23" i="155"/>
  <c r="M23" i="155"/>
  <c r="Q22" i="155"/>
  <c r="O22" i="155"/>
  <c r="M22" i="155"/>
  <c r="Q21" i="155"/>
  <c r="O21" i="155"/>
  <c r="M21" i="155"/>
  <c r="Q19" i="155"/>
  <c r="O19" i="155"/>
  <c r="M19" i="155"/>
  <c r="Q18" i="155"/>
  <c r="O18" i="155"/>
  <c r="M18" i="155"/>
  <c r="Q16" i="155"/>
  <c r="O16" i="155"/>
  <c r="M16" i="155"/>
  <c r="Q14" i="155"/>
  <c r="O14" i="155"/>
  <c r="M14" i="155"/>
  <c r="Q13" i="155"/>
  <c r="O13" i="155"/>
  <c r="Q12" i="155"/>
  <c r="O12" i="155"/>
  <c r="M12" i="155"/>
  <c r="C28" i="88" l="1"/>
  <c r="I31" i="155" l="1"/>
  <c r="M31" i="155" l="1"/>
  <c r="Q31" i="155"/>
  <c r="O31" i="155"/>
  <c r="X19" i="167" l="1"/>
  <c r="X28" i="167"/>
  <c r="X18" i="167"/>
  <c r="X25" i="167"/>
  <c r="X12" i="167"/>
  <c r="X27" i="167"/>
  <c r="X21" i="167"/>
  <c r="X15" i="167"/>
  <c r="X13" i="167"/>
  <c r="X16" i="167"/>
  <c r="X14" i="167"/>
  <c r="X24" i="167"/>
  <c r="X20" i="167"/>
  <c r="X26" i="167"/>
  <c r="X29" i="167"/>
  <c r="X22" i="167"/>
  <c r="X17" i="167"/>
  <c r="X23" i="167"/>
  <c r="H26" i="158"/>
  <c r="H7" i="164"/>
  <c r="S6" i="164" s="1"/>
  <c r="H7" i="163"/>
  <c r="H7" i="159"/>
  <c r="R6" i="159" s="1"/>
  <c r="R6" i="161" s="1"/>
  <c r="H7" i="162"/>
  <c r="H7" i="161"/>
  <c r="H7" i="160"/>
  <c r="R6" i="158"/>
  <c r="R25" i="158" s="1"/>
  <c r="R6" i="162" l="1"/>
  <c r="R6" i="163"/>
  <c r="R6" i="160"/>
  <c r="W31" i="167"/>
  <c r="X31" i="167" s="1"/>
  <c r="D29" i="155" l="1"/>
  <c r="F29" i="155" s="1"/>
  <c r="Q37" i="10"/>
  <c r="S37" i="134"/>
  <c r="N36" i="48"/>
  <c r="N35" i="48"/>
  <c r="Q37" i="134"/>
  <c r="X37" i="134"/>
  <c r="D35" i="47"/>
  <c r="D36" i="49"/>
  <c r="W37" i="10"/>
  <c r="N38" i="134"/>
  <c r="N37" i="10"/>
  <c r="G45" i="110"/>
  <c r="W38" i="10"/>
  <c r="D35" i="48"/>
  <c r="G46" i="111"/>
  <c r="G46" i="110"/>
  <c r="N36" i="47"/>
  <c r="Q38" i="10"/>
  <c r="K37" i="10"/>
  <c r="D36" i="48"/>
  <c r="L38" i="134"/>
  <c r="AB38" i="134"/>
  <c r="D35" i="49"/>
  <c r="G45" i="112"/>
  <c r="G46" i="112"/>
  <c r="Z37" i="134"/>
  <c r="AB37" i="134"/>
  <c r="D36" i="47"/>
  <c r="N38" i="10"/>
  <c r="N36" i="49"/>
  <c r="N35" i="49"/>
  <c r="X38" i="134"/>
  <c r="S38" i="134"/>
  <c r="Q38" i="134"/>
  <c r="N37" i="134"/>
  <c r="U38" i="134"/>
  <c r="L37" i="134"/>
  <c r="Z38" i="134"/>
  <c r="N35" i="47"/>
  <c r="K38" i="10"/>
  <c r="U37" i="134"/>
  <c r="G45" i="111"/>
  <c r="V37" i="134" l="1"/>
  <c r="L38" i="10"/>
  <c r="T38" i="10"/>
  <c r="U38" i="10" s="1"/>
  <c r="AA38" i="134"/>
  <c r="M37" i="134"/>
  <c r="V38" i="134"/>
  <c r="O37" i="134"/>
  <c r="R38" i="134"/>
  <c r="T38" i="134"/>
  <c r="Y38" i="134"/>
  <c r="O38" i="10"/>
  <c r="AC37" i="134"/>
  <c r="AA37" i="134"/>
  <c r="AC38" i="134"/>
  <c r="M38" i="134"/>
  <c r="T37" i="10"/>
  <c r="U37" i="10" s="1"/>
  <c r="L37" i="10"/>
  <c r="R38" i="10"/>
  <c r="X38" i="10"/>
  <c r="O37" i="10"/>
  <c r="O38" i="134"/>
  <c r="X37" i="10"/>
  <c r="Y37" i="134"/>
  <c r="R37" i="134"/>
  <c r="T37" i="134"/>
  <c r="R37" i="10"/>
  <c r="B34" i="36"/>
  <c r="B33" i="36"/>
  <c r="B34" i="43"/>
  <c r="B33" i="43"/>
  <c r="B34" i="136"/>
  <c r="B34" i="138" s="1"/>
  <c r="B34" i="140" l="1"/>
  <c r="K28" i="152" l="1"/>
  <c r="I28" i="152"/>
  <c r="G28" i="152"/>
  <c r="E28" i="152"/>
  <c r="D30" i="141" l="1"/>
  <c r="L30" i="141"/>
  <c r="M28" i="101"/>
  <c r="M27" i="101"/>
  <c r="M26" i="101"/>
  <c r="M25" i="101"/>
  <c r="M24" i="101"/>
  <c r="M23" i="101"/>
  <c r="M22" i="101"/>
  <c r="M21" i="101"/>
  <c r="M20" i="101"/>
  <c r="M19" i="101"/>
  <c r="M18" i="101"/>
  <c r="M17" i="101"/>
  <c r="M16" i="101"/>
  <c r="M15" i="101"/>
  <c r="M14" i="101"/>
  <c r="M13" i="101"/>
  <c r="M12" i="101"/>
  <c r="M11" i="101"/>
  <c r="J28" i="101"/>
  <c r="J27" i="101"/>
  <c r="J26" i="101"/>
  <c r="J25" i="101"/>
  <c r="J24" i="101"/>
  <c r="J23" i="101"/>
  <c r="J22" i="101"/>
  <c r="J21" i="101"/>
  <c r="J20" i="101"/>
  <c r="J19" i="101"/>
  <c r="J18" i="101"/>
  <c r="J17" i="101"/>
  <c r="J16" i="101"/>
  <c r="J15" i="101"/>
  <c r="J14" i="101"/>
  <c r="J13" i="101"/>
  <c r="J12" i="101"/>
  <c r="J11" i="101"/>
  <c r="G28" i="101"/>
  <c r="G27" i="101"/>
  <c r="G26" i="101"/>
  <c r="G25" i="101"/>
  <c r="G24" i="101"/>
  <c r="G23" i="101"/>
  <c r="G22" i="101"/>
  <c r="G21" i="101"/>
  <c r="G20" i="101"/>
  <c r="G19" i="101"/>
  <c r="G18" i="101"/>
  <c r="G17" i="101"/>
  <c r="G16" i="101"/>
  <c r="G15" i="101"/>
  <c r="G14" i="101"/>
  <c r="G13" i="101"/>
  <c r="G12" i="101"/>
  <c r="G11" i="101"/>
  <c r="M28" i="100"/>
  <c r="M27" i="100"/>
  <c r="M26" i="100"/>
  <c r="M25" i="100"/>
  <c r="M24" i="100"/>
  <c r="M23" i="100"/>
  <c r="M22" i="100"/>
  <c r="M21" i="100"/>
  <c r="M20" i="100"/>
  <c r="M19" i="100"/>
  <c r="M18" i="100"/>
  <c r="M17" i="100"/>
  <c r="M16" i="100"/>
  <c r="M15" i="100"/>
  <c r="M14" i="100"/>
  <c r="M13" i="100"/>
  <c r="M12" i="100"/>
  <c r="M11" i="100"/>
  <c r="J28" i="100"/>
  <c r="J27" i="100"/>
  <c r="J26" i="100"/>
  <c r="J25" i="100"/>
  <c r="J24" i="100"/>
  <c r="J23" i="100"/>
  <c r="J22" i="100"/>
  <c r="J21" i="100"/>
  <c r="J20" i="100"/>
  <c r="J19" i="100"/>
  <c r="J18" i="100"/>
  <c r="J17" i="100"/>
  <c r="J16" i="100"/>
  <c r="J15" i="100"/>
  <c r="J14" i="100"/>
  <c r="J13" i="100"/>
  <c r="J12" i="100"/>
  <c r="J11" i="100"/>
  <c r="G28" i="100"/>
  <c r="G27" i="100"/>
  <c r="G26" i="100"/>
  <c r="G25" i="100"/>
  <c r="G24" i="100"/>
  <c r="G23" i="100"/>
  <c r="G22" i="100"/>
  <c r="G21" i="100"/>
  <c r="G20" i="100"/>
  <c r="G19" i="100"/>
  <c r="G18" i="100"/>
  <c r="G17" i="100"/>
  <c r="G16" i="100"/>
  <c r="G15" i="100"/>
  <c r="G14" i="100"/>
  <c r="G13" i="100"/>
  <c r="G12" i="100"/>
  <c r="G11" i="100"/>
  <c r="J29" i="135" l="1"/>
  <c r="J28" i="135"/>
  <c r="J27" i="135"/>
  <c r="J26" i="135"/>
  <c r="J25" i="135"/>
  <c r="J24" i="135"/>
  <c r="J23" i="135"/>
  <c r="J22" i="135"/>
  <c r="J21" i="135"/>
  <c r="J20" i="135"/>
  <c r="J19" i="135"/>
  <c r="J18" i="135"/>
  <c r="J17" i="135"/>
  <c r="J16" i="135"/>
  <c r="J15" i="135"/>
  <c r="J14" i="135"/>
  <c r="J13" i="135"/>
  <c r="J12" i="135"/>
  <c r="D12" i="135" l="1"/>
  <c r="M11" i="103"/>
  <c r="M11" i="104"/>
  <c r="M11" i="105"/>
  <c r="M15" i="103"/>
  <c r="M15" i="105"/>
  <c r="M15" i="104"/>
  <c r="M19" i="103"/>
  <c r="M19" i="105"/>
  <c r="M19" i="104"/>
  <c r="M23" i="103"/>
  <c r="M23" i="104"/>
  <c r="M23" i="105"/>
  <c r="M27" i="103"/>
  <c r="M27" i="105"/>
  <c r="M27" i="104"/>
  <c r="M12" i="103"/>
  <c r="M12" i="105"/>
  <c r="M12" i="104"/>
  <c r="M16" i="105"/>
  <c r="M16" i="104"/>
  <c r="M16" i="103"/>
  <c r="M20" i="105"/>
  <c r="M20" i="104"/>
  <c r="M20" i="103"/>
  <c r="M24" i="103"/>
  <c r="M24" i="105"/>
  <c r="M24" i="104"/>
  <c r="M28" i="103"/>
  <c r="M28" i="105"/>
  <c r="M28" i="104"/>
  <c r="M13" i="105"/>
  <c r="M13" i="104"/>
  <c r="M13" i="103"/>
  <c r="M17" i="105"/>
  <c r="M17" i="104"/>
  <c r="M17" i="103"/>
  <c r="M21" i="105"/>
  <c r="M21" i="104"/>
  <c r="M21" i="103"/>
  <c r="M25" i="105"/>
  <c r="M25" i="104"/>
  <c r="M25" i="103"/>
  <c r="M14" i="105"/>
  <c r="M14" i="104"/>
  <c r="M14" i="103"/>
  <c r="M18" i="105"/>
  <c r="M18" i="104"/>
  <c r="M18" i="103"/>
  <c r="M22" i="105"/>
  <c r="M22" i="104"/>
  <c r="M22" i="103"/>
  <c r="M26" i="105"/>
  <c r="M26" i="104"/>
  <c r="M26" i="103"/>
  <c r="J13" i="103"/>
  <c r="J13" i="104"/>
  <c r="J13" i="105"/>
  <c r="J17" i="103"/>
  <c r="J17" i="104"/>
  <c r="J17" i="105"/>
  <c r="J21" i="103"/>
  <c r="J21" i="104"/>
  <c r="J21" i="105"/>
  <c r="J25" i="103"/>
  <c r="J25" i="104"/>
  <c r="J25" i="105"/>
  <c r="J14" i="103"/>
  <c r="J14" i="104"/>
  <c r="J14" i="105"/>
  <c r="J18" i="103"/>
  <c r="J18" i="104"/>
  <c r="J18" i="105"/>
  <c r="J22" i="103"/>
  <c r="J22" i="104"/>
  <c r="J22" i="105"/>
  <c r="J26" i="103"/>
  <c r="J26" i="104"/>
  <c r="J26" i="105"/>
  <c r="J11" i="104"/>
  <c r="J11" i="105"/>
  <c r="J11" i="103"/>
  <c r="J15" i="104"/>
  <c r="J15" i="105"/>
  <c r="J15" i="103"/>
  <c r="J19" i="104"/>
  <c r="J19" i="105"/>
  <c r="J19" i="103"/>
  <c r="J23" i="104"/>
  <c r="J23" i="105"/>
  <c r="J23" i="103"/>
  <c r="J27" i="104"/>
  <c r="J27" i="105"/>
  <c r="J27" i="103"/>
  <c r="J12" i="105"/>
  <c r="J12" i="103"/>
  <c r="J12" i="104"/>
  <c r="J16" i="105"/>
  <c r="J16" i="103"/>
  <c r="J16" i="104"/>
  <c r="J20" i="105"/>
  <c r="J20" i="103"/>
  <c r="J20" i="104"/>
  <c r="J24" i="105"/>
  <c r="J24" i="103"/>
  <c r="J24" i="104"/>
  <c r="J28" i="105"/>
  <c r="J28" i="103"/>
  <c r="J28" i="104"/>
  <c r="G11" i="104"/>
  <c r="G11" i="103"/>
  <c r="G11" i="105"/>
  <c r="G15" i="104"/>
  <c r="G15" i="105"/>
  <c r="G15" i="103"/>
  <c r="G19" i="104"/>
  <c r="G19" i="103"/>
  <c r="G19" i="105"/>
  <c r="G23" i="104"/>
  <c r="G23" i="103"/>
  <c r="G23" i="105"/>
  <c r="G27" i="104"/>
  <c r="G27" i="105"/>
  <c r="G27" i="103"/>
  <c r="G12" i="103"/>
  <c r="G12" i="104"/>
  <c r="G12" i="105"/>
  <c r="G16" i="103"/>
  <c r="G16" i="105"/>
  <c r="G16" i="104"/>
  <c r="G20" i="103"/>
  <c r="G20" i="104"/>
  <c r="G20" i="105"/>
  <c r="G24" i="103"/>
  <c r="G24" i="104"/>
  <c r="G24" i="105"/>
  <c r="G28" i="103"/>
  <c r="G28" i="105"/>
  <c r="G28" i="104"/>
  <c r="G13" i="105"/>
  <c r="G13" i="103"/>
  <c r="G13" i="104"/>
  <c r="G17" i="105"/>
  <c r="G17" i="104"/>
  <c r="G17" i="103"/>
  <c r="G21" i="103"/>
  <c r="G21" i="105"/>
  <c r="G21" i="104"/>
  <c r="G25" i="105"/>
  <c r="G25" i="103"/>
  <c r="G25" i="104"/>
  <c r="G14" i="105"/>
  <c r="G14" i="104"/>
  <c r="G14" i="103"/>
  <c r="G18" i="105"/>
  <c r="G18" i="104"/>
  <c r="G18" i="103"/>
  <c r="G22" i="105"/>
  <c r="G22" i="104"/>
  <c r="G22" i="103"/>
  <c r="G26" i="105"/>
  <c r="G26" i="104"/>
  <c r="G26" i="103"/>
  <c r="N31" i="135"/>
  <c r="G12" i="135"/>
  <c r="X31" i="135"/>
  <c r="D16" i="135"/>
  <c r="K16" i="135" s="1"/>
  <c r="AC16" i="135"/>
  <c r="E18" i="135"/>
  <c r="L31" i="135"/>
  <c r="E12" i="135"/>
  <c r="U31" i="135"/>
  <c r="E14" i="135"/>
  <c r="D20" i="135"/>
  <c r="AC20" i="135"/>
  <c r="E22" i="135"/>
  <c r="G24" i="135"/>
  <c r="S31" i="135"/>
  <c r="AB31" i="135"/>
  <c r="AC12" i="135"/>
  <c r="D28" i="135"/>
  <c r="AC28" i="135"/>
  <c r="E13" i="135"/>
  <c r="D14" i="135"/>
  <c r="AC14" i="135"/>
  <c r="E16" i="135"/>
  <c r="G18" i="135"/>
  <c r="D24" i="135"/>
  <c r="K24" i="135" s="1"/>
  <c r="AC24" i="135"/>
  <c r="E26" i="135"/>
  <c r="G28" i="135"/>
  <c r="Q31" i="135"/>
  <c r="Z31" i="135"/>
  <c r="G16" i="135"/>
  <c r="D13" i="135"/>
  <c r="K13" i="135" s="1"/>
  <c r="G13" i="135"/>
  <c r="AC13" i="135"/>
  <c r="G14" i="135"/>
  <c r="D18" i="135"/>
  <c r="G20" i="135"/>
  <c r="D15" i="135"/>
  <c r="K15" i="135" s="1"/>
  <c r="G15" i="135"/>
  <c r="AC15" i="135"/>
  <c r="E17" i="135"/>
  <c r="D19" i="135"/>
  <c r="K19" i="135" s="1"/>
  <c r="G19" i="135"/>
  <c r="AC19" i="135"/>
  <c r="E21" i="135"/>
  <c r="D23" i="135"/>
  <c r="K23" i="135" s="1"/>
  <c r="G23" i="135"/>
  <c r="AC23" i="135"/>
  <c r="E25" i="135"/>
  <c r="D27" i="135"/>
  <c r="K27" i="135" s="1"/>
  <c r="G27" i="135"/>
  <c r="AC27" i="135"/>
  <c r="E29" i="135"/>
  <c r="AC18" i="135"/>
  <c r="E20" i="135"/>
  <c r="D22" i="135"/>
  <c r="G22" i="135"/>
  <c r="AC22" i="135"/>
  <c r="E24" i="135"/>
  <c r="D26" i="135"/>
  <c r="G26" i="135"/>
  <c r="AC26" i="135"/>
  <c r="E28" i="135"/>
  <c r="E15" i="135"/>
  <c r="D17" i="135"/>
  <c r="K17" i="135" s="1"/>
  <c r="G17" i="135"/>
  <c r="AC17" i="135"/>
  <c r="E19" i="135"/>
  <c r="D21" i="135"/>
  <c r="K21" i="135" s="1"/>
  <c r="G21" i="135"/>
  <c r="AC21" i="135"/>
  <c r="E23" i="135"/>
  <c r="D25" i="135"/>
  <c r="K25" i="135" s="1"/>
  <c r="G25" i="135"/>
  <c r="AC25" i="135"/>
  <c r="E27" i="135"/>
  <c r="D29" i="135"/>
  <c r="K29" i="135" s="1"/>
  <c r="G29" i="135"/>
  <c r="AC29" i="135"/>
  <c r="AA31" i="135" l="1"/>
  <c r="J31" i="135"/>
  <c r="M31" i="135" s="1"/>
  <c r="K28" i="135"/>
  <c r="F23" i="135"/>
  <c r="F28" i="135"/>
  <c r="H13" i="135"/>
  <c r="K12" i="135"/>
  <c r="K20" i="135"/>
  <c r="H28" i="135"/>
  <c r="AC31" i="135"/>
  <c r="F20" i="135"/>
  <c r="H23" i="135"/>
  <c r="H15" i="135"/>
  <c r="T31" i="135"/>
  <c r="H24" i="135"/>
  <c r="H14" i="135"/>
  <c r="H12" i="135"/>
  <c r="F24" i="135"/>
  <c r="F15" i="135"/>
  <c r="F19" i="135"/>
  <c r="K18" i="135"/>
  <c r="H18" i="135"/>
  <c r="F27" i="135"/>
  <c r="H27" i="135"/>
  <c r="H19" i="135"/>
  <c r="H20" i="135"/>
  <c r="F13" i="135"/>
  <c r="F18" i="135"/>
  <c r="F12" i="135"/>
  <c r="F29" i="135"/>
  <c r="F25" i="135"/>
  <c r="F21" i="135"/>
  <c r="F17" i="135"/>
  <c r="K26" i="135"/>
  <c r="K22" i="135"/>
  <c r="H16" i="135"/>
  <c r="F16" i="135"/>
  <c r="K14" i="135"/>
  <c r="F14" i="135"/>
  <c r="H29" i="135"/>
  <c r="H25" i="135"/>
  <c r="H21" i="135"/>
  <c r="H17" i="135"/>
  <c r="H26" i="135"/>
  <c r="H22" i="135"/>
  <c r="F22" i="135"/>
  <c r="E31" i="135"/>
  <c r="G31" i="135"/>
  <c r="F26" i="135"/>
  <c r="V31" i="135"/>
  <c r="D31" i="135" l="1"/>
  <c r="K31" i="135" s="1"/>
  <c r="O31" i="135"/>
  <c r="H31" i="135" l="1"/>
  <c r="R31" i="135"/>
  <c r="Y31" i="135"/>
  <c r="F31" i="135"/>
  <c r="D27" i="94" l="1"/>
  <c r="B5" i="166" l="1"/>
  <c r="B5" i="165"/>
  <c r="B5" i="167"/>
  <c r="B5" i="105"/>
  <c r="B5" i="155"/>
  <c r="B5" i="103"/>
  <c r="B6" i="152"/>
  <c r="B5" i="145"/>
  <c r="B5" i="139"/>
  <c r="B5" i="148"/>
  <c r="B5" i="144"/>
  <c r="B5" i="147"/>
  <c r="B5" i="143"/>
  <c r="B4" i="141"/>
  <c r="B5" i="146"/>
  <c r="B5" i="142"/>
  <c r="B5" i="140"/>
  <c r="B5" i="138"/>
  <c r="B5" i="137"/>
  <c r="B5" i="136"/>
  <c r="B5" i="134"/>
  <c r="B7" i="80"/>
  <c r="B5" i="77"/>
  <c r="B5" i="58"/>
  <c r="B7" i="83"/>
  <c r="B7" i="76"/>
  <c r="B7" i="67"/>
  <c r="B5" i="88"/>
  <c r="B7" i="82"/>
  <c r="B7" i="75"/>
  <c r="B7" i="66"/>
  <c r="B7" i="81"/>
  <c r="B7" i="74"/>
  <c r="B7" i="59"/>
  <c r="B5" i="54"/>
  <c r="B5" i="50"/>
  <c r="B7" i="84"/>
  <c r="B6" i="98"/>
  <c r="B5" i="57"/>
  <c r="B5" i="53"/>
  <c r="B5" i="45"/>
  <c r="B5" i="87"/>
  <c r="B5" i="56"/>
  <c r="B5" i="52"/>
  <c r="B7" i="107"/>
  <c r="B5" i="101"/>
  <c r="B8" i="86"/>
  <c r="B5" i="55"/>
  <c r="B5" i="51"/>
  <c r="B7" i="106"/>
  <c r="B5" i="36"/>
  <c r="B5" i="43"/>
  <c r="B5" i="104"/>
  <c r="B5" i="100"/>
  <c r="B5" i="10"/>
  <c r="B5" i="90"/>
  <c r="B6" i="125"/>
  <c r="B5" i="102"/>
  <c r="B5" i="4"/>
  <c r="B4" i="112" l="1"/>
  <c r="B4" i="111"/>
  <c r="B4" i="110"/>
  <c r="B4" i="109" l="1"/>
  <c r="D30" i="108" l="1"/>
  <c r="B4" i="108"/>
  <c r="M30" i="105" l="1"/>
  <c r="N28" i="105" s="1"/>
  <c r="J30" i="105"/>
  <c r="K18" i="105" s="1"/>
  <c r="G30" i="105"/>
  <c r="H23" i="105" s="1"/>
  <c r="D28" i="105"/>
  <c r="D27" i="105"/>
  <c r="D26" i="105"/>
  <c r="D25" i="105"/>
  <c r="D24" i="105"/>
  <c r="D23" i="105"/>
  <c r="D22" i="105"/>
  <c r="D21" i="105"/>
  <c r="D20" i="105"/>
  <c r="D19" i="105"/>
  <c r="D18" i="105"/>
  <c r="D17" i="105"/>
  <c r="D16" i="105"/>
  <c r="D15" i="105"/>
  <c r="D14" i="105"/>
  <c r="D13" i="105"/>
  <c r="D12" i="105"/>
  <c r="D11" i="105"/>
  <c r="M30" i="104"/>
  <c r="N28" i="104" s="1"/>
  <c r="J30" i="104"/>
  <c r="K27" i="104" s="1"/>
  <c r="G30" i="104"/>
  <c r="H27" i="104" s="1"/>
  <c r="D28" i="104"/>
  <c r="D27" i="104"/>
  <c r="D26" i="104"/>
  <c r="D25" i="104"/>
  <c r="D24" i="104"/>
  <c r="D23" i="104"/>
  <c r="D22" i="104"/>
  <c r="D21" i="104"/>
  <c r="D20" i="104"/>
  <c r="D19" i="104"/>
  <c r="D18" i="104"/>
  <c r="D17" i="104"/>
  <c r="D16" i="104"/>
  <c r="D15" i="104"/>
  <c r="D14" i="104"/>
  <c r="D13" i="104"/>
  <c r="D12" i="104"/>
  <c r="D11" i="104"/>
  <c r="M30" i="103"/>
  <c r="N16" i="103" s="1"/>
  <c r="J30" i="103"/>
  <c r="K28" i="103" s="1"/>
  <c r="G30" i="103"/>
  <c r="H26" i="103" s="1"/>
  <c r="D28" i="103"/>
  <c r="D27" i="103"/>
  <c r="D26" i="103"/>
  <c r="D25" i="103"/>
  <c r="D24" i="103"/>
  <c r="D23" i="103"/>
  <c r="D22" i="103"/>
  <c r="D21" i="103"/>
  <c r="D20" i="103"/>
  <c r="D19" i="103"/>
  <c r="D18" i="103"/>
  <c r="D17" i="103"/>
  <c r="D16" i="103"/>
  <c r="D15" i="103"/>
  <c r="D14" i="103"/>
  <c r="D13" i="103"/>
  <c r="D12" i="103"/>
  <c r="D11" i="103"/>
  <c r="G29" i="102"/>
  <c r="L27" i="102"/>
  <c r="H23" i="103" l="1"/>
  <c r="H14" i="103"/>
  <c r="N17" i="105"/>
  <c r="H18" i="103"/>
  <c r="N21" i="105"/>
  <c r="N25" i="105"/>
  <c r="N13" i="105"/>
  <c r="N11" i="105"/>
  <c r="N19" i="105"/>
  <c r="N15" i="105"/>
  <c r="N23" i="105"/>
  <c r="H28" i="103"/>
  <c r="H11" i="103"/>
  <c r="H15" i="103"/>
  <c r="H19" i="103"/>
  <c r="H24" i="103"/>
  <c r="H12" i="103"/>
  <c r="H16" i="103"/>
  <c r="H20" i="103"/>
  <c r="H25" i="103"/>
  <c r="N12" i="105"/>
  <c r="N14" i="105"/>
  <c r="N16" i="105"/>
  <c r="N18" i="105"/>
  <c r="N20" i="105"/>
  <c r="N22" i="105"/>
  <c r="N24" i="105"/>
  <c r="N26" i="105"/>
  <c r="H13" i="103"/>
  <c r="H17" i="103"/>
  <c r="H21" i="103"/>
  <c r="H27" i="103"/>
  <c r="K17" i="103"/>
  <c r="N16" i="104"/>
  <c r="H17" i="105"/>
  <c r="N11" i="104"/>
  <c r="N14" i="104"/>
  <c r="K15" i="103"/>
  <c r="H22" i="103"/>
  <c r="N26" i="104"/>
  <c r="K16" i="105"/>
  <c r="K13" i="103"/>
  <c r="K11" i="103"/>
  <c r="K26" i="105"/>
  <c r="K14" i="103"/>
  <c r="K16" i="103"/>
  <c r="H21" i="105"/>
  <c r="K19" i="103"/>
  <c r="K21" i="103"/>
  <c r="K23" i="103"/>
  <c r="K25" i="103"/>
  <c r="K27" i="103"/>
  <c r="K12" i="103"/>
  <c r="K18" i="103"/>
  <c r="H12" i="104"/>
  <c r="N18" i="103"/>
  <c r="K20" i="103"/>
  <c r="K22" i="103"/>
  <c r="K24" i="103"/>
  <c r="K26" i="103"/>
  <c r="H11" i="104"/>
  <c r="N12" i="104"/>
  <c r="H25" i="104"/>
  <c r="K20" i="105"/>
  <c r="N17" i="103"/>
  <c r="K24" i="104"/>
  <c r="N20" i="103"/>
  <c r="K20" i="104"/>
  <c r="N24" i="104"/>
  <c r="H11" i="105"/>
  <c r="K13" i="105"/>
  <c r="H19" i="105"/>
  <c r="K28" i="105"/>
  <c r="K25" i="105"/>
  <c r="N19" i="103"/>
  <c r="K11" i="104"/>
  <c r="K12" i="104"/>
  <c r="N13" i="104"/>
  <c r="K15" i="104"/>
  <c r="N20" i="104"/>
  <c r="K26" i="104"/>
  <c r="K11" i="105"/>
  <c r="H26" i="105"/>
  <c r="N27" i="105"/>
  <c r="K21" i="104"/>
  <c r="K25" i="104"/>
  <c r="H28" i="105"/>
  <c r="N11" i="103"/>
  <c r="N12" i="103"/>
  <c r="N25" i="103"/>
  <c r="N26" i="103"/>
  <c r="N27" i="103"/>
  <c r="N28" i="103"/>
  <c r="H13" i="104"/>
  <c r="H14" i="104"/>
  <c r="H17" i="104"/>
  <c r="K18" i="104"/>
  <c r="K19" i="104"/>
  <c r="K22" i="104"/>
  <c r="K23" i="104"/>
  <c r="K28" i="104"/>
  <c r="H16" i="105"/>
  <c r="H24" i="105"/>
  <c r="H25" i="105"/>
  <c r="H27" i="105"/>
  <c r="N21" i="103"/>
  <c r="N22" i="103"/>
  <c r="N23" i="103"/>
  <c r="N24" i="103"/>
  <c r="D30" i="104"/>
  <c r="E16" i="104" s="1"/>
  <c r="K13" i="104"/>
  <c r="K14" i="104"/>
  <c r="H15" i="104"/>
  <c r="K16" i="104"/>
  <c r="K17" i="104"/>
  <c r="N18" i="104"/>
  <c r="H21" i="104"/>
  <c r="N22" i="104"/>
  <c r="D30" i="105"/>
  <c r="E23" i="105" s="1"/>
  <c r="H12" i="105"/>
  <c r="H13" i="105"/>
  <c r="H14" i="105"/>
  <c r="H15" i="105"/>
  <c r="H18" i="105"/>
  <c r="H20" i="105"/>
  <c r="H22" i="105"/>
  <c r="N13" i="103"/>
  <c r="N14" i="103"/>
  <c r="N15" i="103"/>
  <c r="H19" i="104"/>
  <c r="H23" i="104"/>
  <c r="K27" i="105"/>
  <c r="K23" i="105"/>
  <c r="K21" i="105"/>
  <c r="K19" i="105"/>
  <c r="K17" i="105"/>
  <c r="K15" i="105"/>
  <c r="K12" i="105"/>
  <c r="K14" i="105"/>
  <c r="K22" i="105"/>
  <c r="K24" i="105"/>
  <c r="N27" i="104"/>
  <c r="N25" i="104"/>
  <c r="N23" i="104"/>
  <c r="N21" i="104"/>
  <c r="N19" i="104"/>
  <c r="N17" i="104"/>
  <c r="N15" i="104"/>
  <c r="H28" i="104"/>
  <c r="H26" i="104"/>
  <c r="H24" i="104"/>
  <c r="H22" i="104"/>
  <c r="H20" i="104"/>
  <c r="H18" i="104"/>
  <c r="H16" i="104"/>
  <c r="D30" i="103"/>
  <c r="E28" i="103" s="1"/>
  <c r="N30" i="105" l="1"/>
  <c r="H29" i="102"/>
  <c r="E15" i="104"/>
  <c r="K30" i="104"/>
  <c r="H30" i="103"/>
  <c r="K30" i="103"/>
  <c r="E17" i="105"/>
  <c r="E18" i="105"/>
  <c r="E28" i="104"/>
  <c r="E26" i="105"/>
  <c r="E19" i="104"/>
  <c r="E21" i="104"/>
  <c r="E28" i="105"/>
  <c r="E19" i="105"/>
  <c r="E22" i="104"/>
  <c r="E12" i="105"/>
  <c r="E14" i="105"/>
  <c r="E22" i="105"/>
  <c r="H30" i="105"/>
  <c r="H30" i="104"/>
  <c r="E18" i="104"/>
  <c r="E27" i="104"/>
  <c r="E26" i="104"/>
  <c r="E21" i="105"/>
  <c r="E11" i="105"/>
  <c r="E16" i="105"/>
  <c r="E24" i="105"/>
  <c r="E15" i="105"/>
  <c r="E13" i="105"/>
  <c r="E27" i="105"/>
  <c r="E25" i="105"/>
  <c r="E20" i="105"/>
  <c r="E12" i="104"/>
  <c r="E23" i="104"/>
  <c r="E24" i="104"/>
  <c r="N30" i="104"/>
  <c r="E20" i="104"/>
  <c r="E14" i="104"/>
  <c r="E25" i="104"/>
  <c r="E17" i="104"/>
  <c r="E11" i="104"/>
  <c r="E13" i="104"/>
  <c r="N30" i="103"/>
  <c r="K30" i="105"/>
  <c r="E26" i="103"/>
  <c r="E22" i="103"/>
  <c r="E18" i="103"/>
  <c r="E25" i="103"/>
  <c r="E21" i="103"/>
  <c r="E17" i="103"/>
  <c r="E14" i="103"/>
  <c r="E13" i="103"/>
  <c r="E27" i="103"/>
  <c r="E23" i="103"/>
  <c r="E19" i="103"/>
  <c r="E11" i="103"/>
  <c r="E15" i="103"/>
  <c r="E12" i="103"/>
  <c r="E20" i="103"/>
  <c r="E16" i="103"/>
  <c r="E24" i="103"/>
  <c r="G29" i="155" l="1"/>
  <c r="J29" i="155"/>
  <c r="E30" i="105"/>
  <c r="E30" i="104"/>
  <c r="E30" i="103"/>
  <c r="M30" i="101" l="1"/>
  <c r="N24" i="101" s="1"/>
  <c r="J30" i="101"/>
  <c r="K26" i="101" s="1"/>
  <c r="G30" i="101"/>
  <c r="H26" i="101" s="1"/>
  <c r="D28" i="101"/>
  <c r="D27" i="101"/>
  <c r="D26" i="101"/>
  <c r="D25" i="101"/>
  <c r="D24" i="101"/>
  <c r="D23" i="101"/>
  <c r="D22" i="101"/>
  <c r="D21" i="101"/>
  <c r="D20" i="101"/>
  <c r="D19" i="101"/>
  <c r="D18" i="101"/>
  <c r="D17" i="101"/>
  <c r="D16" i="101"/>
  <c r="D15" i="101"/>
  <c r="D14" i="101"/>
  <c r="D13" i="101"/>
  <c r="D12" i="101"/>
  <c r="D11" i="101"/>
  <c r="M30" i="100"/>
  <c r="N26" i="100" s="1"/>
  <c r="J30" i="100"/>
  <c r="K26" i="100" s="1"/>
  <c r="G30" i="100"/>
  <c r="H28" i="100" s="1"/>
  <c r="D28" i="100"/>
  <c r="D27" i="100"/>
  <c r="D26" i="100"/>
  <c r="D25" i="100"/>
  <c r="D24" i="100"/>
  <c r="D23" i="100"/>
  <c r="D22" i="100"/>
  <c r="D21" i="100"/>
  <c r="D20" i="100"/>
  <c r="D19" i="100"/>
  <c r="D18" i="100"/>
  <c r="D17" i="100"/>
  <c r="D16" i="100"/>
  <c r="D15" i="100"/>
  <c r="D14" i="100"/>
  <c r="D13" i="100"/>
  <c r="D12" i="100"/>
  <c r="D11" i="100"/>
  <c r="G30" i="4"/>
  <c r="H28" i="4" s="1"/>
  <c r="J30" i="4"/>
  <c r="K26" i="4" s="1"/>
  <c r="N27" i="101" l="1"/>
  <c r="N15" i="101"/>
  <c r="N13" i="100"/>
  <c r="K11" i="101"/>
  <c r="N13" i="101"/>
  <c r="N21" i="101"/>
  <c r="N11" i="101"/>
  <c r="N19" i="101"/>
  <c r="N17" i="101"/>
  <c r="N25" i="100"/>
  <c r="N12" i="101"/>
  <c r="N14" i="101"/>
  <c r="N16" i="101"/>
  <c r="N18" i="101"/>
  <c r="N20" i="101"/>
  <c r="N22" i="101"/>
  <c r="N11" i="100"/>
  <c r="N20" i="100"/>
  <c r="H21" i="101"/>
  <c r="K16" i="101"/>
  <c r="K15" i="101"/>
  <c r="K12" i="101"/>
  <c r="K14" i="101"/>
  <c r="H17" i="4"/>
  <c r="H16" i="100"/>
  <c r="H21" i="100"/>
  <c r="K12" i="100"/>
  <c r="K18" i="100"/>
  <c r="K22" i="100"/>
  <c r="K13" i="100"/>
  <c r="N18" i="100"/>
  <c r="H24" i="100"/>
  <c r="K13" i="101"/>
  <c r="K17" i="101"/>
  <c r="K22" i="101"/>
  <c r="H27" i="100"/>
  <c r="H12" i="100"/>
  <c r="H17" i="100"/>
  <c r="H19" i="100"/>
  <c r="H22" i="100"/>
  <c r="H25" i="100"/>
  <c r="H14" i="100"/>
  <c r="H18" i="100"/>
  <c r="H20" i="100"/>
  <c r="H11" i="100"/>
  <c r="H13" i="100"/>
  <c r="H15" i="100"/>
  <c r="H23" i="100"/>
  <c r="H26" i="100"/>
  <c r="K11" i="100"/>
  <c r="N12" i="100"/>
  <c r="N15" i="100"/>
  <c r="N17" i="100"/>
  <c r="N22" i="100"/>
  <c r="N24" i="100"/>
  <c r="N27" i="100"/>
  <c r="H20" i="101"/>
  <c r="K14" i="100"/>
  <c r="N19" i="100"/>
  <c r="N21" i="100"/>
  <c r="N28" i="100"/>
  <c r="H19" i="101"/>
  <c r="H25" i="101"/>
  <c r="N14" i="100"/>
  <c r="N16" i="100"/>
  <c r="N23" i="100"/>
  <c r="H11" i="101"/>
  <c r="H12" i="101"/>
  <c r="H13" i="101"/>
  <c r="H14" i="101"/>
  <c r="H15" i="101"/>
  <c r="H16" i="101"/>
  <c r="H17" i="101"/>
  <c r="H18" i="101"/>
  <c r="H22" i="101"/>
  <c r="H23" i="101"/>
  <c r="H28" i="101"/>
  <c r="N28" i="101"/>
  <c r="H21" i="4"/>
  <c r="K18" i="101"/>
  <c r="K19" i="101"/>
  <c r="K20" i="101"/>
  <c r="H24" i="101"/>
  <c r="H27" i="101"/>
  <c r="K28" i="101"/>
  <c r="D30" i="100"/>
  <c r="E27" i="100" s="1"/>
  <c r="K24" i="101"/>
  <c r="H13" i="4"/>
  <c r="D30" i="101"/>
  <c r="E23" i="101" s="1"/>
  <c r="N25" i="101"/>
  <c r="N26" i="101"/>
  <c r="N23" i="101"/>
  <c r="K27" i="101"/>
  <c r="K25" i="101"/>
  <c r="K23" i="101"/>
  <c r="K21" i="101"/>
  <c r="K25" i="100"/>
  <c r="K21" i="100"/>
  <c r="K17" i="100"/>
  <c r="K28" i="100"/>
  <c r="K24" i="100"/>
  <c r="K20" i="100"/>
  <c r="K16" i="100"/>
  <c r="K27" i="100"/>
  <c r="K23" i="100"/>
  <c r="K19" i="100"/>
  <c r="K15" i="100"/>
  <c r="H25" i="4"/>
  <c r="K15" i="4"/>
  <c r="K19" i="4"/>
  <c r="K23" i="4"/>
  <c r="K27" i="4"/>
  <c r="H14" i="4"/>
  <c r="H18" i="4"/>
  <c r="H22" i="4"/>
  <c r="H26" i="4"/>
  <c r="K12" i="4"/>
  <c r="K16" i="4"/>
  <c r="K20" i="4"/>
  <c r="K24" i="4"/>
  <c r="K28" i="4"/>
  <c r="K11" i="4"/>
  <c r="H11" i="4"/>
  <c r="H15" i="4"/>
  <c r="H19" i="4"/>
  <c r="H23" i="4"/>
  <c r="H27" i="4"/>
  <c r="K13" i="4"/>
  <c r="K17" i="4"/>
  <c r="K21" i="4"/>
  <c r="K25" i="4"/>
  <c r="H12" i="4"/>
  <c r="H16" i="4"/>
  <c r="H20" i="4"/>
  <c r="H24" i="4"/>
  <c r="K14" i="4"/>
  <c r="K18" i="4"/>
  <c r="K22" i="4"/>
  <c r="E21" i="101" l="1"/>
  <c r="E11" i="100"/>
  <c r="E19" i="100"/>
  <c r="E21" i="100"/>
  <c r="E17" i="101"/>
  <c r="E20" i="101"/>
  <c r="E12" i="101"/>
  <c r="H30" i="100"/>
  <c r="E27" i="101"/>
  <c r="E24" i="101"/>
  <c r="H30" i="101"/>
  <c r="E15" i="101"/>
  <c r="E18" i="101"/>
  <c r="E19" i="101"/>
  <c r="E26" i="101"/>
  <c r="N30" i="100"/>
  <c r="E11" i="101"/>
  <c r="E28" i="101"/>
  <c r="E13" i="101"/>
  <c r="E16" i="101"/>
  <c r="E25" i="101"/>
  <c r="E15" i="100"/>
  <c r="E16" i="100"/>
  <c r="E17" i="100"/>
  <c r="E20" i="100"/>
  <c r="E14" i="100"/>
  <c r="E14" i="101"/>
  <c r="E22" i="101"/>
  <c r="K30" i="100"/>
  <c r="N30" i="101"/>
  <c r="E26" i="100"/>
  <c r="E13" i="100"/>
  <c r="E24" i="100"/>
  <c r="E18" i="100"/>
  <c r="E23" i="100"/>
  <c r="E22" i="100"/>
  <c r="E12" i="100"/>
  <c r="E25" i="100"/>
  <c r="E28" i="100"/>
  <c r="K30" i="101"/>
  <c r="E30" i="101" l="1"/>
  <c r="E30" i="100"/>
  <c r="H19" i="98"/>
  <c r="J19" i="98"/>
  <c r="L19" i="98"/>
  <c r="N19" i="98"/>
  <c r="P19" i="98"/>
  <c r="R19" i="98"/>
  <c r="T19" i="98"/>
  <c r="H15" i="98"/>
  <c r="J15" i="98"/>
  <c r="L15" i="98"/>
  <c r="N15" i="98"/>
  <c r="P15" i="98"/>
  <c r="R15" i="98"/>
  <c r="T15" i="98"/>
  <c r="D27" i="97"/>
  <c r="D27" i="96"/>
  <c r="B4" i="97"/>
  <c r="B4" i="96"/>
  <c r="D27" i="95"/>
  <c r="B4" i="95"/>
  <c r="B4" i="94"/>
  <c r="P21" i="98" l="1"/>
  <c r="H21" i="98"/>
  <c r="T21" i="98"/>
  <c r="R21" i="98"/>
  <c r="L21" i="98"/>
  <c r="J21" i="98"/>
  <c r="N21" i="98"/>
  <c r="K28" i="92"/>
  <c r="I28" i="92"/>
  <c r="G28" i="92"/>
  <c r="E28" i="92"/>
  <c r="B6" i="92"/>
  <c r="L31" i="90" l="1"/>
  <c r="L13" i="90"/>
  <c r="L20" i="90" l="1"/>
  <c r="L28" i="90"/>
  <c r="L15" i="90"/>
  <c r="L19" i="90"/>
  <c r="L24" i="90"/>
  <c r="L33" i="90"/>
  <c r="L22" i="90"/>
  <c r="L26" i="90"/>
  <c r="L17" i="90"/>
  <c r="L21" i="90"/>
  <c r="L29" i="90" l="1"/>
  <c r="L18" i="90"/>
  <c r="L27" i="90"/>
  <c r="L16" i="90"/>
  <c r="L25" i="90"/>
  <c r="L30" i="90"/>
  <c r="L14" i="90"/>
  <c r="L23" i="90"/>
  <c r="N15" i="90" l="1"/>
  <c r="P15" i="90" s="1"/>
  <c r="N21" i="90"/>
  <c r="P21" i="90" s="1"/>
  <c r="N25" i="90"/>
  <c r="O25" i="90" s="1"/>
  <c r="N19" i="90"/>
  <c r="O19" i="90" s="1"/>
  <c r="N32" i="90"/>
  <c r="N13" i="90"/>
  <c r="N29" i="90"/>
  <c r="P29" i="90" s="1"/>
  <c r="N16" i="90"/>
  <c r="O16" i="90" s="1"/>
  <c r="N17" i="90"/>
  <c r="O17" i="90" s="1"/>
  <c r="N22" i="90"/>
  <c r="O22" i="90" s="1"/>
  <c r="N26" i="90"/>
  <c r="O26" i="90" s="1"/>
  <c r="N30" i="90"/>
  <c r="O30" i="90" s="1"/>
  <c r="N31" i="90"/>
  <c r="P31" i="90" s="1"/>
  <c r="N18" i="90"/>
  <c r="O18" i="90" s="1"/>
  <c r="N23" i="90"/>
  <c r="O23" i="90" s="1"/>
  <c r="N27" i="90"/>
  <c r="P27" i="90" s="1"/>
  <c r="N14" i="90"/>
  <c r="P14" i="90" s="1"/>
  <c r="N20" i="90"/>
  <c r="O20" i="90" s="1"/>
  <c r="N24" i="90"/>
  <c r="O24" i="90" s="1"/>
  <c r="N28" i="90"/>
  <c r="O28" i="90" s="1"/>
  <c r="O15" i="90" l="1"/>
  <c r="P19" i="90"/>
  <c r="O21" i="90"/>
  <c r="P25" i="90"/>
  <c r="P16" i="90"/>
  <c r="P23" i="90"/>
  <c r="O29" i="90"/>
  <c r="P20" i="90"/>
  <c r="P26" i="90"/>
  <c r="O27" i="90"/>
  <c r="P13" i="90"/>
  <c r="O13" i="90"/>
  <c r="O32" i="90"/>
  <c r="P32" i="90"/>
  <c r="P30" i="90"/>
  <c r="P28" i="90"/>
  <c r="P22" i="90"/>
  <c r="O14" i="90"/>
  <c r="P18" i="90"/>
  <c r="O31" i="90"/>
  <c r="P17" i="90"/>
  <c r="P24" i="90"/>
  <c r="F31" i="36" l="1"/>
  <c r="O26" i="79"/>
  <c r="N26" i="79"/>
  <c r="L26" i="79"/>
  <c r="K26" i="79"/>
  <c r="I26" i="79"/>
  <c r="H26" i="79"/>
  <c r="F26" i="79"/>
  <c r="E26" i="79"/>
  <c r="B6" i="79"/>
  <c r="W27" i="49"/>
  <c r="W26" i="49"/>
  <c r="W25" i="49"/>
  <c r="W24" i="49"/>
  <c r="W23" i="49"/>
  <c r="W22" i="49"/>
  <c r="W21" i="49"/>
  <c r="W20" i="49"/>
  <c r="W19" i="49"/>
  <c r="W18" i="49"/>
  <c r="W17" i="49"/>
  <c r="W16" i="49"/>
  <c r="W15" i="49"/>
  <c r="W14" i="49"/>
  <c r="W13" i="49"/>
  <c r="W12" i="49"/>
  <c r="W11" i="49"/>
  <c r="W10" i="49"/>
  <c r="B4" i="49"/>
  <c r="W27" i="48"/>
  <c r="W26" i="48"/>
  <c r="W25" i="48"/>
  <c r="W24" i="48"/>
  <c r="W23" i="48"/>
  <c r="W22" i="48"/>
  <c r="W21" i="48"/>
  <c r="W20" i="48"/>
  <c r="W19" i="48"/>
  <c r="W18" i="48"/>
  <c r="W17" i="48"/>
  <c r="W16" i="48"/>
  <c r="W15" i="48"/>
  <c r="W14" i="48"/>
  <c r="W13" i="48"/>
  <c r="W12" i="48"/>
  <c r="W11" i="48"/>
  <c r="W10" i="48"/>
  <c r="B4" i="48"/>
  <c r="W27" i="47"/>
  <c r="W26" i="47"/>
  <c r="W25" i="47"/>
  <c r="W24" i="47"/>
  <c r="W23" i="47"/>
  <c r="W22" i="47"/>
  <c r="W21" i="47"/>
  <c r="W20" i="47"/>
  <c r="W19" i="47"/>
  <c r="W18" i="47"/>
  <c r="W17" i="47"/>
  <c r="W16" i="47"/>
  <c r="W15" i="47"/>
  <c r="W14" i="47"/>
  <c r="W13" i="47"/>
  <c r="W12" i="47"/>
  <c r="W11" i="47"/>
  <c r="W10" i="47"/>
  <c r="B4" i="47"/>
  <c r="B4" i="34"/>
  <c r="O28" i="68"/>
  <c r="N28" i="68"/>
  <c r="L28" i="68"/>
  <c r="K28" i="68"/>
  <c r="I28" i="68"/>
  <c r="H28" i="68"/>
  <c r="F28" i="68"/>
  <c r="E28" i="68"/>
  <c r="B6" i="68"/>
  <c r="G31" i="43"/>
  <c r="M30" i="4"/>
  <c r="D30" i="4"/>
  <c r="E28" i="4" s="1"/>
  <c r="B5" i="3"/>
  <c r="C22" i="88" l="1"/>
  <c r="C12" i="88"/>
  <c r="C25" i="88"/>
  <c r="C27" i="88"/>
  <c r="C11" i="88"/>
  <c r="C23" i="88"/>
  <c r="C24" i="88"/>
  <c r="C20" i="88"/>
  <c r="C16" i="88"/>
  <c r="C17" i="88"/>
  <c r="C13" i="88"/>
  <c r="C26" i="88"/>
  <c r="C19" i="88"/>
  <c r="C15" i="88"/>
  <c r="C14" i="88"/>
  <c r="C18" i="88"/>
  <c r="C10" i="88"/>
  <c r="C21" i="88"/>
  <c r="N18" i="4"/>
  <c r="N11" i="4"/>
  <c r="N15" i="4"/>
  <c r="N19" i="4"/>
  <c r="N24" i="4"/>
  <c r="N12" i="4"/>
  <c r="N16" i="4"/>
  <c r="N20" i="4"/>
  <c r="N28" i="4"/>
  <c r="N14" i="4"/>
  <c r="N22" i="4"/>
  <c r="N13" i="4"/>
  <c r="N17" i="4"/>
  <c r="N21" i="4"/>
  <c r="N25" i="4"/>
  <c r="N23" i="4"/>
  <c r="N26" i="4"/>
  <c r="N27" i="4"/>
  <c r="H30" i="4"/>
  <c r="E12" i="4"/>
  <c r="E13" i="4"/>
  <c r="E14" i="4"/>
  <c r="E15" i="4"/>
  <c r="E16" i="4"/>
  <c r="E17" i="4"/>
  <c r="E18" i="4"/>
  <c r="E19" i="4"/>
  <c r="E20" i="4"/>
  <c r="E21" i="4"/>
  <c r="E22" i="4"/>
  <c r="E23" i="4"/>
  <c r="E24" i="4"/>
  <c r="E25" i="4"/>
  <c r="E26" i="4"/>
  <c r="E11" i="4"/>
  <c r="E27" i="4"/>
  <c r="C24" i="87" l="1"/>
  <c r="C17" i="87"/>
  <c r="C13" i="87"/>
  <c r="C11" i="87"/>
  <c r="C28" i="87"/>
  <c r="C22" i="87"/>
  <c r="C20" i="87"/>
  <c r="C16" i="87"/>
  <c r="C25" i="87"/>
  <c r="C18" i="87"/>
  <c r="C19" i="87"/>
  <c r="C14" i="87"/>
  <c r="C10" i="87"/>
  <c r="C12" i="87"/>
  <c r="C15" i="87"/>
  <c r="C26" i="87"/>
  <c r="C21" i="87"/>
  <c r="C27" i="87"/>
  <c r="C23" i="87"/>
  <c r="G31" i="36"/>
  <c r="N30" i="4"/>
  <c r="E30" i="4"/>
  <c r="K30" i="4"/>
  <c r="H31" i="43"/>
  <c r="C25" i="109" l="1"/>
  <c r="G23" i="139"/>
  <c r="J21" i="144"/>
  <c r="E21" i="144"/>
  <c r="D21" i="139"/>
  <c r="G26" i="139"/>
  <c r="V27" i="104"/>
  <c r="W27" i="104" s="1"/>
  <c r="J29" i="145"/>
  <c r="E29" i="145"/>
  <c r="G25" i="139"/>
  <c r="N26" i="136"/>
  <c r="G28" i="147"/>
  <c r="D27" i="134"/>
  <c r="S26" i="103"/>
  <c r="E14" i="148"/>
  <c r="J14" i="148"/>
  <c r="J16" i="145"/>
  <c r="E16" i="145"/>
  <c r="E27" i="134"/>
  <c r="F27" i="134" s="1"/>
  <c r="D18" i="137"/>
  <c r="G15" i="147"/>
  <c r="D13" i="136"/>
  <c r="E13" i="136" s="1"/>
  <c r="AC15" i="137"/>
  <c r="E27" i="143"/>
  <c r="J27" i="143"/>
  <c r="G28" i="139"/>
  <c r="Y22" i="103"/>
  <c r="Z22" i="103" s="1"/>
  <c r="S13" i="105"/>
  <c r="D14" i="140"/>
  <c r="G21" i="142"/>
  <c r="G26" i="143"/>
  <c r="G24" i="142"/>
  <c r="V17" i="103"/>
  <c r="W17" i="103" s="1"/>
  <c r="G24" i="139"/>
  <c r="AC23" i="147"/>
  <c r="N19" i="136"/>
  <c r="E20" i="139"/>
  <c r="V15" i="103"/>
  <c r="W15" i="103" s="1"/>
  <c r="J22" i="142"/>
  <c r="E22" i="142"/>
  <c r="G25" i="142"/>
  <c r="S31" i="144"/>
  <c r="G27" i="139"/>
  <c r="G23" i="137"/>
  <c r="J17" i="145"/>
  <c r="E17" i="145"/>
  <c r="D15" i="139"/>
  <c r="V12" i="104"/>
  <c r="W12" i="104" s="1"/>
  <c r="E13" i="134"/>
  <c r="G16" i="142"/>
  <c r="J15" i="145"/>
  <c r="E15" i="145"/>
  <c r="S12" i="105"/>
  <c r="D13" i="140"/>
  <c r="G12" i="134"/>
  <c r="N31" i="134"/>
  <c r="E21" i="134"/>
  <c r="E29" i="143"/>
  <c r="J29" i="143"/>
  <c r="AC29" i="143"/>
  <c r="AC26" i="137"/>
  <c r="G14" i="139"/>
  <c r="D12" i="136"/>
  <c r="E12" i="136" s="1"/>
  <c r="G31" i="136"/>
  <c r="E23" i="134"/>
  <c r="G13" i="144"/>
  <c r="E22" i="139"/>
  <c r="X31" i="137"/>
  <c r="D28" i="140"/>
  <c r="S27" i="105"/>
  <c r="AC14" i="139"/>
  <c r="E15" i="147"/>
  <c r="J15" i="147"/>
  <c r="N20" i="138"/>
  <c r="Y19" i="104"/>
  <c r="Z19" i="104" s="1"/>
  <c r="G23" i="147"/>
  <c r="G25" i="144"/>
  <c r="Y22" i="104"/>
  <c r="Z22" i="104" s="1"/>
  <c r="N23" i="138"/>
  <c r="J12" i="142"/>
  <c r="L31" i="142"/>
  <c r="E12" i="142"/>
  <c r="G13" i="137"/>
  <c r="N31" i="139"/>
  <c r="G12" i="139"/>
  <c r="AC22" i="137"/>
  <c r="U31" i="147"/>
  <c r="J14" i="143"/>
  <c r="E14" i="143"/>
  <c r="N18" i="138"/>
  <c r="Y17" i="104"/>
  <c r="Z17" i="104" s="1"/>
  <c r="V22" i="104"/>
  <c r="W22" i="104" s="1"/>
  <c r="U31" i="137"/>
  <c r="N25" i="136"/>
  <c r="G28" i="148"/>
  <c r="G21" i="139"/>
  <c r="H21" i="139" s="1"/>
  <c r="Y15" i="103"/>
  <c r="Z15" i="103" s="1"/>
  <c r="D19" i="138"/>
  <c r="E19" i="138" s="1"/>
  <c r="S18" i="104"/>
  <c r="E18" i="137"/>
  <c r="F18" i="137" s="1"/>
  <c r="E26" i="134"/>
  <c r="G23" i="142"/>
  <c r="S13" i="104"/>
  <c r="D14" i="138"/>
  <c r="E14" i="138" s="1"/>
  <c r="E29" i="139"/>
  <c r="E18" i="144"/>
  <c r="J18" i="144"/>
  <c r="N20" i="140"/>
  <c r="Y19" i="105"/>
  <c r="Z19" i="105" s="1"/>
  <c r="J16" i="148"/>
  <c r="E16" i="148"/>
  <c r="J29" i="147"/>
  <c r="E29" i="147"/>
  <c r="Y28" i="103"/>
  <c r="Z28" i="103" s="1"/>
  <c r="D16" i="139"/>
  <c r="J29" i="142"/>
  <c r="E29" i="142"/>
  <c r="D12" i="134"/>
  <c r="S11" i="103"/>
  <c r="J31" i="134"/>
  <c r="G16" i="145"/>
  <c r="S31" i="142"/>
  <c r="E29" i="137"/>
  <c r="J21" i="146"/>
  <c r="E21" i="146"/>
  <c r="G20" i="147"/>
  <c r="G21" i="147"/>
  <c r="S20" i="105"/>
  <c r="D21" i="140"/>
  <c r="D29" i="139"/>
  <c r="G15" i="144"/>
  <c r="E14" i="139"/>
  <c r="V12" i="105"/>
  <c r="W12" i="105" s="1"/>
  <c r="E21" i="139"/>
  <c r="F21" i="139" s="1"/>
  <c r="G18" i="139"/>
  <c r="G15" i="145"/>
  <c r="V20" i="105"/>
  <c r="W20" i="105" s="1"/>
  <c r="AC25" i="134"/>
  <c r="E29" i="146"/>
  <c r="J29" i="146"/>
  <c r="AC20" i="147"/>
  <c r="Y18" i="104"/>
  <c r="Z18" i="104" s="1"/>
  <c r="N19" i="138"/>
  <c r="S31" i="145"/>
  <c r="S25" i="103"/>
  <c r="D26" i="134"/>
  <c r="AC15" i="143"/>
  <c r="E13" i="147"/>
  <c r="J13" i="147"/>
  <c r="Y16" i="103"/>
  <c r="Z16" i="103" s="1"/>
  <c r="G28" i="146"/>
  <c r="D23" i="137"/>
  <c r="N29" i="140"/>
  <c r="Y28" i="105"/>
  <c r="Z28" i="105" s="1"/>
  <c r="AC18" i="134"/>
  <c r="V22" i="105"/>
  <c r="W22" i="105" s="1"/>
  <c r="S19" i="104"/>
  <c r="D20" i="138"/>
  <c r="E20" i="138" s="1"/>
  <c r="J23" i="144"/>
  <c r="E23" i="144"/>
  <c r="V24" i="105"/>
  <c r="W24" i="105" s="1"/>
  <c r="G16" i="144"/>
  <c r="N29" i="138"/>
  <c r="Y28" i="104"/>
  <c r="Z28" i="104" s="1"/>
  <c r="G28" i="134"/>
  <c r="S17" i="105"/>
  <c r="D18" i="140"/>
  <c r="J21" i="147"/>
  <c r="E21" i="147"/>
  <c r="V26" i="103"/>
  <c r="W26" i="103" s="1"/>
  <c r="D13" i="139"/>
  <c r="Z31" i="139"/>
  <c r="S21" i="104"/>
  <c r="D22" i="138"/>
  <c r="E22" i="138" s="1"/>
  <c r="E24" i="139"/>
  <c r="S16" i="103"/>
  <c r="D17" i="134"/>
  <c r="E19" i="146"/>
  <c r="J19" i="146"/>
  <c r="G22" i="147"/>
  <c r="S27" i="103"/>
  <c r="D28" i="134"/>
  <c r="G19" i="148"/>
  <c r="E28" i="137"/>
  <c r="V23" i="103"/>
  <c r="W23" i="103" s="1"/>
  <c r="Y17" i="105"/>
  <c r="Z17" i="105" s="1"/>
  <c r="N18" i="140"/>
  <c r="Y12" i="105"/>
  <c r="Z12" i="105" s="1"/>
  <c r="N13" i="140"/>
  <c r="D16" i="138"/>
  <c r="E16" i="138" s="1"/>
  <c r="S15" i="104"/>
  <c r="E18" i="148"/>
  <c r="J18" i="148"/>
  <c r="G12" i="147"/>
  <c r="N31" i="147"/>
  <c r="AC28" i="142"/>
  <c r="AC27" i="139"/>
  <c r="J15" i="146"/>
  <c r="E15" i="146"/>
  <c r="AC14" i="137"/>
  <c r="E25" i="137"/>
  <c r="S23" i="105"/>
  <c r="D24" i="140"/>
  <c r="G27" i="134"/>
  <c r="G14" i="145"/>
  <c r="V28" i="104"/>
  <c r="W28" i="104" s="1"/>
  <c r="S22" i="104"/>
  <c r="D23" i="138"/>
  <c r="E23" i="138" s="1"/>
  <c r="S31" i="143"/>
  <c r="G24" i="144"/>
  <c r="AC14" i="145"/>
  <c r="E27" i="137"/>
  <c r="J21" i="142"/>
  <c r="E21" i="142"/>
  <c r="E20" i="134"/>
  <c r="D19" i="137"/>
  <c r="E16" i="137"/>
  <c r="G17" i="145"/>
  <c r="E27" i="145"/>
  <c r="J27" i="145"/>
  <c r="G20" i="145"/>
  <c r="AC23" i="144"/>
  <c r="G12" i="148"/>
  <c r="N31" i="148"/>
  <c r="N25" i="140"/>
  <c r="Y24" i="105"/>
  <c r="Z24" i="105" s="1"/>
  <c r="N16" i="136"/>
  <c r="V18" i="104"/>
  <c r="W18" i="104" s="1"/>
  <c r="E18" i="143"/>
  <c r="J18" i="143"/>
  <c r="V26" i="105"/>
  <c r="W26" i="105" s="1"/>
  <c r="G25" i="134"/>
  <c r="Y21" i="105"/>
  <c r="Z21" i="105" s="1"/>
  <c r="N22" i="140"/>
  <c r="G14" i="137"/>
  <c r="G29" i="134"/>
  <c r="U31" i="139"/>
  <c r="J15" i="142"/>
  <c r="E15" i="142"/>
  <c r="E17" i="134"/>
  <c r="S27" i="104"/>
  <c r="D28" i="138"/>
  <c r="E28" i="138" s="1"/>
  <c r="G26" i="148"/>
  <c r="N14" i="136"/>
  <c r="D19" i="136"/>
  <c r="E19" i="136" s="1"/>
  <c r="AB31" i="143"/>
  <c r="J28" i="148"/>
  <c r="E28" i="148"/>
  <c r="AC16" i="139"/>
  <c r="G19" i="145"/>
  <c r="J14" i="147"/>
  <c r="E14" i="147"/>
  <c r="AC13" i="139"/>
  <c r="E14" i="137"/>
  <c r="N31" i="144"/>
  <c r="G12" i="144"/>
  <c r="AC17" i="134"/>
  <c r="G26" i="146"/>
  <c r="AC12" i="134"/>
  <c r="AB31" i="134"/>
  <c r="D28" i="137"/>
  <c r="AC16" i="137"/>
  <c r="Y21" i="104"/>
  <c r="Z21" i="104" s="1"/>
  <c r="N22" i="138"/>
  <c r="V28" i="103"/>
  <c r="W28" i="103" s="1"/>
  <c r="E19" i="145"/>
  <c r="J19" i="145"/>
  <c r="AC20" i="134"/>
  <c r="J26" i="143"/>
  <c r="E26" i="143"/>
  <c r="D26" i="136"/>
  <c r="E26" i="136" s="1"/>
  <c r="G15" i="148"/>
  <c r="S31" i="148"/>
  <c r="Y25" i="104"/>
  <c r="Z25" i="104" s="1"/>
  <c r="N26" i="138"/>
  <c r="J28" i="146"/>
  <c r="E28" i="146"/>
  <c r="E19" i="144"/>
  <c r="J19" i="144"/>
  <c r="E27" i="146"/>
  <c r="J27" i="146"/>
  <c r="AC22" i="139"/>
  <c r="E23" i="139"/>
  <c r="AC21" i="137"/>
  <c r="E28" i="139"/>
  <c r="J24" i="145"/>
  <c r="E24" i="145"/>
  <c r="S18" i="105"/>
  <c r="D19" i="140"/>
  <c r="Y14" i="103"/>
  <c r="Z14" i="103" s="1"/>
  <c r="D29" i="136"/>
  <c r="E29" i="136" s="1"/>
  <c r="J23" i="148"/>
  <c r="E23" i="148"/>
  <c r="N28" i="138"/>
  <c r="Y27" i="104"/>
  <c r="Z27" i="104" s="1"/>
  <c r="E16" i="134"/>
  <c r="V15" i="105"/>
  <c r="W15" i="105" s="1"/>
  <c r="E22" i="137"/>
  <c r="Z31" i="144"/>
  <c r="G22" i="148"/>
  <c r="G21" i="148"/>
  <c r="G25" i="147"/>
  <c r="G29" i="144"/>
  <c r="G22" i="146"/>
  <c r="E20" i="137"/>
  <c r="V21" i="105"/>
  <c r="W21" i="105" s="1"/>
  <c r="AC20" i="142"/>
  <c r="S12" i="104"/>
  <c r="D13" i="138"/>
  <c r="E13" i="138" s="1"/>
  <c r="D22" i="134"/>
  <c r="S21" i="103"/>
  <c r="D18" i="134"/>
  <c r="S17" i="103"/>
  <c r="D18" i="138"/>
  <c r="E18" i="138" s="1"/>
  <c r="S17" i="104"/>
  <c r="E18" i="134"/>
  <c r="D25" i="140"/>
  <c r="S24" i="105"/>
  <c r="J21" i="145"/>
  <c r="E21" i="145"/>
  <c r="AC14" i="148"/>
  <c r="D13" i="137"/>
  <c r="G21" i="144"/>
  <c r="AC14" i="142"/>
  <c r="G26" i="147"/>
  <c r="V25" i="103"/>
  <c r="W25" i="103" s="1"/>
  <c r="AC15" i="134"/>
  <c r="G18" i="137"/>
  <c r="H18" i="137" s="1"/>
  <c r="AC28" i="139"/>
  <c r="E17" i="148"/>
  <c r="J17" i="148"/>
  <c r="N27" i="140"/>
  <c r="Y26" i="105"/>
  <c r="Z26" i="105" s="1"/>
  <c r="G14" i="142"/>
  <c r="G13" i="147"/>
  <c r="D24" i="134"/>
  <c r="S23" i="103"/>
  <c r="G16" i="146"/>
  <c r="G13" i="142"/>
  <c r="G20" i="139"/>
  <c r="V20" i="104"/>
  <c r="W20" i="104" s="1"/>
  <c r="E20" i="143"/>
  <c r="J20" i="143"/>
  <c r="AC19" i="146"/>
  <c r="N23" i="136"/>
  <c r="AC23" i="134"/>
  <c r="AC24" i="142"/>
  <c r="E12" i="143"/>
  <c r="L31" i="143"/>
  <c r="J12" i="143"/>
  <c r="AC13" i="148"/>
  <c r="AB31" i="144"/>
  <c r="AC12" i="144"/>
  <c r="G19" i="147"/>
  <c r="N28" i="136"/>
  <c r="G28" i="137"/>
  <c r="H28" i="137" s="1"/>
  <c r="M31" i="138"/>
  <c r="N31" i="138" s="1"/>
  <c r="N12" i="138"/>
  <c r="Y11" i="104"/>
  <c r="Z11" i="104" s="1"/>
  <c r="AC16" i="134"/>
  <c r="G22" i="145"/>
  <c r="H22" i="145" s="1"/>
  <c r="G28" i="145"/>
  <c r="G29" i="139"/>
  <c r="H29" i="139" s="1"/>
  <c r="E13" i="137"/>
  <c r="F13" i="137" s="1"/>
  <c r="E23" i="142"/>
  <c r="J23" i="142"/>
  <c r="E15" i="134"/>
  <c r="G22" i="144"/>
  <c r="AC26" i="148"/>
  <c r="G22" i="142"/>
  <c r="E25" i="139"/>
  <c r="E13" i="139"/>
  <c r="E26" i="144"/>
  <c r="J26" i="144"/>
  <c r="G27" i="137"/>
  <c r="G19" i="142"/>
  <c r="E15" i="144"/>
  <c r="J15" i="144"/>
  <c r="E26" i="139"/>
  <c r="D26" i="138"/>
  <c r="E26" i="138" s="1"/>
  <c r="S25" i="104"/>
  <c r="V12" i="103"/>
  <c r="W12" i="103" s="1"/>
  <c r="Y25" i="105"/>
  <c r="Z25" i="105" s="1"/>
  <c r="N26" i="140"/>
  <c r="G12" i="145"/>
  <c r="N31" i="145"/>
  <c r="N14" i="140"/>
  <c r="Y13" i="105"/>
  <c r="Z13" i="105" s="1"/>
  <c r="V16" i="104"/>
  <c r="W16" i="104" s="1"/>
  <c r="V13" i="104"/>
  <c r="W13" i="104" s="1"/>
  <c r="D17" i="136"/>
  <c r="E17" i="136" s="1"/>
  <c r="G26" i="137"/>
  <c r="V16" i="103"/>
  <c r="W16" i="103" s="1"/>
  <c r="G13" i="134"/>
  <c r="J23" i="143"/>
  <c r="E23" i="143"/>
  <c r="S31" i="146"/>
  <c r="AC17" i="142"/>
  <c r="Z31" i="145"/>
  <c r="J12" i="144"/>
  <c r="L31" i="144"/>
  <c r="E31" i="144" s="1"/>
  <c r="E12" i="144"/>
  <c r="G18" i="146"/>
  <c r="E24" i="144"/>
  <c r="J24" i="144"/>
  <c r="Y24" i="104"/>
  <c r="Z24" i="104" s="1"/>
  <c r="N25" i="138"/>
  <c r="U31" i="146"/>
  <c r="G17" i="134"/>
  <c r="D15" i="136"/>
  <c r="E15" i="136" s="1"/>
  <c r="AB31" i="142"/>
  <c r="AC19" i="143"/>
  <c r="E24" i="148"/>
  <c r="J24" i="148"/>
  <c r="J20" i="142"/>
  <c r="E20" i="142"/>
  <c r="AC20" i="148"/>
  <c r="N17" i="136"/>
  <c r="E14" i="134"/>
  <c r="D14" i="137"/>
  <c r="D20" i="137"/>
  <c r="Y24" i="103"/>
  <c r="Z24" i="103" s="1"/>
  <c r="G21" i="143"/>
  <c r="G27" i="147"/>
  <c r="AC23" i="148"/>
  <c r="J13" i="146"/>
  <c r="E13" i="146"/>
  <c r="J14" i="142"/>
  <c r="E14" i="142"/>
  <c r="G15" i="142"/>
  <c r="J19" i="142"/>
  <c r="E19" i="142"/>
  <c r="AC17" i="148"/>
  <c r="Y23" i="103"/>
  <c r="Z23" i="103" s="1"/>
  <c r="D24" i="136"/>
  <c r="E24" i="136" s="1"/>
  <c r="E25" i="145"/>
  <c r="J25" i="145"/>
  <c r="AC18" i="137"/>
  <c r="D18" i="139"/>
  <c r="G13" i="143"/>
  <c r="AC27" i="145"/>
  <c r="E27" i="144"/>
  <c r="J27" i="144"/>
  <c r="S14" i="105"/>
  <c r="D15" i="140"/>
  <c r="D22" i="137"/>
  <c r="AC24" i="139"/>
  <c r="AC19" i="147"/>
  <c r="E17" i="143"/>
  <c r="J17" i="143"/>
  <c r="U31" i="134"/>
  <c r="AC17" i="139"/>
  <c r="E29" i="134"/>
  <c r="N14" i="138"/>
  <c r="Y13" i="104"/>
  <c r="Z13" i="104" s="1"/>
  <c r="E27" i="139"/>
  <c r="G16" i="134"/>
  <c r="J28" i="144"/>
  <c r="E28" i="144"/>
  <c r="V17" i="104"/>
  <c r="W17" i="104" s="1"/>
  <c r="AC22" i="142"/>
  <c r="AC29" i="142"/>
  <c r="V11" i="105"/>
  <c r="J31" i="140"/>
  <c r="K31" i="140" s="1"/>
  <c r="S22" i="105"/>
  <c r="D23" i="140"/>
  <c r="D27" i="139"/>
  <c r="D26" i="139"/>
  <c r="V18" i="105"/>
  <c r="W18" i="105" s="1"/>
  <c r="X31" i="139"/>
  <c r="G15" i="146"/>
  <c r="D12" i="139"/>
  <c r="J31" i="139"/>
  <c r="AC23" i="137"/>
  <c r="AB31" i="148"/>
  <c r="Q31" i="139"/>
  <c r="S31" i="139"/>
  <c r="AC21" i="143"/>
  <c r="D23" i="139"/>
  <c r="G14" i="146"/>
  <c r="E12" i="146"/>
  <c r="L31" i="146"/>
  <c r="J12" i="146"/>
  <c r="AC15" i="148"/>
  <c r="E16" i="144"/>
  <c r="J16" i="144"/>
  <c r="E29" i="148"/>
  <c r="J29" i="148"/>
  <c r="S31" i="137"/>
  <c r="S19" i="105"/>
  <c r="D20" i="140"/>
  <c r="AC24" i="145"/>
  <c r="G13" i="139"/>
  <c r="H13" i="139" s="1"/>
  <c r="J13" i="143"/>
  <c r="E13" i="143"/>
  <c r="D23" i="136"/>
  <c r="E23" i="136" s="1"/>
  <c r="E24" i="142"/>
  <c r="J24" i="142"/>
  <c r="D24" i="142" s="1"/>
  <c r="Y21" i="103"/>
  <c r="Z21" i="103" s="1"/>
  <c r="AC18" i="147"/>
  <c r="G18" i="145"/>
  <c r="Y26" i="103"/>
  <c r="Z26" i="103" s="1"/>
  <c r="AC25" i="137"/>
  <c r="V27" i="103"/>
  <c r="W27" i="103" s="1"/>
  <c r="Y27" i="103"/>
  <c r="Z27" i="103" s="1"/>
  <c r="G24" i="147"/>
  <c r="V19" i="103"/>
  <c r="W19" i="103" s="1"/>
  <c r="AC17" i="137"/>
  <c r="E24" i="137"/>
  <c r="D29" i="137"/>
  <c r="G24" i="143"/>
  <c r="G23" i="146"/>
  <c r="AC18" i="144"/>
  <c r="G20" i="134"/>
  <c r="N15" i="140"/>
  <c r="Y14" i="105"/>
  <c r="Z14" i="105" s="1"/>
  <c r="G13" i="145"/>
  <c r="G29" i="142"/>
  <c r="AC18" i="139"/>
  <c r="G15" i="139"/>
  <c r="H15" i="139" s="1"/>
  <c r="G22" i="143"/>
  <c r="S16" i="105"/>
  <c r="T16" i="105" s="1"/>
  <c r="D17" i="140"/>
  <c r="G13" i="148"/>
  <c r="G14" i="134"/>
  <c r="G25" i="143"/>
  <c r="J23" i="147"/>
  <c r="E23" i="147"/>
  <c r="G31" i="138"/>
  <c r="S11" i="104"/>
  <c r="D12" i="138"/>
  <c r="E12" i="138" s="1"/>
  <c r="E16" i="139"/>
  <c r="F16" i="139" s="1"/>
  <c r="G22" i="139"/>
  <c r="J31" i="136"/>
  <c r="K31" i="136" s="1"/>
  <c r="AC27" i="134"/>
  <c r="AC13" i="142"/>
  <c r="D28" i="136"/>
  <c r="E28" i="136" s="1"/>
  <c r="AC19" i="134"/>
  <c r="E18" i="145"/>
  <c r="J18" i="145"/>
  <c r="AC25" i="148"/>
  <c r="G17" i="148"/>
  <c r="G24" i="148"/>
  <c r="E28" i="147"/>
  <c r="J28" i="147"/>
  <c r="Z31" i="134"/>
  <c r="E12" i="139"/>
  <c r="F12" i="139" s="1"/>
  <c r="L31" i="139"/>
  <c r="G25" i="148"/>
  <c r="G18" i="142"/>
  <c r="V13" i="105"/>
  <c r="W13" i="105" s="1"/>
  <c r="G21" i="146"/>
  <c r="AC27" i="147"/>
  <c r="Z31" i="143"/>
  <c r="Q31" i="137"/>
  <c r="G18" i="134"/>
  <c r="H18" i="134" s="1"/>
  <c r="J28" i="142"/>
  <c r="E28" i="142"/>
  <c r="AB31" i="146"/>
  <c r="V20" i="103"/>
  <c r="W20" i="103" s="1"/>
  <c r="N13" i="136"/>
  <c r="E20" i="147"/>
  <c r="J20" i="147"/>
  <c r="AC28" i="137"/>
  <c r="AC29" i="134"/>
  <c r="Z31" i="142"/>
  <c r="J22" i="145"/>
  <c r="D22" i="145" s="1"/>
  <c r="K22" i="145" s="1"/>
  <c r="E22" i="145"/>
  <c r="F22" i="145" s="1"/>
  <c r="J22" i="148"/>
  <c r="E22" i="148"/>
  <c r="G16" i="137"/>
  <c r="U31" i="145"/>
  <c r="J26" i="146"/>
  <c r="E26" i="146"/>
  <c r="AC26" i="139"/>
  <c r="G27" i="143"/>
  <c r="G18" i="143"/>
  <c r="Q31" i="134"/>
  <c r="V11" i="103"/>
  <c r="AC14" i="147"/>
  <c r="N24" i="140"/>
  <c r="Y23" i="105"/>
  <c r="Z23" i="105" s="1"/>
  <c r="D24" i="137"/>
  <c r="AC24" i="147"/>
  <c r="N28" i="140"/>
  <c r="Y27" i="105"/>
  <c r="Z27" i="105" s="1"/>
  <c r="AC16" i="144"/>
  <c r="E25" i="144"/>
  <c r="J25" i="144"/>
  <c r="V26" i="104"/>
  <c r="W26" i="104" s="1"/>
  <c r="G21" i="137"/>
  <c r="Z31" i="147"/>
  <c r="Y16" i="105"/>
  <c r="Z16" i="105" s="1"/>
  <c r="N17" i="140"/>
  <c r="S12" i="103"/>
  <c r="D13" i="134"/>
  <c r="AC24" i="137"/>
  <c r="G18" i="144"/>
  <c r="E13" i="148"/>
  <c r="J13" i="148"/>
  <c r="E23" i="137"/>
  <c r="F23" i="137" s="1"/>
  <c r="V14" i="104"/>
  <c r="W14" i="104" s="1"/>
  <c r="AC26" i="134"/>
  <c r="E28" i="145"/>
  <c r="J28" i="145"/>
  <c r="D28" i="145" s="1"/>
  <c r="K28" i="145" s="1"/>
  <c r="AC22" i="143"/>
  <c r="J20" i="148"/>
  <c r="E20" i="148"/>
  <c r="V27" i="105"/>
  <c r="W27" i="105" s="1"/>
  <c r="J19" i="147"/>
  <c r="E19" i="147"/>
  <c r="J16" i="146"/>
  <c r="E16" i="146"/>
  <c r="G13" i="146"/>
  <c r="G24" i="137"/>
  <c r="Y18" i="105"/>
  <c r="Z18" i="105" s="1"/>
  <c r="N19" i="140"/>
  <c r="J25" i="143"/>
  <c r="E25" i="143"/>
  <c r="E21" i="137"/>
  <c r="AC14" i="134"/>
  <c r="J19" i="143"/>
  <c r="E19" i="143"/>
  <c r="D20" i="139"/>
  <c r="G29" i="143"/>
  <c r="G16" i="147"/>
  <c r="J24" i="147"/>
  <c r="E24" i="147"/>
  <c r="AC19" i="148"/>
  <c r="AC13" i="147"/>
  <c r="G17" i="147"/>
  <c r="G26" i="134"/>
  <c r="H26" i="134" s="1"/>
  <c r="D22" i="139"/>
  <c r="E26" i="137"/>
  <c r="AC28" i="134"/>
  <c r="G20" i="146"/>
  <c r="V21" i="104"/>
  <c r="W21" i="104" s="1"/>
  <c r="G12" i="137"/>
  <c r="N31" i="137"/>
  <c r="V17" i="105"/>
  <c r="W17" i="105" s="1"/>
  <c r="E24" i="134"/>
  <c r="F24" i="134" s="1"/>
  <c r="V22" i="103"/>
  <c r="W22" i="103" s="1"/>
  <c r="J26" i="147"/>
  <c r="E26" i="147"/>
  <c r="G16" i="139"/>
  <c r="H16" i="139" s="1"/>
  <c r="G24" i="145"/>
  <c r="V25" i="104"/>
  <c r="W25" i="104" s="1"/>
  <c r="G26" i="144"/>
  <c r="J27" i="142"/>
  <c r="E27" i="142"/>
  <c r="G19" i="137"/>
  <c r="AC24" i="143"/>
  <c r="AC28" i="147"/>
  <c r="AC16" i="146"/>
  <c r="V15" i="104"/>
  <c r="W15" i="104" s="1"/>
  <c r="G27" i="144"/>
  <c r="J19" i="148"/>
  <c r="E19" i="148"/>
  <c r="E19" i="134"/>
  <c r="D19" i="139"/>
  <c r="AC22" i="146"/>
  <c r="J22" i="143"/>
  <c r="E22" i="143"/>
  <c r="N12" i="140"/>
  <c r="M31" i="140"/>
  <c r="N31" i="140" s="1"/>
  <c r="Y11" i="105"/>
  <c r="D21" i="136"/>
  <c r="E21" i="136" s="1"/>
  <c r="N20" i="136"/>
  <c r="S31" i="134"/>
  <c r="G17" i="146"/>
  <c r="E19" i="137"/>
  <c r="E25" i="142"/>
  <c r="J25" i="142"/>
  <c r="E26" i="142"/>
  <c r="J26" i="142"/>
  <c r="Y20" i="103"/>
  <c r="Z20" i="103" s="1"/>
  <c r="V24" i="104"/>
  <c r="W24" i="104" s="1"/>
  <c r="Y12" i="104"/>
  <c r="Z12" i="104" s="1"/>
  <c r="N13" i="138"/>
  <c r="D18" i="136"/>
  <c r="E18" i="136" s="1"/>
  <c r="G20" i="143"/>
  <c r="D20" i="136"/>
  <c r="E20" i="136" s="1"/>
  <c r="N15" i="136"/>
  <c r="D27" i="136"/>
  <c r="E27" i="136" s="1"/>
  <c r="AC19" i="137"/>
  <c r="G29" i="147"/>
  <c r="AC28" i="145"/>
  <c r="E25" i="148"/>
  <c r="J25" i="148"/>
  <c r="G14" i="144"/>
  <c r="Y19" i="103"/>
  <c r="Z19" i="103" s="1"/>
  <c r="AC23" i="145"/>
  <c r="J18" i="142"/>
  <c r="E18" i="142"/>
  <c r="E22" i="146"/>
  <c r="J22" i="146"/>
  <c r="G18" i="148"/>
  <c r="G29" i="146"/>
  <c r="AB31" i="139"/>
  <c r="AC12" i="139"/>
  <c r="N16" i="138"/>
  <c r="Y15" i="104"/>
  <c r="Z15" i="104" s="1"/>
  <c r="N23" i="140"/>
  <c r="Y22" i="105"/>
  <c r="Z22" i="105" s="1"/>
  <c r="N27" i="136"/>
  <c r="V23" i="104"/>
  <c r="W23" i="104" s="1"/>
  <c r="G25" i="146"/>
  <c r="E25" i="147"/>
  <c r="J25" i="147"/>
  <c r="E27" i="148"/>
  <c r="J27" i="148"/>
  <c r="G21" i="145"/>
  <c r="Y18" i="103"/>
  <c r="Z18" i="103" s="1"/>
  <c r="G17" i="143"/>
  <c r="U31" i="142"/>
  <c r="E17" i="139"/>
  <c r="G27" i="142"/>
  <c r="G27" i="148"/>
  <c r="S11" i="105"/>
  <c r="D12" i="140"/>
  <c r="G31" i="140"/>
  <c r="D17" i="138"/>
  <c r="E17" i="138" s="1"/>
  <c r="S16" i="104"/>
  <c r="AC25" i="139"/>
  <c r="G12" i="142"/>
  <c r="N31" i="142"/>
  <c r="D26" i="140"/>
  <c r="S25" i="105"/>
  <c r="AC25" i="145"/>
  <c r="AC28" i="148"/>
  <c r="G16" i="148"/>
  <c r="J16" i="142"/>
  <c r="E16" i="142"/>
  <c r="Y17" i="103"/>
  <c r="Z17" i="103" s="1"/>
  <c r="E12" i="134"/>
  <c r="F12" i="134" s="1"/>
  <c r="L31" i="134"/>
  <c r="AB31" i="147"/>
  <c r="J27" i="147"/>
  <c r="E27" i="147"/>
  <c r="D15" i="138"/>
  <c r="E15" i="138" s="1"/>
  <c r="S14" i="104"/>
  <c r="E13" i="142"/>
  <c r="J13" i="142"/>
  <c r="D13" i="142" s="1"/>
  <c r="AC24" i="134"/>
  <c r="D16" i="134"/>
  <c r="S15" i="103"/>
  <c r="D25" i="136"/>
  <c r="E25" i="136" s="1"/>
  <c r="G28" i="143"/>
  <c r="N29" i="136"/>
  <c r="G25" i="145"/>
  <c r="E25" i="146"/>
  <c r="J25" i="146"/>
  <c r="J23" i="146"/>
  <c r="E23" i="146"/>
  <c r="AC14" i="146"/>
  <c r="AC18" i="148"/>
  <c r="AC15" i="147"/>
  <c r="D25" i="138"/>
  <c r="E25" i="138" s="1"/>
  <c r="S24" i="104"/>
  <c r="S20" i="103"/>
  <c r="D21" i="134"/>
  <c r="Z31" i="137"/>
  <c r="AA31" i="137" s="1"/>
  <c r="J20" i="144"/>
  <c r="D20" i="144" s="1"/>
  <c r="E20" i="144"/>
  <c r="AC21" i="145"/>
  <c r="G25" i="137"/>
  <c r="AC13" i="134"/>
  <c r="E25" i="134"/>
  <c r="AB31" i="145"/>
  <c r="N31" i="146"/>
  <c r="G12" i="146"/>
  <c r="Z31" i="146"/>
  <c r="M31" i="136"/>
  <c r="N31" i="136" s="1"/>
  <c r="N12" i="136"/>
  <c r="E15" i="139"/>
  <c r="F15" i="139" s="1"/>
  <c r="D15" i="137"/>
  <c r="D29" i="134"/>
  <c r="S28" i="103"/>
  <c r="D14" i="139"/>
  <c r="E12" i="147"/>
  <c r="J12" i="147"/>
  <c r="L31" i="147"/>
  <c r="G23" i="148"/>
  <c r="S19" i="103"/>
  <c r="D20" i="134"/>
  <c r="E26" i="145"/>
  <c r="J26" i="145"/>
  <c r="G19" i="144"/>
  <c r="J31" i="137"/>
  <c r="D12" i="137"/>
  <c r="AC27" i="137"/>
  <c r="D24" i="139"/>
  <c r="V19" i="104"/>
  <c r="W19" i="104" s="1"/>
  <c r="D21" i="137"/>
  <c r="G23" i="134"/>
  <c r="AC26" i="143"/>
  <c r="D16" i="136"/>
  <c r="E16" i="136" s="1"/>
  <c r="N21" i="136"/>
  <c r="S22" i="103"/>
  <c r="D23" i="134"/>
  <c r="D27" i="138"/>
  <c r="E27" i="138" s="1"/>
  <c r="S26" i="104"/>
  <c r="E20" i="145"/>
  <c r="J20" i="145"/>
  <c r="G29" i="137"/>
  <c r="H29" i="137" s="1"/>
  <c r="J17" i="146"/>
  <c r="E17" i="146"/>
  <c r="AC24" i="144"/>
  <c r="G15" i="137"/>
  <c r="H15" i="137" s="1"/>
  <c r="AC13" i="145"/>
  <c r="U31" i="148"/>
  <c r="E15" i="148"/>
  <c r="J15" i="148"/>
  <c r="G23" i="144"/>
  <c r="N22" i="136"/>
  <c r="J16" i="143"/>
  <c r="E16" i="143"/>
  <c r="AC15" i="146"/>
  <c r="Y13" i="103"/>
  <c r="Z13" i="103" s="1"/>
  <c r="AC13" i="144"/>
  <c r="G19" i="146"/>
  <c r="E13" i="144"/>
  <c r="J13" i="144"/>
  <c r="U31" i="143"/>
  <c r="D16" i="140"/>
  <c r="S15" i="105"/>
  <c r="D14" i="134"/>
  <c r="S13" i="103"/>
  <c r="AC29" i="139"/>
  <c r="G17" i="144"/>
  <c r="AC29" i="145"/>
  <c r="D19" i="134"/>
  <c r="S18" i="103"/>
  <c r="D22" i="140"/>
  <c r="S21" i="105"/>
  <c r="AC12" i="137"/>
  <c r="AB31" i="137"/>
  <c r="AC31" i="137" s="1"/>
  <c r="E22" i="147"/>
  <c r="J22" i="147"/>
  <c r="D22" i="147" s="1"/>
  <c r="AC26" i="144"/>
  <c r="V25" i="105"/>
  <c r="W25" i="105" s="1"/>
  <c r="E23" i="145"/>
  <c r="J23" i="145"/>
  <c r="D27" i="140"/>
  <c r="S26" i="105"/>
  <c r="G23" i="145"/>
  <c r="D14" i="136"/>
  <c r="E14" i="136" s="1"/>
  <c r="S20" i="104"/>
  <c r="D21" i="138"/>
  <c r="E21" i="138" s="1"/>
  <c r="E18" i="139"/>
  <c r="F18" i="139" s="1"/>
  <c r="E29" i="144"/>
  <c r="J29" i="144"/>
  <c r="G15" i="143"/>
  <c r="G29" i="148"/>
  <c r="G15" i="134"/>
  <c r="AC15" i="139"/>
  <c r="J13" i="145"/>
  <c r="E13" i="145"/>
  <c r="J14" i="145"/>
  <c r="D14" i="145" s="1"/>
  <c r="E14" i="145"/>
  <c r="G27" i="146"/>
  <c r="G17" i="142"/>
  <c r="G26" i="145"/>
  <c r="D24" i="138"/>
  <c r="E24" i="138" s="1"/>
  <c r="S23" i="104"/>
  <c r="AC23" i="143"/>
  <c r="AC18" i="145"/>
  <c r="E15" i="143"/>
  <c r="J15" i="143"/>
  <c r="G28" i="142"/>
  <c r="G19" i="139"/>
  <c r="Y14" i="104"/>
  <c r="Z14" i="104" s="1"/>
  <c r="N15" i="138"/>
  <c r="L31" i="137"/>
  <c r="E12" i="137"/>
  <c r="F12" i="137" s="1"/>
  <c r="V14" i="103"/>
  <c r="W14" i="103" s="1"/>
  <c r="G28" i="144"/>
  <c r="V21" i="103"/>
  <c r="W21" i="103" s="1"/>
  <c r="V14" i="105"/>
  <c r="W14" i="105" s="1"/>
  <c r="Y20" i="104"/>
  <c r="Z20" i="104" s="1"/>
  <c r="N21" i="138"/>
  <c r="V24" i="103"/>
  <c r="W24" i="103" s="1"/>
  <c r="AC18" i="143"/>
  <c r="D17" i="139"/>
  <c r="D27" i="137"/>
  <c r="G17" i="139"/>
  <c r="H17" i="139" s="1"/>
  <c r="AC18" i="142"/>
  <c r="Y26" i="104"/>
  <c r="Z26" i="104" s="1"/>
  <c r="N27" i="138"/>
  <c r="AC25" i="144"/>
  <c r="D25" i="137"/>
  <c r="N24" i="138"/>
  <c r="Y23" i="104"/>
  <c r="Z23" i="104" s="1"/>
  <c r="D28" i="139"/>
  <c r="D26" i="137"/>
  <c r="AC21" i="139"/>
  <c r="D25" i="139"/>
  <c r="J14" i="144"/>
  <c r="E14" i="144"/>
  <c r="G18" i="147"/>
  <c r="J18" i="146"/>
  <c r="E18" i="146"/>
  <c r="AC23" i="139"/>
  <c r="AC22" i="134"/>
  <c r="E14" i="146"/>
  <c r="J14" i="146"/>
  <c r="J22" i="144"/>
  <c r="E22" i="144"/>
  <c r="E17" i="137"/>
  <c r="N18" i="136"/>
  <c r="E20" i="146"/>
  <c r="J20" i="146"/>
  <c r="G23" i="143"/>
  <c r="Y20" i="105"/>
  <c r="Z20" i="105" s="1"/>
  <c r="N21" i="140"/>
  <c r="Y11" i="103"/>
  <c r="Z11" i="103" s="1"/>
  <c r="X31" i="134"/>
  <c r="G20" i="148"/>
  <c r="Z31" i="148"/>
  <c r="AC19" i="139"/>
  <c r="D17" i="137"/>
  <c r="U31" i="144"/>
  <c r="AC22" i="144"/>
  <c r="Y15" i="105"/>
  <c r="Z15" i="105" s="1"/>
  <c r="N16" i="140"/>
  <c r="J28" i="143"/>
  <c r="E28" i="143"/>
  <c r="V19" i="105"/>
  <c r="W19" i="105" s="1"/>
  <c r="J17" i="144"/>
  <c r="E17" i="144"/>
  <c r="N24" i="136"/>
  <c r="E21" i="148"/>
  <c r="J21" i="148"/>
  <c r="J16" i="147"/>
  <c r="E16" i="147"/>
  <c r="V13" i="103"/>
  <c r="W13" i="103" s="1"/>
  <c r="D22" i="136"/>
  <c r="E22" i="136" s="1"/>
  <c r="G24" i="134"/>
  <c r="H24" i="134" s="1"/>
  <c r="G24" i="146"/>
  <c r="E17" i="142"/>
  <c r="J17" i="142"/>
  <c r="J24" i="146"/>
  <c r="E24" i="146"/>
  <c r="S14" i="103"/>
  <c r="T14" i="103" s="1"/>
  <c r="D15" i="134"/>
  <c r="G14" i="148"/>
  <c r="G20" i="137"/>
  <c r="H20" i="137" s="1"/>
  <c r="E19" i="139"/>
  <c r="E26" i="148"/>
  <c r="J26" i="148"/>
  <c r="AC21" i="134"/>
  <c r="E22" i="134"/>
  <c r="F22" i="134" s="1"/>
  <c r="S31" i="147"/>
  <c r="D29" i="138"/>
  <c r="E29" i="138" s="1"/>
  <c r="S28" i="104"/>
  <c r="V28" i="105"/>
  <c r="W28" i="105" s="1"/>
  <c r="AC20" i="139"/>
  <c r="AC13" i="137"/>
  <c r="G20" i="142"/>
  <c r="E21" i="143"/>
  <c r="J21" i="143"/>
  <c r="D21" i="143" s="1"/>
  <c r="K21" i="143" s="1"/>
  <c r="G14" i="147"/>
  <c r="AC20" i="137"/>
  <c r="V23" i="105"/>
  <c r="W23" i="105" s="1"/>
  <c r="Y25" i="103"/>
  <c r="Z25" i="103" s="1"/>
  <c r="G26" i="142"/>
  <c r="E24" i="143"/>
  <c r="J24" i="143"/>
  <c r="D24" i="143" s="1"/>
  <c r="H24" i="143" s="1"/>
  <c r="G29" i="145"/>
  <c r="J31" i="138"/>
  <c r="K31" i="138" s="1"/>
  <c r="V11" i="104"/>
  <c r="G14" i="143"/>
  <c r="AC23" i="142"/>
  <c r="G27" i="145"/>
  <c r="D29" i="140"/>
  <c r="S28" i="105"/>
  <c r="G22" i="137"/>
  <c r="H22" i="137" s="1"/>
  <c r="G20" i="144"/>
  <c r="D25" i="134"/>
  <c r="S24" i="103"/>
  <c r="V18" i="103"/>
  <c r="W18" i="103" s="1"/>
  <c r="L31" i="145"/>
  <c r="J12" i="145"/>
  <c r="E12" i="145"/>
  <c r="G22" i="134"/>
  <c r="H22" i="134" s="1"/>
  <c r="Y16" i="104"/>
  <c r="Z16" i="104" s="1"/>
  <c r="N17" i="138"/>
  <c r="X31" i="145"/>
  <c r="AA31" i="145" s="1"/>
  <c r="G16" i="143"/>
  <c r="G21" i="134"/>
  <c r="H21" i="134" s="1"/>
  <c r="E18" i="147"/>
  <c r="J18" i="147"/>
  <c r="AC20" i="143"/>
  <c r="E12" i="148"/>
  <c r="J12" i="148"/>
  <c r="D12" i="148" s="1"/>
  <c r="L31" i="148"/>
  <c r="Y12" i="103"/>
  <c r="Z12" i="103" s="1"/>
  <c r="G19" i="143"/>
  <c r="V16" i="105"/>
  <c r="W16" i="105" s="1"/>
  <c r="E15" i="137"/>
  <c r="F15" i="137" s="1"/>
  <c r="D16" i="137"/>
  <c r="E28" i="134"/>
  <c r="F28" i="134" s="1"/>
  <c r="G19" i="134"/>
  <c r="H19" i="134" s="1"/>
  <c r="AC14" i="144"/>
  <c r="AC16" i="142"/>
  <c r="AC17" i="143"/>
  <c r="E17" i="147"/>
  <c r="J17" i="147"/>
  <c r="AC29" i="137"/>
  <c r="G17" i="137"/>
  <c r="H17" i="137" s="1"/>
  <c r="G12" i="143"/>
  <c r="N31" i="143"/>
  <c r="AC16" i="148"/>
  <c r="H26" i="137"/>
  <c r="AC12" i="148"/>
  <c r="F25" i="134"/>
  <c r="H25" i="137"/>
  <c r="AC25" i="142"/>
  <c r="AC23" i="146"/>
  <c r="AC22" i="147"/>
  <c r="AC27" i="148"/>
  <c r="H16" i="137"/>
  <c r="F13" i="139"/>
  <c r="F15" i="134"/>
  <c r="AC20" i="145"/>
  <c r="AC15" i="145"/>
  <c r="F28" i="137"/>
  <c r="AC17" i="146"/>
  <c r="H14" i="137"/>
  <c r="H28" i="134"/>
  <c r="T19" i="104"/>
  <c r="H13" i="137"/>
  <c r="F27" i="137"/>
  <c r="D29" i="145"/>
  <c r="F25" i="137"/>
  <c r="F21" i="137"/>
  <c r="D12" i="145"/>
  <c r="G31" i="146"/>
  <c r="T17" i="104"/>
  <c r="P17" i="104"/>
  <c r="Q17" i="104" s="1"/>
  <c r="F20" i="137"/>
  <c r="W11" i="103"/>
  <c r="AC22" i="145"/>
  <c r="D26" i="146"/>
  <c r="AC13" i="143"/>
  <c r="P25" i="104"/>
  <c r="Q25" i="104" s="1"/>
  <c r="T25" i="104"/>
  <c r="AC17" i="144"/>
  <c r="H31" i="138"/>
  <c r="D31" i="138"/>
  <c r="E31" i="138" s="1"/>
  <c r="D15" i="145"/>
  <c r="D29" i="147"/>
  <c r="T17" i="105"/>
  <c r="D20" i="145"/>
  <c r="AC17" i="147"/>
  <c r="T12" i="104"/>
  <c r="AA31" i="134"/>
  <c r="AC27" i="146"/>
  <c r="P16" i="103"/>
  <c r="Q16" i="103" s="1"/>
  <c r="T16" i="103"/>
  <c r="F20" i="139"/>
  <c r="AC28" i="146"/>
  <c r="P14" i="103"/>
  <c r="Q14" i="103" s="1"/>
  <c r="AC16" i="143"/>
  <c r="F13" i="134"/>
  <c r="H25" i="134"/>
  <c r="AC16" i="147"/>
  <c r="F16" i="137"/>
  <c r="D21" i="146"/>
  <c r="H24" i="142"/>
  <c r="F24" i="142"/>
  <c r="K24" i="142"/>
  <c r="H13" i="142"/>
  <c r="F13" i="142"/>
  <c r="K13" i="142"/>
  <c r="F20" i="144"/>
  <c r="D14" i="95"/>
  <c r="L12" i="94"/>
  <c r="J21" i="141"/>
  <c r="J21" i="108"/>
  <c r="D24" i="155"/>
  <c r="F24" i="155" s="1"/>
  <c r="G24" i="155" s="1"/>
  <c r="D22" i="94"/>
  <c r="H29" i="55"/>
  <c r="D30" i="49"/>
  <c r="D10" i="97"/>
  <c r="C24" i="45"/>
  <c r="C20" i="110"/>
  <c r="D20" i="110" s="1"/>
  <c r="D11" i="95"/>
  <c r="C16" i="50"/>
  <c r="F10" i="108"/>
  <c r="F10" i="141"/>
  <c r="T10" i="10"/>
  <c r="K29" i="10"/>
  <c r="E17" i="98"/>
  <c r="AC17" i="79"/>
  <c r="AA17" i="79" s="1"/>
  <c r="H10" i="108"/>
  <c r="N29" i="10"/>
  <c r="H10" i="141"/>
  <c r="C26" i="51"/>
  <c r="J25" i="141"/>
  <c r="J25" i="108"/>
  <c r="K19" i="152"/>
  <c r="K19" i="92"/>
  <c r="D15" i="95"/>
  <c r="K29" i="51"/>
  <c r="L25" i="95"/>
  <c r="G14" i="98"/>
  <c r="C13" i="109"/>
  <c r="F10" i="97"/>
  <c r="F30" i="49"/>
  <c r="V10" i="49"/>
  <c r="J19" i="108"/>
  <c r="J19" i="141"/>
  <c r="C25" i="56"/>
  <c r="Q15" i="92"/>
  <c r="L11" i="97"/>
  <c r="D22" i="96"/>
  <c r="C16" i="55"/>
  <c r="H12" i="141"/>
  <c r="H12" i="108"/>
  <c r="D27" i="155"/>
  <c r="D25" i="94"/>
  <c r="L22" i="108"/>
  <c r="O13" i="92"/>
  <c r="O13" i="152"/>
  <c r="J13" i="95"/>
  <c r="H19" i="96"/>
  <c r="J24" i="97"/>
  <c r="D11" i="97"/>
  <c r="J27" i="94"/>
  <c r="L15" i="94"/>
  <c r="J21" i="96"/>
  <c r="F12" i="94"/>
  <c r="V12" i="34"/>
  <c r="U12" i="34" s="1"/>
  <c r="K24" i="43"/>
  <c r="L24" i="43"/>
  <c r="C28" i="45"/>
  <c r="L15" i="95"/>
  <c r="F17" i="95"/>
  <c r="V17" i="47"/>
  <c r="Y17" i="47" s="1"/>
  <c r="C13" i="56"/>
  <c r="D18" i="95"/>
  <c r="C27" i="53"/>
  <c r="C24" i="109"/>
  <c r="O13" i="98"/>
  <c r="C21" i="57"/>
  <c r="O15" i="92"/>
  <c r="N30" i="47"/>
  <c r="P29" i="53"/>
  <c r="C17" i="84"/>
  <c r="C27" i="107"/>
  <c r="C23" i="3"/>
  <c r="C15" i="45"/>
  <c r="C14" i="109"/>
  <c r="H12" i="94"/>
  <c r="D28" i="155"/>
  <c r="F28" i="155" s="1"/>
  <c r="G28" i="155" s="1"/>
  <c r="D26" i="94"/>
  <c r="F19" i="58"/>
  <c r="C11" i="57"/>
  <c r="F29" i="57"/>
  <c r="H19" i="108"/>
  <c r="H19" i="141"/>
  <c r="J21" i="95"/>
  <c r="C19" i="52"/>
  <c r="C21" i="110"/>
  <c r="D21" i="110" s="1"/>
  <c r="D16" i="96"/>
  <c r="C13" i="51"/>
  <c r="Z16" i="68"/>
  <c r="S12" i="92"/>
  <c r="S12" i="152"/>
  <c r="J16" i="141"/>
  <c r="J16" i="108"/>
  <c r="K19" i="36"/>
  <c r="J19" i="36"/>
  <c r="N30" i="34"/>
  <c r="H16" i="68"/>
  <c r="G12" i="152"/>
  <c r="G12" i="92"/>
  <c r="K26" i="36"/>
  <c r="J26" i="36"/>
  <c r="O12" i="98"/>
  <c r="T15" i="79"/>
  <c r="T21" i="79" s="1"/>
  <c r="D15" i="155"/>
  <c r="J15" i="155" s="1"/>
  <c r="D13" i="94"/>
  <c r="K27" i="111"/>
  <c r="D18" i="155"/>
  <c r="J18" i="155" s="1"/>
  <c r="D16" i="94"/>
  <c r="T30" i="48"/>
  <c r="L10" i="96"/>
  <c r="C18" i="111"/>
  <c r="D18" i="111" s="1"/>
  <c r="K15" i="125"/>
  <c r="C16" i="53"/>
  <c r="F14" i="95"/>
  <c r="V14" i="47"/>
  <c r="Y14" i="47" s="1"/>
  <c r="C13" i="112"/>
  <c r="D13" i="112" s="1"/>
  <c r="E29" i="45"/>
  <c r="C22" i="112"/>
  <c r="D22" i="112" s="1"/>
  <c r="C17" i="54"/>
  <c r="L18" i="97"/>
  <c r="I18" i="98"/>
  <c r="K14" i="98"/>
  <c r="G20" i="92"/>
  <c r="O27" i="109"/>
  <c r="C22" i="51"/>
  <c r="D17" i="95"/>
  <c r="G26" i="107"/>
  <c r="L21" i="96"/>
  <c r="C14" i="3"/>
  <c r="C18" i="107"/>
  <c r="L24" i="108"/>
  <c r="C26" i="45"/>
  <c r="C24" i="84"/>
  <c r="I24" i="84" s="1"/>
  <c r="L11" i="96"/>
  <c r="H20" i="96"/>
  <c r="H24" i="96"/>
  <c r="D30" i="107"/>
  <c r="M20" i="92"/>
  <c r="D31" i="84"/>
  <c r="C13" i="84"/>
  <c r="I13" i="84" s="1"/>
  <c r="J12" i="97"/>
  <c r="L28" i="43"/>
  <c r="K28" i="43"/>
  <c r="V17" i="48"/>
  <c r="Y17" i="48" s="1"/>
  <c r="F17" i="96"/>
  <c r="D26" i="96"/>
  <c r="H29" i="57"/>
  <c r="I29" i="57" s="1"/>
  <c r="K29" i="56"/>
  <c r="H17" i="95"/>
  <c r="F15" i="141"/>
  <c r="T15" i="10"/>
  <c r="F15" i="108"/>
  <c r="I27" i="111"/>
  <c r="C15" i="54"/>
  <c r="C15" i="50"/>
  <c r="S13" i="152"/>
  <c r="S13" i="92"/>
  <c r="K13" i="98"/>
  <c r="J20" i="94"/>
  <c r="C27" i="3"/>
  <c r="C31" i="107"/>
  <c r="L23" i="108"/>
  <c r="L18" i="43"/>
  <c r="K18" i="43"/>
  <c r="D14" i="96"/>
  <c r="D17" i="97"/>
  <c r="L25" i="97"/>
  <c r="J24" i="94"/>
  <c r="L21" i="95"/>
  <c r="D12" i="96"/>
  <c r="C11" i="55"/>
  <c r="F29" i="55"/>
  <c r="D21" i="95"/>
  <c r="Q14" i="152"/>
  <c r="Q14" i="92"/>
  <c r="D25" i="107"/>
  <c r="C27" i="57"/>
  <c r="Z21" i="68"/>
  <c r="Z23" i="68" s="1"/>
  <c r="S17" i="152"/>
  <c r="S17" i="92"/>
  <c r="K17" i="36"/>
  <c r="J17" i="36"/>
  <c r="D22" i="107"/>
  <c r="R29" i="57"/>
  <c r="D29" i="107"/>
  <c r="H21" i="141"/>
  <c r="H21" i="108"/>
  <c r="S16" i="98"/>
  <c r="Z19" i="79"/>
  <c r="O12" i="152"/>
  <c r="T16" i="68"/>
  <c r="O12" i="92"/>
  <c r="M29" i="57"/>
  <c r="O18" i="98"/>
  <c r="H20" i="97"/>
  <c r="J18" i="96"/>
  <c r="K27" i="112"/>
  <c r="J17" i="95"/>
  <c r="J17" i="94"/>
  <c r="C18" i="84"/>
  <c r="H23" i="96"/>
  <c r="C27" i="51"/>
  <c r="M13" i="98"/>
  <c r="C13" i="45"/>
  <c r="V21" i="34"/>
  <c r="F21" i="94"/>
  <c r="C19" i="56"/>
  <c r="C14" i="51"/>
  <c r="M29" i="54"/>
  <c r="K16" i="102"/>
  <c r="L16" i="102"/>
  <c r="K29" i="57"/>
  <c r="H13" i="141"/>
  <c r="H13" i="108"/>
  <c r="C12" i="112"/>
  <c r="C19" i="3"/>
  <c r="C23" i="107"/>
  <c r="M30" i="45"/>
  <c r="F26" i="94"/>
  <c r="V26" i="34"/>
  <c r="H30" i="49"/>
  <c r="C15" i="57"/>
  <c r="J11" i="94"/>
  <c r="L23" i="97"/>
  <c r="L22" i="97"/>
  <c r="H29" i="56"/>
  <c r="L17" i="95"/>
  <c r="E21" i="45"/>
  <c r="AC12" i="79"/>
  <c r="AA12" i="79" s="1"/>
  <c r="E15" i="79"/>
  <c r="E12" i="98"/>
  <c r="D15" i="96"/>
  <c r="L24" i="95"/>
  <c r="H18" i="95"/>
  <c r="C26" i="107"/>
  <c r="C22" i="3"/>
  <c r="D18" i="97"/>
  <c r="H26" i="141"/>
  <c r="H26" i="108"/>
  <c r="D14" i="97"/>
  <c r="C14" i="45"/>
  <c r="K27" i="109"/>
  <c r="C12" i="109"/>
  <c r="D23" i="96"/>
  <c r="F19" i="96"/>
  <c r="V19" i="48"/>
  <c r="Y19" i="48" s="1"/>
  <c r="L19" i="94"/>
  <c r="F24" i="97"/>
  <c r="V24" i="49"/>
  <c r="Y24" i="49" s="1"/>
  <c r="G16" i="107"/>
  <c r="J16" i="107" s="1"/>
  <c r="K30" i="45"/>
  <c r="C27" i="52"/>
  <c r="C29" i="84"/>
  <c r="I29" i="84" s="1"/>
  <c r="J15" i="94"/>
  <c r="H13" i="97"/>
  <c r="D16" i="107"/>
  <c r="C21" i="112"/>
  <c r="D21" i="112" s="1"/>
  <c r="C24" i="54"/>
  <c r="C18" i="3"/>
  <c r="C22" i="107"/>
  <c r="C22" i="54"/>
  <c r="C16" i="51"/>
  <c r="C23" i="57"/>
  <c r="H15" i="79"/>
  <c r="G12" i="98"/>
  <c r="H31" i="84"/>
  <c r="G14" i="107"/>
  <c r="L19" i="58"/>
  <c r="D14" i="155"/>
  <c r="D12" i="94"/>
  <c r="H30" i="47"/>
  <c r="C19" i="112"/>
  <c r="D19" i="112" s="1"/>
  <c r="D25" i="95"/>
  <c r="G28" i="107"/>
  <c r="C20" i="51"/>
  <c r="C30" i="84"/>
  <c r="Q30" i="45"/>
  <c r="F16" i="97"/>
  <c r="V16" i="49"/>
  <c r="Y16" i="49" s="1"/>
  <c r="H23" i="97"/>
  <c r="V14" i="48"/>
  <c r="Y14" i="48" s="1"/>
  <c r="F14" i="96"/>
  <c r="J24" i="36"/>
  <c r="K24" i="36"/>
  <c r="F13" i="141"/>
  <c r="F13" i="108"/>
  <c r="T13" i="10"/>
  <c r="C26" i="112"/>
  <c r="D23" i="97"/>
  <c r="J14" i="97"/>
  <c r="R29" i="51"/>
  <c r="P30" i="34"/>
  <c r="H10" i="94"/>
  <c r="L14" i="97"/>
  <c r="M29" i="50"/>
  <c r="G20" i="107"/>
  <c r="L11" i="108"/>
  <c r="F24" i="96"/>
  <c r="V24" i="48"/>
  <c r="Y24" i="48" s="1"/>
  <c r="F26" i="95"/>
  <c r="V26" i="47"/>
  <c r="Y26" i="47" s="1"/>
  <c r="C12" i="51"/>
  <c r="F23" i="95"/>
  <c r="V23" i="47"/>
  <c r="Y23" i="47" s="1"/>
  <c r="M12" i="152"/>
  <c r="Q16" i="68"/>
  <c r="M12" i="92"/>
  <c r="L22" i="94"/>
  <c r="I13" i="152"/>
  <c r="I13" i="92"/>
  <c r="V15" i="34"/>
  <c r="U15" i="34" s="1"/>
  <c r="F15" i="94"/>
  <c r="H24" i="95"/>
  <c r="C22" i="45"/>
  <c r="C18" i="57"/>
  <c r="C23" i="112"/>
  <c r="C14" i="112"/>
  <c r="D14" i="112" s="1"/>
  <c r="C19" i="55"/>
  <c r="V15" i="48"/>
  <c r="Y15" i="48" s="1"/>
  <c r="F15" i="96"/>
  <c r="S14" i="92"/>
  <c r="S14" i="152"/>
  <c r="L15" i="96"/>
  <c r="F14" i="108"/>
  <c r="F14" i="141"/>
  <c r="T14" i="10"/>
  <c r="L23" i="94"/>
  <c r="D26" i="95"/>
  <c r="H17" i="96"/>
  <c r="C19" i="51"/>
  <c r="C17" i="51"/>
  <c r="E18" i="45"/>
  <c r="C21" i="51"/>
  <c r="C25" i="45"/>
  <c r="J19" i="58"/>
  <c r="H10" i="97"/>
  <c r="P30" i="49"/>
  <c r="J25" i="94"/>
  <c r="K19" i="102"/>
  <c r="L19" i="102"/>
  <c r="D15" i="94"/>
  <c r="D17" i="155"/>
  <c r="D26" i="107"/>
  <c r="E26" i="107" s="1"/>
  <c r="D26" i="97"/>
  <c r="I27" i="112"/>
  <c r="L20" i="97"/>
  <c r="F16" i="94"/>
  <c r="V16" i="34"/>
  <c r="V13" i="34"/>
  <c r="Y13" i="34" s="1"/>
  <c r="F13" i="94"/>
  <c r="L30" i="49"/>
  <c r="C13" i="111"/>
  <c r="D13" i="111" s="1"/>
  <c r="O30" i="45"/>
  <c r="V20" i="47"/>
  <c r="Y20" i="47" s="1"/>
  <c r="F20" i="95"/>
  <c r="H16" i="94"/>
  <c r="H11" i="97"/>
  <c r="C28" i="56"/>
  <c r="F31" i="84"/>
  <c r="L23" i="95"/>
  <c r="C19" i="53"/>
  <c r="C24" i="52"/>
  <c r="P13" i="109"/>
  <c r="AC13" i="125"/>
  <c r="H18" i="96"/>
  <c r="D19" i="97"/>
  <c r="C24" i="111"/>
  <c r="D24" i="111" s="1"/>
  <c r="C20" i="56"/>
  <c r="C22" i="84"/>
  <c r="L21" i="94"/>
  <c r="G18" i="98"/>
  <c r="H14" i="95"/>
  <c r="D20" i="95"/>
  <c r="J22" i="97"/>
  <c r="C12" i="57"/>
  <c r="K23" i="102"/>
  <c r="L23" i="102"/>
  <c r="Q13" i="98"/>
  <c r="C26" i="84"/>
  <c r="I26" i="84" s="1"/>
  <c r="K21" i="36"/>
  <c r="J21" i="36"/>
  <c r="H26" i="96"/>
  <c r="G18" i="152"/>
  <c r="G18" i="92"/>
  <c r="O18" i="92"/>
  <c r="O18" i="152"/>
  <c r="V18" i="34"/>
  <c r="Y18" i="34" s="1"/>
  <c r="F18" i="94"/>
  <c r="C25" i="112"/>
  <c r="D25" i="112" s="1"/>
  <c r="H19" i="97"/>
  <c r="J14" i="95"/>
  <c r="K21" i="68"/>
  <c r="I17" i="92"/>
  <c r="I17" i="152"/>
  <c r="J21" i="94"/>
  <c r="H22" i="141"/>
  <c r="H22" i="108"/>
  <c r="D12" i="95"/>
  <c r="K21" i="43"/>
  <c r="L21" i="43"/>
  <c r="L10" i="94"/>
  <c r="T30" i="34"/>
  <c r="G25" i="107"/>
  <c r="J25" i="107" s="1"/>
  <c r="D27" i="107"/>
  <c r="D19" i="58"/>
  <c r="J14" i="94"/>
  <c r="C15" i="3"/>
  <c r="C19" i="107"/>
  <c r="C19" i="109"/>
  <c r="J20" i="97"/>
  <c r="Q18" i="152"/>
  <c r="Q18" i="92"/>
  <c r="J22" i="95"/>
  <c r="V10" i="48"/>
  <c r="F30" i="48"/>
  <c r="F10" i="96"/>
  <c r="E26" i="45"/>
  <c r="C12" i="111"/>
  <c r="D12" i="111" s="1"/>
  <c r="S20" i="92"/>
  <c r="R14" i="10"/>
  <c r="J14" i="141"/>
  <c r="J14" i="108"/>
  <c r="D28" i="107"/>
  <c r="F13" i="95"/>
  <c r="V13" i="47"/>
  <c r="Y13" i="47" s="1"/>
  <c r="C13" i="52"/>
  <c r="L20" i="94"/>
  <c r="L19" i="97"/>
  <c r="C25" i="51"/>
  <c r="L14" i="102"/>
  <c r="K14" i="102"/>
  <c r="N30" i="48"/>
  <c r="H12" i="97"/>
  <c r="C12" i="110"/>
  <c r="D12" i="110" s="1"/>
  <c r="H22" i="94"/>
  <c r="Q17" i="98"/>
  <c r="I20" i="92"/>
  <c r="C18" i="52"/>
  <c r="L26" i="94"/>
  <c r="F17" i="94"/>
  <c r="V17" i="34"/>
  <c r="D16" i="95"/>
  <c r="C18" i="54"/>
  <c r="G19" i="152"/>
  <c r="G19" i="92"/>
  <c r="H26" i="97"/>
  <c r="H18" i="141"/>
  <c r="H18" i="108"/>
  <c r="D11" i="96"/>
  <c r="H11" i="95"/>
  <c r="L17" i="96"/>
  <c r="C12" i="3"/>
  <c r="C16" i="107"/>
  <c r="G23" i="107"/>
  <c r="H29" i="52"/>
  <c r="W15" i="125"/>
  <c r="N19" i="125" s="1"/>
  <c r="R29" i="55"/>
  <c r="F14" i="94"/>
  <c r="V14" i="34"/>
  <c r="M18" i="98"/>
  <c r="H24" i="141"/>
  <c r="H24" i="108"/>
  <c r="C11" i="54"/>
  <c r="F29" i="54"/>
  <c r="J18" i="108"/>
  <c r="J18" i="141"/>
  <c r="C18" i="109"/>
  <c r="C19" i="57"/>
  <c r="H27" i="96"/>
  <c r="L22" i="95"/>
  <c r="P29" i="55"/>
  <c r="E20" i="45"/>
  <c r="K18" i="152"/>
  <c r="K18" i="92"/>
  <c r="H29" i="54"/>
  <c r="I14" i="152"/>
  <c r="I14" i="92"/>
  <c r="C23" i="55"/>
  <c r="G15" i="92"/>
  <c r="J24" i="96"/>
  <c r="C26" i="57"/>
  <c r="C18" i="110"/>
  <c r="M27" i="112"/>
  <c r="C17" i="112"/>
  <c r="D17" i="112" s="1"/>
  <c r="K20" i="92"/>
  <c r="L27" i="96"/>
  <c r="C23" i="110"/>
  <c r="D23" i="110" s="1"/>
  <c r="M19" i="92"/>
  <c r="M19" i="152"/>
  <c r="J17" i="97"/>
  <c r="J11" i="96"/>
  <c r="V19" i="47"/>
  <c r="Y19" i="47" s="1"/>
  <c r="F19" i="95"/>
  <c r="C15" i="84"/>
  <c r="V18" i="49"/>
  <c r="Y18" i="49" s="1"/>
  <c r="F18" i="97"/>
  <c r="L13" i="43"/>
  <c r="K13" i="43"/>
  <c r="W21" i="68"/>
  <c r="Q17" i="152"/>
  <c r="Q17" i="92"/>
  <c r="I18" i="92"/>
  <c r="I18" i="152"/>
  <c r="C16" i="3"/>
  <c r="C20" i="107"/>
  <c r="C23" i="50"/>
  <c r="W15" i="79"/>
  <c r="Q12" i="98"/>
  <c r="J26" i="96"/>
  <c r="H26" i="95"/>
  <c r="C21" i="45"/>
  <c r="C19" i="110"/>
  <c r="J14" i="96"/>
  <c r="L14" i="94"/>
  <c r="J26" i="94"/>
  <c r="S15" i="92"/>
  <c r="J24" i="108"/>
  <c r="J24" i="141"/>
  <c r="C19" i="45"/>
  <c r="D13" i="155"/>
  <c r="J13" i="155" s="1"/>
  <c r="D11" i="94"/>
  <c r="N15" i="125"/>
  <c r="J18" i="94"/>
  <c r="L21" i="102"/>
  <c r="K21" i="102"/>
  <c r="H27" i="95"/>
  <c r="S13" i="98"/>
  <c r="J19" i="94"/>
  <c r="K27" i="110"/>
  <c r="C18" i="112"/>
  <c r="E17" i="45"/>
  <c r="AC14" i="68"/>
  <c r="E14" i="152"/>
  <c r="E14" i="92"/>
  <c r="F12" i="95"/>
  <c r="V12" i="47"/>
  <c r="Y12" i="47" s="1"/>
  <c r="L24" i="96"/>
  <c r="E19" i="92"/>
  <c r="E19" i="152"/>
  <c r="AC19" i="68"/>
  <c r="AA19" i="68" s="1"/>
  <c r="R30" i="48"/>
  <c r="J10" i="96"/>
  <c r="D19" i="94"/>
  <c r="D21" i="155"/>
  <c r="J21" i="155" s="1"/>
  <c r="L26" i="96"/>
  <c r="C11" i="109"/>
  <c r="N19" i="79"/>
  <c r="K16" i="98"/>
  <c r="G29" i="107"/>
  <c r="V27" i="47"/>
  <c r="Y27" i="47" s="1"/>
  <c r="F27" i="95"/>
  <c r="O27" i="112"/>
  <c r="K12" i="36"/>
  <c r="J12" i="36"/>
  <c r="C26" i="110"/>
  <c r="F11" i="96"/>
  <c r="V11" i="48"/>
  <c r="Y11" i="48" s="1"/>
  <c r="C14" i="84"/>
  <c r="D24" i="97"/>
  <c r="F13" i="97"/>
  <c r="V13" i="49"/>
  <c r="Y13" i="49" s="1"/>
  <c r="C11" i="52"/>
  <c r="F29" i="52"/>
  <c r="S14" i="98"/>
  <c r="C21" i="56"/>
  <c r="C16" i="111"/>
  <c r="H25" i="95"/>
  <c r="C16" i="54"/>
  <c r="H17" i="108"/>
  <c r="H17" i="141"/>
  <c r="D19" i="95"/>
  <c r="T15" i="125"/>
  <c r="L19" i="125" s="1"/>
  <c r="C27" i="50"/>
  <c r="C17" i="56"/>
  <c r="I12" i="92"/>
  <c r="I12" i="152"/>
  <c r="K16" i="68"/>
  <c r="L12" i="97"/>
  <c r="K27" i="102"/>
  <c r="J24" i="95"/>
  <c r="C14" i="52"/>
  <c r="C26" i="55"/>
  <c r="J17" i="96"/>
  <c r="I27" i="110"/>
  <c r="C17" i="110"/>
  <c r="D17" i="110" s="1"/>
  <c r="Q19" i="58"/>
  <c r="L23" i="43"/>
  <c r="K23" i="43"/>
  <c r="I19" i="92"/>
  <c r="I19" i="152"/>
  <c r="J23" i="97"/>
  <c r="L20" i="108"/>
  <c r="J19" i="97"/>
  <c r="L19" i="108"/>
  <c r="K18" i="102"/>
  <c r="L18" i="102"/>
  <c r="C13" i="110"/>
  <c r="J12" i="108"/>
  <c r="J12" i="141"/>
  <c r="E24" i="45"/>
  <c r="K26" i="102"/>
  <c r="L26" i="102"/>
  <c r="F13" i="96"/>
  <c r="V13" i="48"/>
  <c r="Y13" i="48" s="1"/>
  <c r="V17" i="49"/>
  <c r="Y17" i="49" s="1"/>
  <c r="F17" i="97"/>
  <c r="H23" i="94"/>
  <c r="C18" i="51"/>
  <c r="C24" i="56"/>
  <c r="D18" i="96"/>
  <c r="K20" i="43"/>
  <c r="L20" i="43"/>
  <c r="C16" i="84"/>
  <c r="E19" i="58"/>
  <c r="C13" i="55"/>
  <c r="E13" i="152"/>
  <c r="AC13" i="68"/>
  <c r="E13" i="92"/>
  <c r="J17" i="141"/>
  <c r="J17" i="108"/>
  <c r="C25" i="111"/>
  <c r="S17" i="98"/>
  <c r="C20" i="84"/>
  <c r="C14" i="54"/>
  <c r="L15" i="43"/>
  <c r="K15" i="43"/>
  <c r="H21" i="95"/>
  <c r="L24" i="97"/>
  <c r="C23" i="56"/>
  <c r="C14" i="57"/>
  <c r="C24" i="112"/>
  <c r="T24" i="10"/>
  <c r="F24" i="108"/>
  <c r="F24" i="141"/>
  <c r="C23" i="51"/>
  <c r="O27" i="111"/>
  <c r="L20" i="96"/>
  <c r="V21" i="49"/>
  <c r="Y21" i="49" s="1"/>
  <c r="F21" i="97"/>
  <c r="M14" i="92"/>
  <c r="M14" i="152"/>
  <c r="C16" i="110"/>
  <c r="J20" i="108"/>
  <c r="J20" i="141"/>
  <c r="J25" i="97"/>
  <c r="M29" i="52"/>
  <c r="E16" i="98"/>
  <c r="AC16" i="79"/>
  <c r="AA16" i="79" s="1"/>
  <c r="E19" i="79"/>
  <c r="C25" i="110"/>
  <c r="D20" i="107"/>
  <c r="E20" i="107" s="1"/>
  <c r="F10" i="95"/>
  <c r="F30" i="47"/>
  <c r="V10" i="47"/>
  <c r="H11" i="141"/>
  <c r="H11" i="108"/>
  <c r="M29" i="56"/>
  <c r="H30" i="48"/>
  <c r="C12" i="52"/>
  <c r="C18" i="56"/>
  <c r="C13" i="53"/>
  <c r="J27" i="36"/>
  <c r="K27" i="36"/>
  <c r="C13" i="50"/>
  <c r="C12" i="55"/>
  <c r="D21" i="97"/>
  <c r="J22" i="94"/>
  <c r="F26" i="96"/>
  <c r="V26" i="48"/>
  <c r="Y26" i="48" s="1"/>
  <c r="C10" i="112"/>
  <c r="D10" i="112" s="1"/>
  <c r="C25" i="54"/>
  <c r="C28" i="107"/>
  <c r="C24" i="3"/>
  <c r="D13" i="97"/>
  <c r="C25" i="52"/>
  <c r="C28" i="53"/>
  <c r="M29" i="51"/>
  <c r="J26" i="141"/>
  <c r="J26" i="108"/>
  <c r="C15" i="55"/>
  <c r="C21" i="55"/>
  <c r="C11" i="110"/>
  <c r="D11" i="110" s="1"/>
  <c r="V10" i="34"/>
  <c r="F30" i="34"/>
  <c r="F10" i="94"/>
  <c r="D18" i="107"/>
  <c r="T30" i="47"/>
  <c r="L10" i="95"/>
  <c r="S18" i="92"/>
  <c r="S18" i="152"/>
  <c r="C15" i="52"/>
  <c r="C21" i="84"/>
  <c r="E27" i="112"/>
  <c r="C9" i="112"/>
  <c r="F18" i="108"/>
  <c r="F18" i="141"/>
  <c r="T18" i="10"/>
  <c r="G13" i="92"/>
  <c r="G13" i="152"/>
  <c r="Z15" i="79"/>
  <c r="S12" i="98"/>
  <c r="J20" i="95"/>
  <c r="F14" i="97"/>
  <c r="V14" i="49"/>
  <c r="Y14" i="49" s="1"/>
  <c r="L27" i="108"/>
  <c r="V27" i="34"/>
  <c r="F27" i="94"/>
  <c r="C17" i="109"/>
  <c r="J26" i="97"/>
  <c r="F11" i="97"/>
  <c r="V11" i="49"/>
  <c r="Y11" i="49" s="1"/>
  <c r="H25" i="141"/>
  <c r="H25" i="108"/>
  <c r="L14" i="95"/>
  <c r="L26" i="95"/>
  <c r="F22" i="97"/>
  <c r="V22" i="49"/>
  <c r="Y22" i="49" s="1"/>
  <c r="H15" i="141"/>
  <c r="H15" i="108"/>
  <c r="L16" i="97"/>
  <c r="L27" i="97"/>
  <c r="J13" i="94"/>
  <c r="C24" i="51"/>
  <c r="H15" i="96"/>
  <c r="H17" i="94"/>
  <c r="H22" i="95"/>
  <c r="C11" i="112"/>
  <c r="T23" i="10"/>
  <c r="F23" i="108"/>
  <c r="F23" i="141"/>
  <c r="L30" i="48"/>
  <c r="F21" i="96"/>
  <c r="V21" i="48"/>
  <c r="Y21" i="48" s="1"/>
  <c r="C15" i="112"/>
  <c r="D15" i="112" s="1"/>
  <c r="L25" i="94"/>
  <c r="J10" i="94"/>
  <c r="R30" i="34"/>
  <c r="H21" i="94"/>
  <c r="C14" i="55"/>
  <c r="V11" i="34"/>
  <c r="F11" i="94"/>
  <c r="L19" i="96"/>
  <c r="J12" i="95"/>
  <c r="J13" i="97"/>
  <c r="C20" i="55"/>
  <c r="H27" i="108"/>
  <c r="H27" i="141"/>
  <c r="Q15" i="125"/>
  <c r="K22" i="36"/>
  <c r="J22" i="36"/>
  <c r="C16" i="57"/>
  <c r="K17" i="152"/>
  <c r="K21" i="152" s="1"/>
  <c r="N21" i="68"/>
  <c r="K17" i="92"/>
  <c r="C12" i="53"/>
  <c r="G15" i="107"/>
  <c r="C10" i="111"/>
  <c r="D10" i="111" s="1"/>
  <c r="C25" i="50"/>
  <c r="C10" i="109"/>
  <c r="V23" i="34"/>
  <c r="F23" i="94"/>
  <c r="D23" i="107"/>
  <c r="C19" i="58"/>
  <c r="Q20" i="92"/>
  <c r="V18" i="48"/>
  <c r="Y18" i="48" s="1"/>
  <c r="F18" i="96"/>
  <c r="I27" i="109"/>
  <c r="E18" i="92"/>
  <c r="E18" i="152"/>
  <c r="AC18" i="68"/>
  <c r="AA18" i="68" s="1"/>
  <c r="J23" i="95"/>
  <c r="K27" i="43"/>
  <c r="L27" i="43"/>
  <c r="L21" i="97"/>
  <c r="L11" i="94"/>
  <c r="M27" i="110"/>
  <c r="P29" i="52"/>
  <c r="C15" i="111"/>
  <c r="C27" i="56"/>
  <c r="M27" i="111"/>
  <c r="C17" i="50"/>
  <c r="H10" i="95"/>
  <c r="P30" i="47"/>
  <c r="J18" i="95"/>
  <c r="H11" i="94"/>
  <c r="L12" i="102"/>
  <c r="K12" i="102"/>
  <c r="F29" i="50"/>
  <c r="C11" i="50"/>
  <c r="J11" i="95"/>
  <c r="C24" i="110"/>
  <c r="D24" i="110" s="1"/>
  <c r="P16" i="110"/>
  <c r="AC13" i="79"/>
  <c r="AA13" i="79" s="1"/>
  <c r="E13" i="98"/>
  <c r="O19" i="92"/>
  <c r="O19" i="152"/>
  <c r="D10" i="96"/>
  <c r="D30" i="48"/>
  <c r="V20" i="49"/>
  <c r="Y20" i="49" s="1"/>
  <c r="F20" i="97"/>
  <c r="T19" i="79"/>
  <c r="O16" i="98"/>
  <c r="C28" i="84"/>
  <c r="K29" i="52"/>
  <c r="K14" i="152"/>
  <c r="K14" i="92"/>
  <c r="P29" i="57"/>
  <c r="S29" i="57" s="1"/>
  <c r="K25" i="36"/>
  <c r="J25" i="36"/>
  <c r="F12" i="141"/>
  <c r="F12" i="108"/>
  <c r="T12" i="10"/>
  <c r="F18" i="95"/>
  <c r="V18" i="47"/>
  <c r="Y18" i="47" s="1"/>
  <c r="H26" i="94"/>
  <c r="V26" i="49"/>
  <c r="Y26" i="49" s="1"/>
  <c r="F26" i="97"/>
  <c r="C22" i="50"/>
  <c r="L20" i="95"/>
  <c r="K13" i="152"/>
  <c r="K13" i="92"/>
  <c r="K26" i="43"/>
  <c r="L26" i="43"/>
  <c r="S18" i="98"/>
  <c r="C25" i="107"/>
  <c r="E25" i="107" s="1"/>
  <c r="C21" i="3"/>
  <c r="V16" i="47"/>
  <c r="Y16" i="47" s="1"/>
  <c r="F16" i="95"/>
  <c r="D21" i="94"/>
  <c r="D23" i="155"/>
  <c r="J23" i="155" s="1"/>
  <c r="C28" i="57"/>
  <c r="K19" i="58"/>
  <c r="P29" i="50"/>
  <c r="C20" i="57"/>
  <c r="L21" i="108"/>
  <c r="E23" i="45"/>
  <c r="Q14" i="98"/>
  <c r="Q15" i="98" s="1"/>
  <c r="AB12" i="98" s="1"/>
  <c r="H14" i="94"/>
  <c r="C15" i="56"/>
  <c r="C22" i="53"/>
  <c r="N16" i="68"/>
  <c r="K12" i="152"/>
  <c r="K12" i="92"/>
  <c r="G14" i="92"/>
  <c r="G14" i="152"/>
  <c r="E16" i="45"/>
  <c r="K19" i="43"/>
  <c r="L19" i="43"/>
  <c r="D19" i="155"/>
  <c r="D17" i="94"/>
  <c r="L13" i="96"/>
  <c r="C11" i="56"/>
  <c r="F29" i="56"/>
  <c r="J12" i="94"/>
  <c r="N12" i="94" s="1"/>
  <c r="C16" i="109"/>
  <c r="C28" i="51"/>
  <c r="C28" i="55"/>
  <c r="C17" i="45"/>
  <c r="J23" i="108"/>
  <c r="J23" i="141"/>
  <c r="J30" i="49"/>
  <c r="C27" i="84"/>
  <c r="K15" i="92"/>
  <c r="C15" i="110"/>
  <c r="D15" i="110" s="1"/>
  <c r="H18" i="94"/>
  <c r="K15" i="36"/>
  <c r="J15" i="36"/>
  <c r="H14" i="96"/>
  <c r="J16" i="95"/>
  <c r="V24" i="47"/>
  <c r="Y24" i="47" s="1"/>
  <c r="F24" i="95"/>
  <c r="N24" i="95" s="1"/>
  <c r="J23" i="36"/>
  <c r="K23" i="36"/>
  <c r="T16" i="10"/>
  <c r="F16" i="108"/>
  <c r="F16" i="141"/>
  <c r="I16" i="98"/>
  <c r="K19" i="79"/>
  <c r="C31" i="36"/>
  <c r="C17" i="57"/>
  <c r="R29" i="56"/>
  <c r="G17" i="98"/>
  <c r="G16" i="98"/>
  <c r="H19" i="79"/>
  <c r="C22" i="55"/>
  <c r="L15" i="97"/>
  <c r="H22" i="97"/>
  <c r="C28" i="50"/>
  <c r="F15" i="95"/>
  <c r="V15" i="47"/>
  <c r="Y15" i="47" s="1"/>
  <c r="J16" i="36"/>
  <c r="K16" i="36"/>
  <c r="C16" i="45"/>
  <c r="C13" i="3"/>
  <c r="C17" i="107"/>
  <c r="V21" i="47"/>
  <c r="Y21" i="47" s="1"/>
  <c r="F21" i="95"/>
  <c r="H12" i="95"/>
  <c r="L26" i="97"/>
  <c r="C25" i="3"/>
  <c r="C29" i="107"/>
  <c r="C29" i="45"/>
  <c r="C15" i="51"/>
  <c r="R29" i="54"/>
  <c r="J13" i="141"/>
  <c r="J13" i="108"/>
  <c r="J15" i="95"/>
  <c r="C26" i="111"/>
  <c r="P26" i="111" s="1"/>
  <c r="C23" i="52"/>
  <c r="C26" i="109"/>
  <c r="C20" i="109"/>
  <c r="M27" i="109"/>
  <c r="Q18" i="98"/>
  <c r="K14" i="43"/>
  <c r="L14" i="43"/>
  <c r="Q13" i="152"/>
  <c r="Q13" i="92"/>
  <c r="C11" i="51"/>
  <c r="F29" i="51"/>
  <c r="C12" i="50"/>
  <c r="C21" i="50"/>
  <c r="D16" i="155"/>
  <c r="J16" i="155" s="1"/>
  <c r="D14" i="94"/>
  <c r="L22" i="96"/>
  <c r="H15" i="95"/>
  <c r="J26" i="95"/>
  <c r="H27" i="94"/>
  <c r="D25" i="155"/>
  <c r="D23" i="94"/>
  <c r="D20" i="97"/>
  <c r="H20" i="94"/>
  <c r="Z15" i="125"/>
  <c r="O19" i="125" s="1"/>
  <c r="L18" i="96"/>
  <c r="F15" i="97"/>
  <c r="V15" i="49"/>
  <c r="Y15" i="49" s="1"/>
  <c r="L24" i="102"/>
  <c r="K24" i="102"/>
  <c r="T22" i="10"/>
  <c r="F22" i="108"/>
  <c r="F22" i="141"/>
  <c r="V27" i="49"/>
  <c r="Y27" i="49" s="1"/>
  <c r="F27" i="97"/>
  <c r="C14" i="111"/>
  <c r="D22" i="97"/>
  <c r="V20" i="34"/>
  <c r="F20" i="94"/>
  <c r="G30" i="107"/>
  <c r="J30" i="107" s="1"/>
  <c r="G27" i="112"/>
  <c r="D29" i="10"/>
  <c r="K18" i="36"/>
  <c r="J18" i="36"/>
  <c r="L14" i="108"/>
  <c r="X14" i="10"/>
  <c r="C12" i="54"/>
  <c r="M14" i="98"/>
  <c r="L15" i="102"/>
  <c r="K15" i="102"/>
  <c r="J14" i="36"/>
  <c r="K14" i="36"/>
  <c r="H20" i="108"/>
  <c r="H20" i="141"/>
  <c r="L12" i="108"/>
  <c r="C20" i="111"/>
  <c r="I30" i="45"/>
  <c r="E12" i="45"/>
  <c r="H16" i="95"/>
  <c r="J19" i="95"/>
  <c r="R30" i="47"/>
  <c r="J10" i="95"/>
  <c r="J27" i="95"/>
  <c r="C14" i="50"/>
  <c r="H25" i="96"/>
  <c r="H13" i="94"/>
  <c r="K29" i="55"/>
  <c r="G22" i="107"/>
  <c r="J22" i="96"/>
  <c r="I19" i="58"/>
  <c r="C14" i="53"/>
  <c r="J13" i="96"/>
  <c r="L16" i="95"/>
  <c r="L17" i="102"/>
  <c r="K17" i="102"/>
  <c r="H21" i="68"/>
  <c r="H23" i="68" s="1"/>
  <c r="G17" i="152"/>
  <c r="G21" i="152" s="1"/>
  <c r="W17" i="152" s="1"/>
  <c r="G17" i="92"/>
  <c r="D15" i="97"/>
  <c r="O19" i="58"/>
  <c r="H20" i="95"/>
  <c r="N20" i="95" s="1"/>
  <c r="Q20" i="95" s="1"/>
  <c r="K10" i="102"/>
  <c r="J29" i="102"/>
  <c r="L29" i="102" s="1"/>
  <c r="L10" i="102"/>
  <c r="G31" i="107"/>
  <c r="H15" i="125"/>
  <c r="F19" i="125" s="1"/>
  <c r="K17" i="98"/>
  <c r="F25" i="94"/>
  <c r="V25" i="34"/>
  <c r="L17" i="108"/>
  <c r="T26" i="10"/>
  <c r="F26" i="108"/>
  <c r="F26" i="141"/>
  <c r="N26" i="141" s="1"/>
  <c r="C23" i="45"/>
  <c r="L11" i="43"/>
  <c r="K11" i="43"/>
  <c r="J31" i="43"/>
  <c r="C19" i="50"/>
  <c r="C22" i="110"/>
  <c r="P22" i="110" s="1"/>
  <c r="K12" i="43"/>
  <c r="L12" i="43"/>
  <c r="Q19" i="92"/>
  <c r="Q19" i="152"/>
  <c r="C15" i="53"/>
  <c r="W29" i="10"/>
  <c r="L10" i="108"/>
  <c r="G27" i="110"/>
  <c r="C19" i="84"/>
  <c r="C26" i="53"/>
  <c r="H16" i="108"/>
  <c r="H16" i="141"/>
  <c r="D25" i="97"/>
  <c r="U18" i="34"/>
  <c r="L18" i="94"/>
  <c r="F25" i="141"/>
  <c r="N25" i="141" s="1"/>
  <c r="T25" i="10"/>
  <c r="C28" i="106"/>
  <c r="F25" i="108"/>
  <c r="F27" i="96"/>
  <c r="V27" i="48"/>
  <c r="Y27" i="48" s="1"/>
  <c r="V19" i="34"/>
  <c r="F19" i="94"/>
  <c r="C15" i="107"/>
  <c r="C11" i="3"/>
  <c r="H13" i="96"/>
  <c r="Q29" i="10"/>
  <c r="J10" i="141"/>
  <c r="N10" i="141" s="1"/>
  <c r="J10" i="108"/>
  <c r="J19" i="96"/>
  <c r="E19" i="45"/>
  <c r="H24" i="97"/>
  <c r="C22" i="57"/>
  <c r="J27" i="96"/>
  <c r="C21" i="111"/>
  <c r="E17" i="152"/>
  <c r="AC17" i="68"/>
  <c r="E17" i="92"/>
  <c r="E21" i="68"/>
  <c r="L16" i="96"/>
  <c r="E27" i="45"/>
  <c r="C23" i="109"/>
  <c r="E18" i="98"/>
  <c r="AC18" i="79"/>
  <c r="D18" i="94"/>
  <c r="D20" i="155"/>
  <c r="J20" i="155" s="1"/>
  <c r="L13" i="94"/>
  <c r="G13" i="98"/>
  <c r="H15" i="94"/>
  <c r="L24" i="94"/>
  <c r="O27" i="110"/>
  <c r="I13" i="98"/>
  <c r="J13" i="36"/>
  <c r="K13" i="36"/>
  <c r="C25" i="57"/>
  <c r="P29" i="54"/>
  <c r="C20" i="45"/>
  <c r="D24" i="95"/>
  <c r="L17" i="94"/>
  <c r="N17" i="94" s="1"/>
  <c r="D19" i="96"/>
  <c r="C23" i="54"/>
  <c r="D29" i="102"/>
  <c r="L23" i="96"/>
  <c r="F21" i="141"/>
  <c r="T21" i="10"/>
  <c r="F21" i="108"/>
  <c r="L17" i="97"/>
  <c r="J16" i="97"/>
  <c r="J30" i="34"/>
  <c r="D24" i="107"/>
  <c r="I31" i="36"/>
  <c r="K11" i="36"/>
  <c r="J11" i="36"/>
  <c r="D10" i="94"/>
  <c r="D12" i="155"/>
  <c r="F12" i="155" s="1"/>
  <c r="D30" i="34"/>
  <c r="H10" i="96"/>
  <c r="P30" i="48"/>
  <c r="H17" i="97"/>
  <c r="D21" i="107"/>
  <c r="C26" i="3"/>
  <c r="C30" i="107"/>
  <c r="E30" i="107" s="1"/>
  <c r="H27" i="97"/>
  <c r="F23" i="96"/>
  <c r="V23" i="48"/>
  <c r="Y23" i="48" s="1"/>
  <c r="C9" i="109"/>
  <c r="E27" i="109"/>
  <c r="J12" i="96"/>
  <c r="K13" i="102"/>
  <c r="L13" i="102"/>
  <c r="D12" i="97"/>
  <c r="F22" i="94"/>
  <c r="N22" i="94" s="1"/>
  <c r="V22" i="34"/>
  <c r="H18" i="97"/>
  <c r="D19" i="107"/>
  <c r="C9" i="111"/>
  <c r="E27" i="111"/>
  <c r="E25" i="45"/>
  <c r="D31" i="107"/>
  <c r="L16" i="108"/>
  <c r="P29" i="51"/>
  <c r="E27" i="110"/>
  <c r="C9" i="110"/>
  <c r="I17" i="98"/>
  <c r="F20" i="96"/>
  <c r="V20" i="48"/>
  <c r="Y20" i="48" s="1"/>
  <c r="H22" i="96"/>
  <c r="L15" i="108"/>
  <c r="K16" i="43"/>
  <c r="L16" i="43"/>
  <c r="K29" i="53"/>
  <c r="R19" i="58"/>
  <c r="J30" i="48"/>
  <c r="D10" i="95"/>
  <c r="D30" i="47"/>
  <c r="C21" i="109"/>
  <c r="D14" i="107"/>
  <c r="J14" i="107" s="1"/>
  <c r="H14" i="107" s="1"/>
  <c r="H31" i="106"/>
  <c r="J15" i="97"/>
  <c r="L13" i="108"/>
  <c r="M29" i="55"/>
  <c r="N29" i="55" s="1"/>
  <c r="L25" i="43"/>
  <c r="K25" i="43"/>
  <c r="H25" i="94"/>
  <c r="K29" i="50"/>
  <c r="N29" i="50" s="1"/>
  <c r="G27" i="111"/>
  <c r="K18" i="98"/>
  <c r="J25" i="95"/>
  <c r="H29" i="50"/>
  <c r="D17" i="107"/>
  <c r="C13" i="57"/>
  <c r="R29" i="53"/>
  <c r="S29" i="53" s="1"/>
  <c r="K22" i="43"/>
  <c r="L22" i="43"/>
  <c r="C23" i="111"/>
  <c r="P23" i="111" s="1"/>
  <c r="L22" i="102"/>
  <c r="K22" i="102"/>
  <c r="F12" i="96"/>
  <c r="V12" i="48"/>
  <c r="Y12" i="48" s="1"/>
  <c r="H14" i="108"/>
  <c r="N14" i="108" s="1"/>
  <c r="M14" i="108" s="1"/>
  <c r="H14" i="141"/>
  <c r="O20" i="92"/>
  <c r="E15" i="125"/>
  <c r="AC12" i="125"/>
  <c r="H24" i="94"/>
  <c r="D23" i="95"/>
  <c r="D15" i="107"/>
  <c r="J15" i="107" s="1"/>
  <c r="C24" i="55"/>
  <c r="J23" i="94"/>
  <c r="N23" i="94" s="1"/>
  <c r="Q23" i="94" s="1"/>
  <c r="C16" i="52"/>
  <c r="C25" i="55"/>
  <c r="J22" i="108"/>
  <c r="J22" i="141"/>
  <c r="D13" i="96"/>
  <c r="F17" i="108"/>
  <c r="N17" i="108" s="1"/>
  <c r="I17" i="108" s="1"/>
  <c r="T17" i="10"/>
  <c r="F17" i="141"/>
  <c r="G19" i="107"/>
  <c r="E22" i="45"/>
  <c r="E14" i="45"/>
  <c r="C17" i="111"/>
  <c r="D17" i="111" s="1"/>
  <c r="C17" i="55"/>
  <c r="C15" i="109"/>
  <c r="T21" i="68"/>
  <c r="T23" i="68" s="1"/>
  <c r="O17" i="152"/>
  <c r="O17" i="92"/>
  <c r="G17" i="107"/>
  <c r="D22" i="155"/>
  <c r="F22" i="155" s="1"/>
  <c r="G22" i="155" s="1"/>
  <c r="D20" i="94"/>
  <c r="K11" i="102"/>
  <c r="L11" i="102"/>
  <c r="E13" i="45"/>
  <c r="M18" i="152"/>
  <c r="M18" i="92"/>
  <c r="L14" i="96"/>
  <c r="C20" i="54"/>
  <c r="G21" i="107"/>
  <c r="J21" i="107" s="1"/>
  <c r="K25" i="102"/>
  <c r="L25" i="102"/>
  <c r="G18" i="107"/>
  <c r="I17" i="84"/>
  <c r="C11" i="111"/>
  <c r="G24" i="107"/>
  <c r="C14" i="110"/>
  <c r="D14" i="110" s="1"/>
  <c r="Q15" i="79"/>
  <c r="M12" i="98"/>
  <c r="M15" i="98" s="1"/>
  <c r="Z14" i="98" s="1"/>
  <c r="C20" i="112"/>
  <c r="D20" i="112" s="1"/>
  <c r="M16" i="98"/>
  <c r="Q19" i="79"/>
  <c r="H21" i="96"/>
  <c r="K29" i="54"/>
  <c r="S19" i="92"/>
  <c r="S19" i="152"/>
  <c r="C26" i="52"/>
  <c r="O14" i="98"/>
  <c r="L27" i="95"/>
  <c r="C28" i="52"/>
  <c r="D16" i="97"/>
  <c r="C10" i="110"/>
  <c r="C16" i="56"/>
  <c r="H19" i="94"/>
  <c r="F29" i="53"/>
  <c r="C11" i="53"/>
  <c r="C24" i="57"/>
  <c r="H12" i="96"/>
  <c r="H23" i="108"/>
  <c r="H23" i="141"/>
  <c r="C22" i="52"/>
  <c r="C18" i="53"/>
  <c r="J20" i="96"/>
  <c r="N20" i="96" s="1"/>
  <c r="E14" i="98"/>
  <c r="AC14" i="79"/>
  <c r="C18" i="50"/>
  <c r="J16" i="94"/>
  <c r="M17" i="98"/>
  <c r="H21" i="97"/>
  <c r="C26" i="106"/>
  <c r="C14" i="56"/>
  <c r="L17" i="43"/>
  <c r="K17" i="43"/>
  <c r="C22" i="109"/>
  <c r="L30" i="47"/>
  <c r="L19" i="95"/>
  <c r="C21" i="107"/>
  <c r="E21" i="107" s="1"/>
  <c r="C17" i="3"/>
  <c r="C20" i="50"/>
  <c r="C24" i="107"/>
  <c r="C20" i="3"/>
  <c r="F25" i="96"/>
  <c r="V25" i="48"/>
  <c r="Y25" i="48" s="1"/>
  <c r="C17" i="106"/>
  <c r="D25" i="109"/>
  <c r="C24" i="50"/>
  <c r="L26" i="108"/>
  <c r="C23" i="84"/>
  <c r="I14" i="98"/>
  <c r="P19" i="58"/>
  <c r="H15" i="97"/>
  <c r="L18" i="95"/>
  <c r="F16" i="96"/>
  <c r="V16" i="48"/>
  <c r="Y16" i="48" s="1"/>
  <c r="L10" i="97"/>
  <c r="T30" i="49"/>
  <c r="C19" i="111"/>
  <c r="D19" i="111" s="1"/>
  <c r="E20" i="92"/>
  <c r="AC20" i="68"/>
  <c r="C22" i="111"/>
  <c r="D22" i="111" s="1"/>
  <c r="C27" i="54"/>
  <c r="J18" i="97"/>
  <c r="M29" i="53"/>
  <c r="C26" i="56"/>
  <c r="C21" i="53"/>
  <c r="D22" i="95"/>
  <c r="R29" i="50"/>
  <c r="S29" i="50" s="1"/>
  <c r="C25" i="53"/>
  <c r="G27" i="107"/>
  <c r="J27" i="107" s="1"/>
  <c r="K27" i="107" s="1"/>
  <c r="J30" i="47"/>
  <c r="L25" i="108"/>
  <c r="E28" i="45"/>
  <c r="M17" i="152"/>
  <c r="M17" i="92"/>
  <c r="Q21" i="68"/>
  <c r="Q23" i="68" s="1"/>
  <c r="C26" i="54"/>
  <c r="E12" i="92"/>
  <c r="AC12" i="68"/>
  <c r="E12" i="152"/>
  <c r="E16" i="68"/>
  <c r="L13" i="95"/>
  <c r="H16" i="96"/>
  <c r="Q16" i="98"/>
  <c r="W19" i="79"/>
  <c r="C17" i="52"/>
  <c r="I12" i="98"/>
  <c r="K15" i="79"/>
  <c r="C28" i="54"/>
  <c r="H13" i="95"/>
  <c r="E15" i="45"/>
  <c r="P29" i="56"/>
  <c r="H16" i="97"/>
  <c r="C20" i="52"/>
  <c r="C12" i="45"/>
  <c r="G30" i="45"/>
  <c r="J27" i="141"/>
  <c r="J27" i="108"/>
  <c r="C19" i="54"/>
  <c r="C27" i="55"/>
  <c r="H29" i="51"/>
  <c r="C16" i="112"/>
  <c r="G27" i="109"/>
  <c r="V24" i="34"/>
  <c r="F24" i="94"/>
  <c r="J15" i="108"/>
  <c r="J15" i="141"/>
  <c r="N15" i="141" s="1"/>
  <c r="D31" i="43"/>
  <c r="H30" i="34"/>
  <c r="C24" i="53"/>
  <c r="C27" i="45"/>
  <c r="C22" i="56"/>
  <c r="L27" i="94"/>
  <c r="D17" i="96"/>
  <c r="O14" i="152"/>
  <c r="O14" i="92"/>
  <c r="O16" i="92" s="1"/>
  <c r="AA15" i="92" s="1"/>
  <c r="H14" i="97"/>
  <c r="Q12" i="92"/>
  <c r="W16" i="68"/>
  <c r="W23" i="68" s="1"/>
  <c r="Q12" i="152"/>
  <c r="V23" i="49"/>
  <c r="Y23" i="49" s="1"/>
  <c r="F23" i="97"/>
  <c r="D20" i="96"/>
  <c r="J11" i="141"/>
  <c r="J11" i="108"/>
  <c r="D24" i="96"/>
  <c r="C12" i="56"/>
  <c r="H29" i="53"/>
  <c r="V25" i="49"/>
  <c r="Y25" i="49" s="1"/>
  <c r="F25" i="97"/>
  <c r="C25" i="84"/>
  <c r="C20" i="106"/>
  <c r="E15" i="92"/>
  <c r="AC15" i="68"/>
  <c r="O17" i="98"/>
  <c r="O19" i="98" s="1"/>
  <c r="AA18" i="98" s="1"/>
  <c r="F12" i="97"/>
  <c r="V12" i="49"/>
  <c r="Y12" i="49" s="1"/>
  <c r="H11" i="96"/>
  <c r="L16" i="94"/>
  <c r="N16" i="94" s="1"/>
  <c r="U16" i="34"/>
  <c r="M13" i="152"/>
  <c r="M16" i="152" s="1"/>
  <c r="M13" i="92"/>
  <c r="J20" i="36"/>
  <c r="K20" i="36"/>
  <c r="J15" i="96"/>
  <c r="C21" i="54"/>
  <c r="C21" i="52"/>
  <c r="T27" i="10"/>
  <c r="F27" i="141"/>
  <c r="F27" i="108"/>
  <c r="J25" i="96"/>
  <c r="C19" i="106"/>
  <c r="N30" i="49"/>
  <c r="F22" i="95"/>
  <c r="V22" i="47"/>
  <c r="Y22" i="47" s="1"/>
  <c r="C26" i="50"/>
  <c r="R29" i="52"/>
  <c r="L12" i="95"/>
  <c r="H23" i="95"/>
  <c r="F11" i="141"/>
  <c r="R11" i="10"/>
  <c r="F11" i="108"/>
  <c r="T11" i="10"/>
  <c r="L12" i="96"/>
  <c r="L11" i="95"/>
  <c r="C17" i="53"/>
  <c r="C18" i="45"/>
  <c r="F22" i="96"/>
  <c r="V22" i="48"/>
  <c r="Y22" i="48" s="1"/>
  <c r="I15" i="92"/>
  <c r="L30" i="34"/>
  <c r="J21" i="97"/>
  <c r="D13" i="95"/>
  <c r="V11" i="47"/>
  <c r="Y11" i="47" s="1"/>
  <c r="F11" i="95"/>
  <c r="X18" i="10"/>
  <c r="L18" i="108"/>
  <c r="C13" i="54"/>
  <c r="J16" i="96"/>
  <c r="L13" i="97"/>
  <c r="C20" i="53"/>
  <c r="C21" i="106"/>
  <c r="C23" i="53"/>
  <c r="J27" i="97"/>
  <c r="L25" i="96"/>
  <c r="P12" i="112"/>
  <c r="D24" i="94"/>
  <c r="D26" i="155"/>
  <c r="K12" i="98"/>
  <c r="K15" i="98" s="1"/>
  <c r="N15" i="79"/>
  <c r="N21" i="79" s="1"/>
  <c r="H19" i="95"/>
  <c r="H25" i="97"/>
  <c r="F25" i="95"/>
  <c r="V25" i="47"/>
  <c r="Y25" i="47" s="1"/>
  <c r="F19" i="97"/>
  <c r="N19" i="97" s="1"/>
  <c r="V19" i="49"/>
  <c r="Y19" i="49" s="1"/>
  <c r="D25" i="96"/>
  <c r="D21" i="96"/>
  <c r="D29" i="3"/>
  <c r="C10" i="3"/>
  <c r="C14" i="107"/>
  <c r="J23" i="96"/>
  <c r="C18" i="55"/>
  <c r="J11" i="97"/>
  <c r="L20" i="102"/>
  <c r="K20" i="102"/>
  <c r="F19" i="108"/>
  <c r="T19" i="10"/>
  <c r="F19" i="141"/>
  <c r="R30" i="49"/>
  <c r="J10" i="97"/>
  <c r="F20" i="141"/>
  <c r="N20" i="141" s="1"/>
  <c r="G20" i="141" s="1"/>
  <c r="T20" i="10"/>
  <c r="F20" i="108"/>
  <c r="K28" i="36"/>
  <c r="J28" i="36"/>
  <c r="P20" i="110"/>
  <c r="M15" i="92"/>
  <c r="I26" i="106"/>
  <c r="L31" i="43"/>
  <c r="K31" i="43"/>
  <c r="X26" i="10"/>
  <c r="Y25" i="34"/>
  <c r="F16" i="155"/>
  <c r="G16" i="155" s="1"/>
  <c r="I25" i="84"/>
  <c r="Y19" i="34"/>
  <c r="P17" i="112"/>
  <c r="D12" i="112"/>
  <c r="R25" i="10"/>
  <c r="R20" i="10"/>
  <c r="C23" i="106"/>
  <c r="E15" i="3"/>
  <c r="P16" i="111"/>
  <c r="F21" i="155"/>
  <c r="G21" i="155" s="1"/>
  <c r="I19" i="106"/>
  <c r="F25" i="155"/>
  <c r="G25" i="155" s="1"/>
  <c r="J25" i="155"/>
  <c r="D22" i="110"/>
  <c r="C22" i="106"/>
  <c r="R19" i="10"/>
  <c r="D23" i="109"/>
  <c r="P23" i="109"/>
  <c r="P11" i="109"/>
  <c r="AA13" i="68"/>
  <c r="E21" i="92"/>
  <c r="X11" i="10"/>
  <c r="I19" i="125"/>
  <c r="P19" i="110"/>
  <c r="N21" i="108"/>
  <c r="G21" i="108" s="1"/>
  <c r="I26" i="141"/>
  <c r="E21" i="79"/>
  <c r="E15" i="98"/>
  <c r="V14" i="98" s="1"/>
  <c r="D18" i="112"/>
  <c r="P18" i="112"/>
  <c r="C25" i="106"/>
  <c r="X22" i="10"/>
  <c r="D13" i="110"/>
  <c r="P13" i="110"/>
  <c r="C14" i="106"/>
  <c r="I15" i="84"/>
  <c r="Y26" i="34"/>
  <c r="U26" i="34"/>
  <c r="X19" i="10"/>
  <c r="E19" i="3"/>
  <c r="X20" i="10"/>
  <c r="I29" i="52"/>
  <c r="M21" i="152"/>
  <c r="Z18" i="152" s="1"/>
  <c r="Y23" i="34"/>
  <c r="F27" i="155"/>
  <c r="G27" i="155" s="1"/>
  <c r="J27" i="155"/>
  <c r="P22" i="112"/>
  <c r="D11" i="112"/>
  <c r="G16" i="92"/>
  <c r="Y16" i="34"/>
  <c r="J17" i="155"/>
  <c r="F17" i="155"/>
  <c r="G17" i="155" s="1"/>
  <c r="J17" i="107"/>
  <c r="Y15" i="34"/>
  <c r="N29" i="51"/>
  <c r="E14" i="107"/>
  <c r="P12" i="111"/>
  <c r="N29" i="56"/>
  <c r="F14" i="155"/>
  <c r="G14" i="155" s="1"/>
  <c r="J14" i="155"/>
  <c r="H21" i="79"/>
  <c r="P12" i="109"/>
  <c r="N24" i="97"/>
  <c r="Q24" i="97" s="1"/>
  <c r="Y12" i="34"/>
  <c r="N12" i="108"/>
  <c r="K12" i="108" s="1"/>
  <c r="Y10" i="48"/>
  <c r="P16" i="109"/>
  <c r="K19" i="125"/>
  <c r="N29" i="57"/>
  <c r="U11" i="34"/>
  <c r="Y11" i="34"/>
  <c r="N17" i="96"/>
  <c r="G16" i="152"/>
  <c r="Y27" i="34"/>
  <c r="I17" i="106"/>
  <c r="D23" i="112"/>
  <c r="R16" i="10"/>
  <c r="E27" i="107"/>
  <c r="H19" i="125"/>
  <c r="P14" i="110"/>
  <c r="K21" i="92"/>
  <c r="Y20" i="92" s="1"/>
  <c r="J29" i="107"/>
  <c r="K29" i="107" s="1"/>
  <c r="N22" i="97"/>
  <c r="G22" i="97" s="1"/>
  <c r="N11" i="97"/>
  <c r="E19" i="125"/>
  <c r="Z21" i="79"/>
  <c r="U23" i="34"/>
  <c r="N18" i="141"/>
  <c r="K18" i="141" s="1"/>
  <c r="J18" i="107"/>
  <c r="AA13" i="125"/>
  <c r="U13" i="10"/>
  <c r="X16" i="10"/>
  <c r="E19" i="107"/>
  <c r="J19" i="107"/>
  <c r="K19" i="107" s="1"/>
  <c r="P15" i="110"/>
  <c r="E19" i="98"/>
  <c r="K31" i="36"/>
  <c r="J31" i="36"/>
  <c r="F19" i="155"/>
  <c r="G19" i="155" s="1"/>
  <c r="J19" i="155"/>
  <c r="N23" i="68"/>
  <c r="H27" i="107"/>
  <c r="N16" i="95"/>
  <c r="J23" i="107"/>
  <c r="U23" i="10"/>
  <c r="F15" i="155"/>
  <c r="G15" i="155" s="1"/>
  <c r="Y10" i="49"/>
  <c r="O15" i="98"/>
  <c r="P25" i="112"/>
  <c r="I29" i="50"/>
  <c r="N26" i="95"/>
  <c r="Q26" i="95" s="1"/>
  <c r="N13" i="108"/>
  <c r="M13" i="108" s="1"/>
  <c r="P10" i="112"/>
  <c r="P10" i="109"/>
  <c r="Y10" i="47"/>
  <c r="E16" i="107"/>
  <c r="P14" i="109"/>
  <c r="J12" i="155"/>
  <c r="V17" i="101"/>
  <c r="S26" i="101"/>
  <c r="Y14" i="101"/>
  <c r="V19" i="101"/>
  <c r="Y27" i="101"/>
  <c r="Y23" i="101"/>
  <c r="S14" i="101"/>
  <c r="V26" i="101"/>
  <c r="Y21" i="100"/>
  <c r="S11" i="4"/>
  <c r="S23" i="4"/>
  <c r="V14" i="101"/>
  <c r="V13" i="100"/>
  <c r="S15" i="4"/>
  <c r="S28" i="4"/>
  <c r="V24" i="4"/>
  <c r="Y16" i="4"/>
  <c r="Y16" i="100"/>
  <c r="Y19" i="100"/>
  <c r="V13" i="4"/>
  <c r="S21" i="101"/>
  <c r="S12" i="4"/>
  <c r="V21" i="4"/>
  <c r="Y11" i="100"/>
  <c r="V22" i="101"/>
  <c r="V11" i="100"/>
  <c r="S21" i="4"/>
  <c r="Y20" i="4"/>
  <c r="Y22" i="100"/>
  <c r="Y20" i="100"/>
  <c r="S13" i="100"/>
  <c r="S25" i="101"/>
  <c r="Y20" i="101"/>
  <c r="V11" i="4"/>
  <c r="Y17" i="4"/>
  <c r="V14" i="4"/>
  <c r="S23" i="101"/>
  <c r="S23" i="100"/>
  <c r="S27" i="100"/>
  <c r="S17" i="4"/>
  <c r="Y19" i="101"/>
  <c r="S22" i="100"/>
  <c r="Y19" i="4"/>
  <c r="S18" i="4"/>
  <c r="Y18" i="4"/>
  <c r="V27" i="100"/>
  <c r="S18" i="100"/>
  <c r="Y25" i="100"/>
  <c r="S16" i="100"/>
  <c r="V23" i="4"/>
  <c r="V18" i="101"/>
  <c r="Y24" i="4"/>
  <c r="S16" i="4"/>
  <c r="V25" i="100"/>
  <c r="Y28" i="4"/>
  <c r="S12" i="101"/>
  <c r="S26" i="4"/>
  <c r="Y13" i="101"/>
  <c r="V15" i="100"/>
  <c r="Y15" i="4"/>
  <c r="S24" i="4"/>
  <c r="Y17" i="101"/>
  <c r="S27" i="4"/>
  <c r="V27" i="4"/>
  <c r="Y21" i="4"/>
  <c r="V22" i="100"/>
  <c r="S28" i="101"/>
  <c r="S12" i="100"/>
  <c r="Y22" i="4"/>
  <c r="Y23" i="4"/>
  <c r="V28" i="4"/>
  <c r="Y12" i="100"/>
  <c r="S14" i="4"/>
  <c r="Y28" i="101"/>
  <c r="Y26" i="100"/>
  <c r="S13" i="101"/>
  <c r="V24" i="101"/>
  <c r="S20" i="101"/>
  <c r="Y18" i="101"/>
  <c r="Y15" i="101"/>
  <c r="S17" i="101"/>
  <c r="V13" i="101"/>
  <c r="Y13" i="4"/>
  <c r="S20" i="4"/>
  <c r="S20" i="100"/>
  <c r="S18" i="101"/>
  <c r="S14" i="100"/>
  <c r="V12" i="101"/>
  <c r="V17" i="100"/>
  <c r="Y28" i="100"/>
  <c r="S24" i="101"/>
  <c r="V16" i="101"/>
  <c r="Y24" i="101"/>
  <c r="V21" i="101"/>
  <c r="Y22" i="101"/>
  <c r="Y25" i="101"/>
  <c r="Y16" i="101"/>
  <c r="V25" i="101"/>
  <c r="Y12" i="101"/>
  <c r="Y17" i="100"/>
  <c r="S11" i="100"/>
  <c r="S19" i="100"/>
  <c r="V26" i="100"/>
  <c r="S15" i="101"/>
  <c r="V27" i="101"/>
  <c r="V21" i="100"/>
  <c r="V19" i="100"/>
  <c r="S15" i="100"/>
  <c r="V16" i="100"/>
  <c r="Y14" i="4"/>
  <c r="V23" i="101"/>
  <c r="Y23" i="100"/>
  <c r="S25" i="100"/>
  <c r="S28" i="100"/>
  <c r="V12" i="100"/>
  <c r="S22" i="101"/>
  <c r="S13" i="4"/>
  <c r="Y24" i="100"/>
  <c r="Y26" i="4"/>
  <c r="V28" i="100"/>
  <c r="S24" i="100"/>
  <c r="V20" i="101"/>
  <c r="V15" i="4"/>
  <c r="Y25" i="4"/>
  <c r="Y14" i="100"/>
  <c r="S17" i="100"/>
  <c r="V16" i="4"/>
  <c r="S21" i="100"/>
  <c r="S16" i="101"/>
  <c r="S27" i="101"/>
  <c r="Y26" i="101"/>
  <c r="S19" i="101"/>
  <c r="V15" i="101"/>
  <c r="Y21" i="101"/>
  <c r="S11" i="101"/>
  <c r="Y11" i="101"/>
  <c r="V24" i="100"/>
  <c r="V11" i="101"/>
  <c r="V25" i="4"/>
  <c r="Y12" i="4"/>
  <c r="V17" i="4"/>
  <c r="Y15" i="100"/>
  <c r="Y27" i="100"/>
  <c r="V26" i="4"/>
  <c r="V28" i="101"/>
  <c r="V19" i="4"/>
  <c r="S26" i="100"/>
  <c r="V14" i="100"/>
  <c r="S22" i="4"/>
  <c r="V12" i="4"/>
  <c r="V22" i="4"/>
  <c r="V18" i="4"/>
  <c r="Y13" i="100"/>
  <c r="V20" i="4"/>
  <c r="Y11" i="4"/>
  <c r="S25" i="4"/>
  <c r="V20" i="100"/>
  <c r="V23" i="100"/>
  <c r="S19" i="4"/>
  <c r="V18" i="100"/>
  <c r="Y18" i="100"/>
  <c r="Y27" i="4"/>
  <c r="Z27" i="4" l="1"/>
  <c r="Z18" i="100"/>
  <c r="W18" i="100"/>
  <c r="P19" i="4"/>
  <c r="Q19" i="4" s="1"/>
  <c r="T19" i="4"/>
  <c r="W23" i="100"/>
  <c r="W20" i="100"/>
  <c r="P25" i="4"/>
  <c r="Q25" i="4" s="1"/>
  <c r="T25" i="4"/>
  <c r="Z11" i="4"/>
  <c r="Y30" i="4"/>
  <c r="Z30" i="4" s="1"/>
  <c r="W20" i="4"/>
  <c r="Z13" i="100"/>
  <c r="W18" i="4"/>
  <c r="W22" i="4"/>
  <c r="W12" i="4"/>
  <c r="P22" i="4"/>
  <c r="Q22" i="4" s="1"/>
  <c r="T22" i="4"/>
  <c r="W14" i="100"/>
  <c r="P26" i="100"/>
  <c r="Q26" i="100" s="1"/>
  <c r="T26" i="100"/>
  <c r="W19" i="4"/>
  <c r="W28" i="101"/>
  <c r="W26" i="4"/>
  <c r="Z27" i="100"/>
  <c r="Z15" i="100"/>
  <c r="W17" i="4"/>
  <c r="Z12" i="4"/>
  <c r="W25" i="4"/>
  <c r="W11" i="101"/>
  <c r="V30" i="101"/>
  <c r="W30" i="101" s="1"/>
  <c r="W24" i="100"/>
  <c r="Y30" i="101"/>
  <c r="Z30" i="101" s="1"/>
  <c r="Z11" i="101"/>
  <c r="S30" i="101"/>
  <c r="T30" i="101" s="1"/>
  <c r="P11" i="101"/>
  <c r="Q11" i="101" s="1"/>
  <c r="T11" i="101"/>
  <c r="Z21" i="101"/>
  <c r="W15" i="101"/>
  <c r="T19" i="101"/>
  <c r="P19" i="101"/>
  <c r="Q19" i="101" s="1"/>
  <c r="Z26" i="101"/>
  <c r="T27" i="101"/>
  <c r="P27" i="101"/>
  <c r="Q27" i="101" s="1"/>
  <c r="P16" i="101"/>
  <c r="Q16" i="101" s="1"/>
  <c r="T16" i="101"/>
  <c r="P21" i="100"/>
  <c r="Q21" i="100" s="1"/>
  <c r="T21" i="100"/>
  <c r="W16" i="4"/>
  <c r="P17" i="100"/>
  <c r="Q17" i="100" s="1"/>
  <c r="T17" i="100"/>
  <c r="Z14" i="100"/>
  <c r="Z25" i="4"/>
  <c r="W15" i="4"/>
  <c r="W20" i="101"/>
  <c r="P24" i="100"/>
  <c r="Q24" i="100" s="1"/>
  <c r="T24" i="100"/>
  <c r="W28" i="100"/>
  <c r="Z26" i="4"/>
  <c r="Z24" i="100"/>
  <c r="T13" i="4"/>
  <c r="P13" i="4"/>
  <c r="Q13" i="4" s="1"/>
  <c r="P22" i="101"/>
  <c r="Q22" i="101" s="1"/>
  <c r="T22" i="101"/>
  <c r="W12" i="100"/>
  <c r="T28" i="100"/>
  <c r="P28" i="100"/>
  <c r="Q28" i="100" s="1"/>
  <c r="T25" i="100"/>
  <c r="P25" i="100"/>
  <c r="Q25" i="100" s="1"/>
  <c r="Z23" i="100"/>
  <c r="W23" i="101"/>
  <c r="Z14" i="4"/>
  <c r="W16" i="100"/>
  <c r="T15" i="100"/>
  <c r="P15" i="100"/>
  <c r="Q15" i="100" s="1"/>
  <c r="W19" i="100"/>
  <c r="W21" i="100"/>
  <c r="W27" i="101"/>
  <c r="P15" i="101"/>
  <c r="Q15" i="101" s="1"/>
  <c r="T15" i="101"/>
  <c r="W26" i="100"/>
  <c r="P19" i="100"/>
  <c r="Q19" i="100" s="1"/>
  <c r="T19" i="100"/>
  <c r="S30" i="100"/>
  <c r="T30" i="100" s="1"/>
  <c r="T11" i="100"/>
  <c r="P11" i="100"/>
  <c r="Q11" i="100" s="1"/>
  <c r="Z17" i="100"/>
  <c r="Z12" i="101"/>
  <c r="W25" i="101"/>
  <c r="Z16" i="101"/>
  <c r="Z25" i="101"/>
  <c r="Z22" i="101"/>
  <c r="W21" i="101"/>
  <c r="Z24" i="101"/>
  <c r="W16" i="101"/>
  <c r="P24" i="101"/>
  <c r="Q24" i="101" s="1"/>
  <c r="T24" i="101"/>
  <c r="Z28" i="100"/>
  <c r="W17" i="100"/>
  <c r="W12" i="101"/>
  <c r="P14" i="100"/>
  <c r="Q14" i="100" s="1"/>
  <c r="T14" i="100"/>
  <c r="P18" i="101"/>
  <c r="Q18" i="101" s="1"/>
  <c r="T18" i="101"/>
  <c r="P20" i="100"/>
  <c r="Q20" i="100" s="1"/>
  <c r="T20" i="100"/>
  <c r="T20" i="4"/>
  <c r="P20" i="4"/>
  <c r="Q20" i="4" s="1"/>
  <c r="Z13" i="4"/>
  <c r="W13" i="101"/>
  <c r="T17" i="101"/>
  <c r="P17" i="101"/>
  <c r="Q17" i="101" s="1"/>
  <c r="Z15" i="101"/>
  <c r="Z18" i="101"/>
  <c r="P20" i="101"/>
  <c r="Q20" i="101" s="1"/>
  <c r="T20" i="101"/>
  <c r="W24" i="101"/>
  <c r="T13" i="101"/>
  <c r="P13" i="101"/>
  <c r="Q13" i="101" s="1"/>
  <c r="Z26" i="100"/>
  <c r="Z28" i="101"/>
  <c r="P14" i="4"/>
  <c r="Q14" i="4" s="1"/>
  <c r="T14" i="4"/>
  <c r="Z12" i="100"/>
  <c r="W28" i="4"/>
  <c r="Z23" i="4"/>
  <c r="Z22" i="4"/>
  <c r="T12" i="100"/>
  <c r="P12" i="100"/>
  <c r="Q12" i="100" s="1"/>
  <c r="T28" i="101"/>
  <c r="P28" i="101"/>
  <c r="Q28" i="101" s="1"/>
  <c r="W22" i="100"/>
  <c r="Z21" i="4"/>
  <c r="W27" i="4"/>
  <c r="T27" i="4"/>
  <c r="P27" i="4"/>
  <c r="Q27" i="4" s="1"/>
  <c r="Z17" i="101"/>
  <c r="P24" i="4"/>
  <c r="Q24" i="4" s="1"/>
  <c r="T24" i="4"/>
  <c r="Z15" i="4"/>
  <c r="W15" i="100"/>
  <c r="Z13" i="101"/>
  <c r="P26" i="4"/>
  <c r="Q26" i="4" s="1"/>
  <c r="T26" i="4"/>
  <c r="P12" i="101"/>
  <c r="Q12" i="101" s="1"/>
  <c r="T12" i="101"/>
  <c r="Z28" i="4"/>
  <c r="W25" i="100"/>
  <c r="T16" i="4"/>
  <c r="P16" i="4"/>
  <c r="Q16" i="4" s="1"/>
  <c r="Z24" i="4"/>
  <c r="W18" i="101"/>
  <c r="W23" i="4"/>
  <c r="P16" i="100"/>
  <c r="Q16" i="100" s="1"/>
  <c r="T16" i="100"/>
  <c r="Z25" i="100"/>
  <c r="T18" i="100"/>
  <c r="P18" i="100"/>
  <c r="Q18" i="100" s="1"/>
  <c r="W27" i="100"/>
  <c r="Z18" i="4"/>
  <c r="T18" i="4"/>
  <c r="P18" i="4"/>
  <c r="Q18" i="4" s="1"/>
  <c r="Z19" i="4"/>
  <c r="P22" i="100"/>
  <c r="Q22" i="100" s="1"/>
  <c r="T22" i="100"/>
  <c r="Z19" i="101"/>
  <c r="T17" i="4"/>
  <c r="P17" i="4"/>
  <c r="Q17" i="4" s="1"/>
  <c r="T27" i="100"/>
  <c r="P27" i="100"/>
  <c r="Q27" i="100" s="1"/>
  <c r="T23" i="100"/>
  <c r="P23" i="100"/>
  <c r="Q23" i="100" s="1"/>
  <c r="P23" i="101"/>
  <c r="Q23" i="101" s="1"/>
  <c r="T23" i="101"/>
  <c r="W14" i="4"/>
  <c r="Z17" i="4"/>
  <c r="V30" i="4"/>
  <c r="W30" i="4" s="1"/>
  <c r="W11" i="4"/>
  <c r="Z20" i="101"/>
  <c r="P25" i="101"/>
  <c r="Q25" i="101" s="1"/>
  <c r="T25" i="101"/>
  <c r="T13" i="100"/>
  <c r="P13" i="100"/>
  <c r="Q13" i="100" s="1"/>
  <c r="Z20" i="100"/>
  <c r="Z22" i="100"/>
  <c r="Z20" i="4"/>
  <c r="T21" i="4"/>
  <c r="P21" i="4"/>
  <c r="Q21" i="4" s="1"/>
  <c r="W11" i="100"/>
  <c r="V30" i="100"/>
  <c r="W30" i="100" s="1"/>
  <c r="W22" i="101"/>
  <c r="Y30" i="100"/>
  <c r="Z30" i="100" s="1"/>
  <c r="Z11" i="100"/>
  <c r="W21" i="4"/>
  <c r="P12" i="4"/>
  <c r="Q12" i="4" s="1"/>
  <c r="T12" i="4"/>
  <c r="T21" i="101"/>
  <c r="P21" i="101"/>
  <c r="Q21" i="101" s="1"/>
  <c r="W13" i="4"/>
  <c r="Z19" i="100"/>
  <c r="Z16" i="100"/>
  <c r="Z16" i="4"/>
  <c r="W24" i="4"/>
  <c r="P28" i="4"/>
  <c r="Q28" i="4" s="1"/>
  <c r="T28" i="4"/>
  <c r="P15" i="4"/>
  <c r="Q15" i="4" s="1"/>
  <c r="T15" i="4"/>
  <c r="W13" i="100"/>
  <c r="W14" i="101"/>
  <c r="T23" i="4"/>
  <c r="P23" i="4"/>
  <c r="Q23" i="4" s="1"/>
  <c r="T11" i="4"/>
  <c r="S30" i="4"/>
  <c r="T30" i="4" s="1"/>
  <c r="P11" i="4"/>
  <c r="Q11" i="4" s="1"/>
  <c r="Z21" i="100"/>
  <c r="W26" i="101"/>
  <c r="T14" i="101"/>
  <c r="P14" i="101"/>
  <c r="Q14" i="101" s="1"/>
  <c r="Z23" i="101"/>
  <c r="Z27" i="101"/>
  <c r="W19" i="101"/>
  <c r="Z14" i="101"/>
  <c r="P26" i="101"/>
  <c r="Q26" i="101" s="1"/>
  <c r="T26" i="101"/>
  <c r="W17" i="101"/>
  <c r="P13" i="112"/>
  <c r="P14" i="112"/>
  <c r="P21" i="112"/>
  <c r="P19" i="112"/>
  <c r="U24" i="10"/>
  <c r="D26" i="110"/>
  <c r="P17" i="111"/>
  <c r="P18" i="111"/>
  <c r="D26" i="111"/>
  <c r="P21" i="110"/>
  <c r="P19" i="111"/>
  <c r="P26" i="110"/>
  <c r="D24" i="109"/>
  <c r="D13" i="109"/>
  <c r="D15" i="109"/>
  <c r="D21" i="109"/>
  <c r="D18" i="109"/>
  <c r="D22" i="109"/>
  <c r="D16" i="109"/>
  <c r="D10" i="109"/>
  <c r="D12" i="109"/>
  <c r="D14" i="109"/>
  <c r="N14" i="96"/>
  <c r="Q14" i="96" s="1"/>
  <c r="N15" i="95"/>
  <c r="F14" i="139"/>
  <c r="M19" i="98"/>
  <c r="Z17" i="98" s="1"/>
  <c r="G15" i="98"/>
  <c r="D19" i="143"/>
  <c r="T31" i="137"/>
  <c r="Q11" i="97"/>
  <c r="Q22" i="94"/>
  <c r="D17" i="147"/>
  <c r="AC25" i="146"/>
  <c r="D28" i="148"/>
  <c r="D27" i="148"/>
  <c r="T31" i="139"/>
  <c r="Q12" i="94"/>
  <c r="AC24" i="146"/>
  <c r="AC22" i="148"/>
  <c r="D18" i="147"/>
  <c r="K18" i="147" s="1"/>
  <c r="D23" i="147"/>
  <c r="AC21" i="146"/>
  <c r="AC24" i="148"/>
  <c r="J31" i="146"/>
  <c r="O31" i="146" s="1"/>
  <c r="D24" i="147"/>
  <c r="U11" i="10"/>
  <c r="T31" i="134"/>
  <c r="F18" i="134"/>
  <c r="N21" i="95"/>
  <c r="Q21" i="95" s="1"/>
  <c r="F22" i="139"/>
  <c r="H14" i="139"/>
  <c r="E15" i="107"/>
  <c r="M16" i="92"/>
  <c r="K23" i="68"/>
  <c r="AC31" i="134"/>
  <c r="K16" i="92"/>
  <c r="Y14" i="92" s="1"/>
  <c r="N19" i="96"/>
  <c r="S16" i="152"/>
  <c r="N15" i="94"/>
  <c r="N12" i="141"/>
  <c r="K12" i="141" s="1"/>
  <c r="F28" i="145"/>
  <c r="S30" i="104"/>
  <c r="T30" i="104" s="1"/>
  <c r="G19" i="98"/>
  <c r="W18" i="98" s="1"/>
  <c r="I21" i="152"/>
  <c r="S16" i="92"/>
  <c r="AC14" i="92" s="1"/>
  <c r="E18" i="107"/>
  <c r="AC31" i="145"/>
  <c r="G31" i="142"/>
  <c r="O31" i="137"/>
  <c r="J28" i="155"/>
  <c r="Y10" i="34"/>
  <c r="Q16" i="95"/>
  <c r="F18" i="155"/>
  <c r="G18" i="155" s="1"/>
  <c r="J24" i="155"/>
  <c r="F23" i="155"/>
  <c r="G23" i="155" s="1"/>
  <c r="R22" i="10"/>
  <c r="AA14" i="68"/>
  <c r="I16" i="92"/>
  <c r="K21" i="79"/>
  <c r="W21" i="79"/>
  <c r="M21" i="92"/>
  <c r="Z20" i="92" s="1"/>
  <c r="C13" i="106"/>
  <c r="S29" i="55"/>
  <c r="H20" i="144"/>
  <c r="K24" i="143"/>
  <c r="H22" i="139"/>
  <c r="P12" i="104"/>
  <c r="P16" i="105"/>
  <c r="Q16" i="105" s="1"/>
  <c r="D31" i="137"/>
  <c r="H27" i="134"/>
  <c r="D15" i="148"/>
  <c r="G31" i="143"/>
  <c r="D16" i="147"/>
  <c r="K16" i="147" s="1"/>
  <c r="D23" i="146"/>
  <c r="AC26" i="142"/>
  <c r="K18" i="107"/>
  <c r="D9" i="112"/>
  <c r="U10" i="10"/>
  <c r="U20" i="34"/>
  <c r="Y20" i="34"/>
  <c r="N19" i="141"/>
  <c r="K19" i="141" s="1"/>
  <c r="N19" i="94"/>
  <c r="K15" i="107"/>
  <c r="R10" i="10"/>
  <c r="X10" i="10"/>
  <c r="K20" i="144"/>
  <c r="F24" i="143"/>
  <c r="H24" i="139"/>
  <c r="D28" i="142"/>
  <c r="V31" i="137"/>
  <c r="D25" i="148"/>
  <c r="D23" i="145"/>
  <c r="K23" i="145" s="1"/>
  <c r="AC27" i="144"/>
  <c r="D27" i="144"/>
  <c r="F17" i="134"/>
  <c r="AC19" i="79"/>
  <c r="O19" i="79" s="1"/>
  <c r="Q15" i="95"/>
  <c r="N24" i="141"/>
  <c r="N24" i="96"/>
  <c r="H28" i="139"/>
  <c r="F14" i="137"/>
  <c r="D23" i="143"/>
  <c r="D17" i="144"/>
  <c r="K17" i="144" s="1"/>
  <c r="P17" i="105"/>
  <c r="Q17" i="105" s="1"/>
  <c r="P19" i="104"/>
  <c r="Q19" i="104" s="1"/>
  <c r="D17" i="146"/>
  <c r="D21" i="142"/>
  <c r="F28" i="139"/>
  <c r="E31" i="145"/>
  <c r="F19" i="137"/>
  <c r="H19" i="137"/>
  <c r="AC19" i="144"/>
  <c r="D18" i="145"/>
  <c r="H17" i="134"/>
  <c r="I15" i="98"/>
  <c r="E23" i="68"/>
  <c r="N27" i="95"/>
  <c r="Q27" i="95" s="1"/>
  <c r="Q21" i="152"/>
  <c r="AB17" i="152" s="1"/>
  <c r="N23" i="95"/>
  <c r="M23" i="95" s="1"/>
  <c r="N20" i="97"/>
  <c r="N15" i="96"/>
  <c r="Q15" i="96" s="1"/>
  <c r="J20" i="107"/>
  <c r="K20" i="107" s="1"/>
  <c r="N14" i="97"/>
  <c r="Q14" i="97" s="1"/>
  <c r="S29" i="51"/>
  <c r="E31" i="147"/>
  <c r="D31" i="139"/>
  <c r="H21" i="143"/>
  <c r="N13" i="94"/>
  <c r="Q13" i="94" s="1"/>
  <c r="I21" i="92"/>
  <c r="N24" i="108"/>
  <c r="I24" i="108" s="1"/>
  <c r="N14" i="141"/>
  <c r="K14" i="141" s="1"/>
  <c r="S21" i="92"/>
  <c r="AC20" i="92" s="1"/>
  <c r="J31" i="144"/>
  <c r="M31" i="144" s="1"/>
  <c r="N18" i="96"/>
  <c r="Q18" i="96" s="1"/>
  <c r="N13" i="97"/>
  <c r="K13" i="97" s="1"/>
  <c r="N11" i="94"/>
  <c r="Q11" i="94" s="1"/>
  <c r="N18" i="108"/>
  <c r="M18" i="108" s="1"/>
  <c r="S19" i="98"/>
  <c r="AC17" i="98" s="1"/>
  <c r="E16" i="92"/>
  <c r="N26" i="96"/>
  <c r="Q26" i="96" s="1"/>
  <c r="AC29" i="144"/>
  <c r="F17" i="139"/>
  <c r="H21" i="137"/>
  <c r="AC20" i="144"/>
  <c r="Q24" i="95"/>
  <c r="N18" i="95"/>
  <c r="Q18" i="95" s="1"/>
  <c r="N26" i="94"/>
  <c r="Q26" i="94" s="1"/>
  <c r="D13" i="144"/>
  <c r="F14" i="134"/>
  <c r="AA12" i="68"/>
  <c r="D19" i="109"/>
  <c r="P19" i="109"/>
  <c r="I21" i="106"/>
  <c r="X12" i="92"/>
  <c r="X13" i="92"/>
  <c r="P21" i="111"/>
  <c r="D21" i="111"/>
  <c r="N14" i="94"/>
  <c r="C15" i="106"/>
  <c r="E23" i="107"/>
  <c r="P11" i="112"/>
  <c r="I21" i="84"/>
  <c r="F30" i="94"/>
  <c r="D16" i="110"/>
  <c r="D18" i="110"/>
  <c r="P18" i="110"/>
  <c r="Y14" i="34"/>
  <c r="Y17" i="34"/>
  <c r="U17" i="34"/>
  <c r="E28" i="107"/>
  <c r="J28" i="107"/>
  <c r="K28" i="107" s="1"/>
  <c r="D10" i="110"/>
  <c r="C27" i="110"/>
  <c r="D27" i="110" s="1"/>
  <c r="R21" i="10"/>
  <c r="X21" i="10"/>
  <c r="P26" i="109"/>
  <c r="D26" i="109"/>
  <c r="J30" i="141"/>
  <c r="N13" i="141"/>
  <c r="K13" i="141" s="1"/>
  <c r="D26" i="112"/>
  <c r="P26" i="112"/>
  <c r="Y21" i="34"/>
  <c r="U21" i="34"/>
  <c r="K23" i="107"/>
  <c r="J26" i="155"/>
  <c r="F26" i="155"/>
  <c r="G26" i="155" s="1"/>
  <c r="C24" i="106"/>
  <c r="F20" i="155"/>
  <c r="G20" i="155" s="1"/>
  <c r="N28" i="43"/>
  <c r="N23" i="96"/>
  <c r="Q23" i="96" s="1"/>
  <c r="D16" i="112"/>
  <c r="Q24" i="96"/>
  <c r="L30" i="94"/>
  <c r="D19" i="110"/>
  <c r="H30" i="97"/>
  <c r="I30" i="84"/>
  <c r="J26" i="107"/>
  <c r="AC15" i="79"/>
  <c r="AC15" i="125"/>
  <c r="U15" i="125" s="1"/>
  <c r="S21" i="152"/>
  <c r="AC18" i="152" s="1"/>
  <c r="P25" i="109"/>
  <c r="Y24" i="34"/>
  <c r="N18" i="43"/>
  <c r="G26" i="141"/>
  <c r="K26" i="141"/>
  <c r="I27" i="84"/>
  <c r="I18" i="84"/>
  <c r="E29" i="107"/>
  <c r="E22" i="107"/>
  <c r="C18" i="106"/>
  <c r="R15" i="10"/>
  <c r="U15" i="10"/>
  <c r="X15" i="10"/>
  <c r="N17" i="95"/>
  <c r="H13" i="144"/>
  <c r="F13" i="144"/>
  <c r="K16" i="107"/>
  <c r="Q19" i="96"/>
  <c r="N11" i="141"/>
  <c r="I11" i="141" s="1"/>
  <c r="E16" i="152"/>
  <c r="V12" i="152" s="1"/>
  <c r="E31" i="107"/>
  <c r="N17" i="97"/>
  <c r="I17" i="97" s="1"/>
  <c r="N21" i="141"/>
  <c r="G21" i="141" s="1"/>
  <c r="E21" i="152"/>
  <c r="N29" i="52"/>
  <c r="AA31" i="139"/>
  <c r="D13" i="145"/>
  <c r="K13" i="145" s="1"/>
  <c r="D19" i="147"/>
  <c r="K19" i="147" s="1"/>
  <c r="D14" i="144"/>
  <c r="F14" i="144" s="1"/>
  <c r="D12" i="146"/>
  <c r="D24" i="146"/>
  <c r="D28" i="143"/>
  <c r="H28" i="143" s="1"/>
  <c r="E31" i="148"/>
  <c r="D20" i="146"/>
  <c r="F20" i="146" s="1"/>
  <c r="D18" i="146"/>
  <c r="K18" i="146" s="1"/>
  <c r="H19" i="139"/>
  <c r="T23" i="104"/>
  <c r="P23" i="104"/>
  <c r="Q23" i="104" s="1"/>
  <c r="T20" i="104"/>
  <c r="P20" i="104"/>
  <c r="Q20" i="104" s="1"/>
  <c r="H23" i="145"/>
  <c r="E22" i="140"/>
  <c r="P14" i="104"/>
  <c r="Q14" i="104" s="1"/>
  <c r="T14" i="104"/>
  <c r="D31" i="140"/>
  <c r="E31" i="140" s="1"/>
  <c r="H31" i="140"/>
  <c r="AC26" i="145"/>
  <c r="D26" i="142"/>
  <c r="F26" i="142" s="1"/>
  <c r="Z11" i="105"/>
  <c r="Y30" i="105"/>
  <c r="Z30" i="105" s="1"/>
  <c r="AC12" i="142"/>
  <c r="X31" i="142"/>
  <c r="X31" i="143"/>
  <c r="E31" i="139"/>
  <c r="F31" i="139" s="1"/>
  <c r="M31" i="139"/>
  <c r="E17" i="140"/>
  <c r="E20" i="140"/>
  <c r="E23" i="140"/>
  <c r="D28" i="144"/>
  <c r="H28" i="144" s="1"/>
  <c r="F27" i="139"/>
  <c r="F29" i="134"/>
  <c r="E15" i="140"/>
  <c r="D19" i="142"/>
  <c r="D13" i="146"/>
  <c r="K13" i="146" s="1"/>
  <c r="AC13" i="146"/>
  <c r="H13" i="134"/>
  <c r="H28" i="145"/>
  <c r="P23" i="103"/>
  <c r="Q23" i="103" s="1"/>
  <c r="T23" i="103"/>
  <c r="X31" i="144"/>
  <c r="D23" i="148"/>
  <c r="P18" i="105"/>
  <c r="Q18" i="105" s="1"/>
  <c r="T18" i="105"/>
  <c r="F23" i="139"/>
  <c r="D19" i="144"/>
  <c r="D28" i="146"/>
  <c r="P27" i="104"/>
  <c r="Q27" i="104" s="1"/>
  <c r="T27" i="104"/>
  <c r="V31" i="139"/>
  <c r="F20" i="134"/>
  <c r="E24" i="140"/>
  <c r="D15" i="146"/>
  <c r="P15" i="104"/>
  <c r="Q15" i="104" s="1"/>
  <c r="T15" i="104"/>
  <c r="AC29" i="146"/>
  <c r="D19" i="146"/>
  <c r="K19" i="146" s="1"/>
  <c r="D21" i="147"/>
  <c r="T25" i="103"/>
  <c r="P25" i="103"/>
  <c r="Q25" i="103" s="1"/>
  <c r="D29" i="146"/>
  <c r="K29" i="146" s="1"/>
  <c r="Q31" i="142"/>
  <c r="T31" i="142" s="1"/>
  <c r="S30" i="103"/>
  <c r="T30" i="103" s="1"/>
  <c r="T11" i="103"/>
  <c r="P11" i="103"/>
  <c r="D29" i="142"/>
  <c r="D18" i="144"/>
  <c r="AC15" i="144"/>
  <c r="E31" i="142"/>
  <c r="E28" i="140"/>
  <c r="G31" i="134"/>
  <c r="O31" i="134"/>
  <c r="T12" i="105"/>
  <c r="P12" i="105"/>
  <c r="Q12" i="105" s="1"/>
  <c r="D27" i="143"/>
  <c r="T26" i="103"/>
  <c r="P26" i="103"/>
  <c r="Q26" i="103" s="1"/>
  <c r="H26" i="139"/>
  <c r="D21" i="144"/>
  <c r="D26" i="148"/>
  <c r="K26" i="148" s="1"/>
  <c r="D17" i="142"/>
  <c r="H17" i="142" s="1"/>
  <c r="D21" i="148"/>
  <c r="H21" i="148" s="1"/>
  <c r="AC15" i="142"/>
  <c r="AC18" i="146"/>
  <c r="D22" i="144"/>
  <c r="D15" i="143"/>
  <c r="K15" i="143" s="1"/>
  <c r="P26" i="105"/>
  <c r="Q26" i="105" s="1"/>
  <c r="T26" i="105"/>
  <c r="T15" i="105"/>
  <c r="P15" i="105"/>
  <c r="Q15" i="105" s="1"/>
  <c r="D25" i="146"/>
  <c r="H25" i="146" s="1"/>
  <c r="D16" i="142"/>
  <c r="T25" i="105"/>
  <c r="P25" i="105"/>
  <c r="Q25" i="105" s="1"/>
  <c r="E12" i="140"/>
  <c r="H29" i="146"/>
  <c r="D22" i="146"/>
  <c r="D18" i="142"/>
  <c r="K18" i="142" s="1"/>
  <c r="D22" i="143"/>
  <c r="D26" i="147"/>
  <c r="D20" i="148"/>
  <c r="D13" i="148"/>
  <c r="K13" i="148" s="1"/>
  <c r="T12" i="103"/>
  <c r="P12" i="103"/>
  <c r="Q12" i="103" s="1"/>
  <c r="D25" i="144"/>
  <c r="D22" i="148"/>
  <c r="AC21" i="148"/>
  <c r="P22" i="105"/>
  <c r="Q22" i="105" s="1"/>
  <c r="T22" i="105"/>
  <c r="T14" i="105"/>
  <c r="P14" i="105"/>
  <c r="Q14" i="105" s="1"/>
  <c r="D14" i="142"/>
  <c r="D24" i="144"/>
  <c r="D15" i="144"/>
  <c r="F25" i="139"/>
  <c r="D23" i="142"/>
  <c r="D21" i="145"/>
  <c r="AC26" i="147"/>
  <c r="AC25" i="143"/>
  <c r="F16" i="134"/>
  <c r="D27" i="146"/>
  <c r="F27" i="146" s="1"/>
  <c r="G31" i="144"/>
  <c r="AC19" i="145"/>
  <c r="D14" i="147"/>
  <c r="D15" i="142"/>
  <c r="H29" i="134"/>
  <c r="Q31" i="143"/>
  <c r="T22" i="104"/>
  <c r="P22" i="104"/>
  <c r="Q22" i="104" s="1"/>
  <c r="P23" i="105"/>
  <c r="Q23" i="105" s="1"/>
  <c r="T23" i="105"/>
  <c r="D18" i="148"/>
  <c r="T21" i="104"/>
  <c r="P21" i="104"/>
  <c r="Q21" i="104" s="1"/>
  <c r="E18" i="140"/>
  <c r="D23" i="144"/>
  <c r="E21" i="140"/>
  <c r="D16" i="148"/>
  <c r="F26" i="134"/>
  <c r="AC19" i="142"/>
  <c r="P18" i="104"/>
  <c r="Q18" i="104" s="1"/>
  <c r="T18" i="104"/>
  <c r="H12" i="139"/>
  <c r="J31" i="142"/>
  <c r="D12" i="142"/>
  <c r="F21" i="134"/>
  <c r="H12" i="134"/>
  <c r="D17" i="145"/>
  <c r="H27" i="139"/>
  <c r="E14" i="140"/>
  <c r="D14" i="148"/>
  <c r="H25" i="139"/>
  <c r="Q15" i="94"/>
  <c r="Q19" i="97"/>
  <c r="N11" i="108"/>
  <c r="M11" i="108" s="1"/>
  <c r="N23" i="97"/>
  <c r="M23" i="97" s="1"/>
  <c r="Q16" i="92"/>
  <c r="O16" i="152"/>
  <c r="N15" i="97"/>
  <c r="J22" i="107"/>
  <c r="K22" i="107" s="1"/>
  <c r="D14" i="143"/>
  <c r="H14" i="143" s="1"/>
  <c r="D25" i="145"/>
  <c r="K25" i="145" s="1"/>
  <c r="F15" i="148"/>
  <c r="M31" i="146"/>
  <c r="AC14" i="143"/>
  <c r="J31" i="145"/>
  <c r="H23" i="139"/>
  <c r="X31" i="147"/>
  <c r="AC31" i="147" s="1"/>
  <c r="K15" i="148"/>
  <c r="Q31" i="146"/>
  <c r="J31" i="148"/>
  <c r="P28" i="105"/>
  <c r="Q28" i="105" s="1"/>
  <c r="T28" i="105"/>
  <c r="Q31" i="147"/>
  <c r="F19" i="139"/>
  <c r="F17" i="137"/>
  <c r="D29" i="144"/>
  <c r="E27" i="140"/>
  <c r="F23" i="145"/>
  <c r="P21" i="105"/>
  <c r="Q21" i="105" s="1"/>
  <c r="T21" i="105"/>
  <c r="P18" i="103"/>
  <c r="Q18" i="103" s="1"/>
  <c r="T18" i="103"/>
  <c r="T13" i="103"/>
  <c r="P13" i="103"/>
  <c r="Q13" i="103" s="1"/>
  <c r="E16" i="140"/>
  <c r="D26" i="145"/>
  <c r="T19" i="103"/>
  <c r="P19" i="103"/>
  <c r="Q19" i="103" s="1"/>
  <c r="D12" i="147"/>
  <c r="J31" i="147"/>
  <c r="M31" i="147" s="1"/>
  <c r="T28" i="103"/>
  <c r="P28" i="103"/>
  <c r="Q28" i="103" s="1"/>
  <c r="X31" i="146"/>
  <c r="AC31" i="146" s="1"/>
  <c r="AC12" i="145"/>
  <c r="P20" i="103"/>
  <c r="Q20" i="103" s="1"/>
  <c r="T20" i="103"/>
  <c r="F23" i="146"/>
  <c r="T15" i="103"/>
  <c r="P15" i="103"/>
  <c r="Q15" i="103" s="1"/>
  <c r="AC12" i="147"/>
  <c r="E26" i="140"/>
  <c r="T16" i="104"/>
  <c r="P16" i="104"/>
  <c r="Q16" i="104" s="1"/>
  <c r="D25" i="147"/>
  <c r="K25" i="147" s="1"/>
  <c r="AC27" i="143"/>
  <c r="D25" i="142"/>
  <c r="D19" i="148"/>
  <c r="G31" i="137"/>
  <c r="H31" i="137" s="1"/>
  <c r="F26" i="137"/>
  <c r="H24" i="137"/>
  <c r="P11" i="104"/>
  <c r="Q11" i="104" s="1"/>
  <c r="T11" i="104"/>
  <c r="H14" i="134"/>
  <c r="H23" i="146"/>
  <c r="F24" i="137"/>
  <c r="P19" i="105"/>
  <c r="Q19" i="105" s="1"/>
  <c r="T19" i="105"/>
  <c r="D29" i="148"/>
  <c r="H29" i="148" s="1"/>
  <c r="D16" i="144"/>
  <c r="E31" i="146"/>
  <c r="W11" i="105"/>
  <c r="V30" i="105"/>
  <c r="W30" i="105" s="1"/>
  <c r="H16" i="134"/>
  <c r="AC17" i="145"/>
  <c r="D26" i="144"/>
  <c r="J31" i="143"/>
  <c r="O31" i="143" s="1"/>
  <c r="D12" i="143"/>
  <c r="D20" i="143"/>
  <c r="P24" i="105"/>
  <c r="Q24" i="105" s="1"/>
  <c r="T24" i="105"/>
  <c r="P21" i="103"/>
  <c r="Q21" i="103" s="1"/>
  <c r="T21" i="103"/>
  <c r="AC26" i="146"/>
  <c r="F22" i="137"/>
  <c r="D24" i="145"/>
  <c r="AC12" i="143"/>
  <c r="D27" i="145"/>
  <c r="G31" i="147"/>
  <c r="P27" i="103"/>
  <c r="Q27" i="103" s="1"/>
  <c r="T27" i="103"/>
  <c r="F24" i="139"/>
  <c r="AC20" i="146"/>
  <c r="F29" i="146"/>
  <c r="H18" i="139"/>
  <c r="T20" i="105"/>
  <c r="P20" i="105"/>
  <c r="Q20" i="105" s="1"/>
  <c r="D31" i="134"/>
  <c r="F29" i="139"/>
  <c r="P13" i="104"/>
  <c r="Q13" i="104" s="1"/>
  <c r="T13" i="104"/>
  <c r="G31" i="139"/>
  <c r="H31" i="139" s="1"/>
  <c r="O31" i="139"/>
  <c r="D15" i="147"/>
  <c r="P27" i="105"/>
  <c r="Q27" i="105" s="1"/>
  <c r="T27" i="105"/>
  <c r="D31" i="136"/>
  <c r="E31" i="136" s="1"/>
  <c r="H31" i="136"/>
  <c r="D29" i="143"/>
  <c r="Q31" i="144"/>
  <c r="D22" i="142"/>
  <c r="P13" i="105"/>
  <c r="Q13" i="105" s="1"/>
  <c r="T13" i="105"/>
  <c r="N10" i="97"/>
  <c r="Q10" i="97" s="1"/>
  <c r="L30" i="108"/>
  <c r="N27" i="141"/>
  <c r="K19" i="98"/>
  <c r="Y17" i="98" s="1"/>
  <c r="U21" i="10"/>
  <c r="N18" i="94"/>
  <c r="G18" i="94" s="1"/>
  <c r="I16" i="152"/>
  <c r="X14" i="152" s="1"/>
  <c r="H15" i="148"/>
  <c r="K17" i="147"/>
  <c r="Y30" i="104"/>
  <c r="Z30" i="104" s="1"/>
  <c r="AT30" i="104" s="1"/>
  <c r="K28" i="142"/>
  <c r="V30" i="103"/>
  <c r="W30" i="103" s="1"/>
  <c r="AN28" i="103" s="1"/>
  <c r="Y30" i="103"/>
  <c r="Z30" i="103" s="1"/>
  <c r="AT22" i="103" s="1"/>
  <c r="AC21" i="142"/>
  <c r="X31" i="148"/>
  <c r="T24" i="103"/>
  <c r="P24" i="103"/>
  <c r="Q24" i="103" s="1"/>
  <c r="E29" i="140"/>
  <c r="V30" i="104"/>
  <c r="W30" i="104" s="1"/>
  <c r="W11" i="104"/>
  <c r="F21" i="143"/>
  <c r="T28" i="104"/>
  <c r="P28" i="104"/>
  <c r="Q28" i="104" s="1"/>
  <c r="D14" i="146"/>
  <c r="E31" i="137"/>
  <c r="F31" i="137" s="1"/>
  <c r="M31" i="137"/>
  <c r="H15" i="134"/>
  <c r="D16" i="143"/>
  <c r="T26" i="104"/>
  <c r="P26" i="104"/>
  <c r="Q26" i="104" s="1"/>
  <c r="T22" i="103"/>
  <c r="P22" i="103"/>
  <c r="Q22" i="103" s="1"/>
  <c r="H23" i="134"/>
  <c r="AC28" i="143"/>
  <c r="F26" i="145"/>
  <c r="H23" i="148"/>
  <c r="AC29" i="148"/>
  <c r="T24" i="104"/>
  <c r="P24" i="104"/>
  <c r="Q24" i="104" s="1"/>
  <c r="D27" i="147"/>
  <c r="F27" i="147" s="1"/>
  <c r="M31" i="134"/>
  <c r="E31" i="134"/>
  <c r="T11" i="105"/>
  <c r="S30" i="105"/>
  <c r="T30" i="105" s="1"/>
  <c r="P11" i="105"/>
  <c r="AC31" i="139"/>
  <c r="AC25" i="147"/>
  <c r="F25" i="142"/>
  <c r="AC16" i="145"/>
  <c r="F19" i="134"/>
  <c r="D27" i="142"/>
  <c r="H12" i="137"/>
  <c r="H20" i="146"/>
  <c r="D25" i="143"/>
  <c r="D16" i="146"/>
  <c r="D20" i="147"/>
  <c r="AC12" i="146"/>
  <c r="D28" i="147"/>
  <c r="H20" i="134"/>
  <c r="H24" i="147"/>
  <c r="D13" i="143"/>
  <c r="AC29" i="147"/>
  <c r="V31" i="134"/>
  <c r="D17" i="143"/>
  <c r="H17" i="143" s="1"/>
  <c r="D20" i="142"/>
  <c r="H20" i="142" s="1"/>
  <c r="D24" i="148"/>
  <c r="D12" i="144"/>
  <c r="G31" i="145"/>
  <c r="F26" i="139"/>
  <c r="H27" i="137"/>
  <c r="E31" i="143"/>
  <c r="H20" i="139"/>
  <c r="H16" i="146"/>
  <c r="D17" i="148"/>
  <c r="E25" i="140"/>
  <c r="P17" i="103"/>
  <c r="Q17" i="103" s="1"/>
  <c r="T17" i="103"/>
  <c r="H25" i="147"/>
  <c r="F23" i="148"/>
  <c r="E19" i="140"/>
  <c r="Q31" i="148"/>
  <c r="D26" i="143"/>
  <c r="D19" i="145"/>
  <c r="AC21" i="147"/>
  <c r="D18" i="143"/>
  <c r="G31" i="148"/>
  <c r="AC21" i="144"/>
  <c r="D13" i="147"/>
  <c r="Q31" i="145"/>
  <c r="T31" i="145" s="1"/>
  <c r="F29" i="137"/>
  <c r="AC28" i="144"/>
  <c r="F23" i="134"/>
  <c r="E13" i="140"/>
  <c r="H23" i="137"/>
  <c r="AC27" i="142"/>
  <c r="D16" i="145"/>
  <c r="C27" i="109"/>
  <c r="D27" i="109" s="1"/>
  <c r="W19" i="152"/>
  <c r="K18" i="95"/>
  <c r="H23" i="143"/>
  <c r="F23" i="143"/>
  <c r="K23" i="143"/>
  <c r="F17" i="144"/>
  <c r="H17" i="144"/>
  <c r="K12" i="148"/>
  <c r="H12" i="148"/>
  <c r="K13" i="144"/>
  <c r="K15" i="145"/>
  <c r="H15" i="145"/>
  <c r="F15" i="145"/>
  <c r="AT27" i="104"/>
  <c r="AT25" i="104"/>
  <c r="AT23" i="104"/>
  <c r="AT13" i="104"/>
  <c r="AT19" i="104"/>
  <c r="AT16" i="104"/>
  <c r="AT14" i="104"/>
  <c r="AT18" i="104"/>
  <c r="AT24" i="104"/>
  <c r="AT20" i="104"/>
  <c r="H12" i="145"/>
  <c r="F12" i="145"/>
  <c r="K12" i="145"/>
  <c r="F17" i="147"/>
  <c r="H28" i="148"/>
  <c r="K28" i="148"/>
  <c r="F28" i="148"/>
  <c r="H14" i="144"/>
  <c r="G23" i="152"/>
  <c r="F29" i="147"/>
  <c r="K29" i="147"/>
  <c r="F26" i="146"/>
  <c r="K26" i="146"/>
  <c r="H26" i="146"/>
  <c r="AN27" i="103"/>
  <c r="H19" i="147"/>
  <c r="M31" i="145"/>
  <c r="O31" i="145"/>
  <c r="F12" i="148"/>
  <c r="H12" i="146"/>
  <c r="K25" i="148"/>
  <c r="F25" i="148"/>
  <c r="H25" i="148"/>
  <c r="H17" i="146"/>
  <c r="F17" i="146"/>
  <c r="K17" i="146"/>
  <c r="Q12" i="104"/>
  <c r="H29" i="147"/>
  <c r="K14" i="144"/>
  <c r="K23" i="147"/>
  <c r="H23" i="147"/>
  <c r="F23" i="147"/>
  <c r="K22" i="147"/>
  <c r="H22" i="147"/>
  <c r="F22" i="147"/>
  <c r="F14" i="145"/>
  <c r="H14" i="145"/>
  <c r="K14" i="145"/>
  <c r="M22" i="36"/>
  <c r="R15" i="79"/>
  <c r="F21" i="146"/>
  <c r="K21" i="146"/>
  <c r="H21" i="146"/>
  <c r="F16" i="147"/>
  <c r="H20" i="145"/>
  <c r="K20" i="145"/>
  <c r="F20" i="145"/>
  <c r="R31" i="139"/>
  <c r="K31" i="139"/>
  <c r="Y31" i="139"/>
  <c r="K31" i="137"/>
  <c r="Y31" i="137"/>
  <c r="R31" i="137"/>
  <c r="K29" i="145"/>
  <c r="F29" i="145"/>
  <c r="H29" i="145"/>
  <c r="H27" i="148"/>
  <c r="K27" i="148"/>
  <c r="F27" i="148"/>
  <c r="P25" i="111"/>
  <c r="D16" i="111"/>
  <c r="D25" i="111"/>
  <c r="P10" i="111"/>
  <c r="P18" i="109"/>
  <c r="D20" i="109"/>
  <c r="P24" i="109"/>
  <c r="D9" i="109"/>
  <c r="P17" i="110"/>
  <c r="U14" i="34"/>
  <c r="M26" i="36"/>
  <c r="K24" i="96"/>
  <c r="AB14" i="98"/>
  <c r="U16" i="10"/>
  <c r="AB13" i="98"/>
  <c r="I29" i="54"/>
  <c r="I13" i="141"/>
  <c r="X15" i="79"/>
  <c r="U22" i="10"/>
  <c r="I19" i="98"/>
  <c r="X18" i="98" s="1"/>
  <c r="H30" i="95"/>
  <c r="N21" i="97"/>
  <c r="Q21" i="97" s="1"/>
  <c r="K21" i="107"/>
  <c r="N16" i="102"/>
  <c r="I14" i="141"/>
  <c r="N12" i="96"/>
  <c r="Q12" i="96" s="1"/>
  <c r="N22" i="102"/>
  <c r="N25" i="102"/>
  <c r="N14" i="102"/>
  <c r="V17" i="152"/>
  <c r="V18" i="152"/>
  <c r="V19" i="152"/>
  <c r="Q16" i="94"/>
  <c r="K16" i="94"/>
  <c r="P22" i="111"/>
  <c r="C29" i="53"/>
  <c r="D29" i="53" s="1"/>
  <c r="Q20" i="97"/>
  <c r="N13" i="95"/>
  <c r="Q13" i="95" s="1"/>
  <c r="M20" i="95"/>
  <c r="Y22" i="34"/>
  <c r="I18" i="106"/>
  <c r="R27" i="10"/>
  <c r="H29" i="10"/>
  <c r="I29" i="10" s="1"/>
  <c r="U19" i="34"/>
  <c r="G21" i="98"/>
  <c r="Q23" i="95"/>
  <c r="AA15" i="79"/>
  <c r="S23" i="152"/>
  <c r="U25" i="34"/>
  <c r="J30" i="108"/>
  <c r="H30" i="141"/>
  <c r="N10" i="95"/>
  <c r="Q10" i="95" s="1"/>
  <c r="S15" i="98"/>
  <c r="AC14" i="98" s="1"/>
  <c r="Q15" i="97"/>
  <c r="K15" i="97"/>
  <c r="I15" i="97"/>
  <c r="N19" i="108"/>
  <c r="G19" i="108" s="1"/>
  <c r="M15" i="95"/>
  <c r="M19" i="97"/>
  <c r="I13" i="97"/>
  <c r="N29" i="102"/>
  <c r="X25" i="10"/>
  <c r="N19" i="95"/>
  <c r="Q19" i="95" s="1"/>
  <c r="S29" i="52"/>
  <c r="U27" i="34"/>
  <c r="P15" i="112"/>
  <c r="O21" i="152"/>
  <c r="O23" i="152" s="1"/>
  <c r="N10" i="108"/>
  <c r="U25" i="10"/>
  <c r="N10" i="94"/>
  <c r="K10" i="94" s="1"/>
  <c r="N26" i="108"/>
  <c r="I26" i="108" s="1"/>
  <c r="P13" i="111"/>
  <c r="K21" i="108"/>
  <c r="I19" i="97"/>
  <c r="I21" i="108"/>
  <c r="N16" i="96"/>
  <c r="Q16" i="96" s="1"/>
  <c r="L15" i="79"/>
  <c r="Q21" i="92"/>
  <c r="AB20" i="92" s="1"/>
  <c r="K30" i="107"/>
  <c r="I29" i="51"/>
  <c r="Q19" i="98"/>
  <c r="AB18" i="98" s="1"/>
  <c r="L30" i="96"/>
  <c r="N21" i="96"/>
  <c r="Q21" i="96" s="1"/>
  <c r="I22" i="84"/>
  <c r="M11" i="97"/>
  <c r="G18" i="141"/>
  <c r="F29" i="141"/>
  <c r="M21" i="108"/>
  <c r="U20" i="10"/>
  <c r="N27" i="97"/>
  <c r="G27" i="97" s="1"/>
  <c r="P24" i="110"/>
  <c r="U18" i="10"/>
  <c r="M21" i="97"/>
  <c r="K26" i="107"/>
  <c r="H26" i="107"/>
  <c r="Q17" i="96"/>
  <c r="M17" i="96"/>
  <c r="M15" i="97"/>
  <c r="Q17" i="97"/>
  <c r="K17" i="97"/>
  <c r="E29" i="3"/>
  <c r="E18" i="3"/>
  <c r="E26" i="3"/>
  <c r="AA20" i="68"/>
  <c r="M25" i="36"/>
  <c r="D25" i="110"/>
  <c r="P25" i="110"/>
  <c r="C27" i="106"/>
  <c r="D24" i="112"/>
  <c r="C27" i="112"/>
  <c r="P27" i="112" s="1"/>
  <c r="I20" i="84"/>
  <c r="Q22" i="97"/>
  <c r="I22" i="97"/>
  <c r="N16" i="97"/>
  <c r="Q16" i="97" s="1"/>
  <c r="L30" i="97"/>
  <c r="N14" i="95"/>
  <c r="M14" i="95" s="1"/>
  <c r="N26" i="97"/>
  <c r="K26" i="97" s="1"/>
  <c r="D17" i="109"/>
  <c r="Q10" i="94"/>
  <c r="X18" i="92"/>
  <c r="X20" i="92"/>
  <c r="V19" i="92"/>
  <c r="V18" i="92"/>
  <c r="V20" i="92"/>
  <c r="I11" i="108"/>
  <c r="K11" i="108"/>
  <c r="Y12" i="98"/>
  <c r="Y13" i="98"/>
  <c r="Y14" i="98"/>
  <c r="AC16" i="68"/>
  <c r="I20" i="106"/>
  <c r="D11" i="111"/>
  <c r="D23" i="111"/>
  <c r="D9" i="110"/>
  <c r="E24" i="107"/>
  <c r="J24" i="107"/>
  <c r="K24" i="107" s="1"/>
  <c r="AA18" i="79"/>
  <c r="N27" i="43"/>
  <c r="N16" i="43"/>
  <c r="N23" i="43"/>
  <c r="C29" i="106"/>
  <c r="U26" i="10"/>
  <c r="R26" i="10"/>
  <c r="I13" i="106"/>
  <c r="M21" i="96"/>
  <c r="R23" i="10"/>
  <c r="N22" i="95"/>
  <c r="M22" i="95" s="1"/>
  <c r="M14" i="97"/>
  <c r="Z16" i="98"/>
  <c r="Z18" i="98"/>
  <c r="V12" i="98"/>
  <c r="V13" i="98"/>
  <c r="K16" i="152"/>
  <c r="Y14" i="152" s="1"/>
  <c r="X12" i="10"/>
  <c r="N12" i="102"/>
  <c r="D15" i="111"/>
  <c r="P15" i="111"/>
  <c r="N25" i="95"/>
  <c r="Q25" i="95" s="1"/>
  <c r="U14" i="10"/>
  <c r="Q14" i="94"/>
  <c r="Q20" i="96"/>
  <c r="D11" i="109"/>
  <c r="Q13" i="97"/>
  <c r="N29" i="53"/>
  <c r="N23" i="108"/>
  <c r="K23" i="108" s="1"/>
  <c r="Q17" i="94"/>
  <c r="E23" i="92"/>
  <c r="K17" i="107"/>
  <c r="D30" i="95"/>
  <c r="D30" i="97"/>
  <c r="I17" i="96"/>
  <c r="G17" i="96"/>
  <c r="U17" i="10"/>
  <c r="G16" i="95"/>
  <c r="F15" i="125"/>
  <c r="G17" i="97"/>
  <c r="AD14" i="68"/>
  <c r="O21" i="92"/>
  <c r="AA19" i="92" s="1"/>
  <c r="N25" i="43"/>
  <c r="L29" i="108"/>
  <c r="H30" i="94"/>
  <c r="N12" i="43"/>
  <c r="P26" i="43" s="1"/>
  <c r="N25" i="96"/>
  <c r="Q25" i="96" s="1"/>
  <c r="S29" i="56"/>
  <c r="F30" i="108"/>
  <c r="AA14" i="79"/>
  <c r="W21" i="34"/>
  <c r="AD17" i="79"/>
  <c r="G12" i="108"/>
  <c r="X17" i="92"/>
  <c r="U19" i="10"/>
  <c r="U27" i="10"/>
  <c r="N25" i="97"/>
  <c r="M25" i="97" s="1"/>
  <c r="Q21" i="79"/>
  <c r="H30" i="96"/>
  <c r="P9" i="110"/>
  <c r="N24" i="94"/>
  <c r="I24" i="94" s="1"/>
  <c r="N12" i="95"/>
  <c r="K12" i="95" s="1"/>
  <c r="E17" i="107"/>
  <c r="F30" i="95"/>
  <c r="D30" i="96"/>
  <c r="N23" i="141"/>
  <c r="I23" i="141" s="1"/>
  <c r="N27" i="94"/>
  <c r="Q27" i="94" s="1"/>
  <c r="N17" i="141"/>
  <c r="I17" i="141" s="1"/>
  <c r="N18" i="97"/>
  <c r="Q18" i="97" s="1"/>
  <c r="N20" i="94"/>
  <c r="Q20" i="94" s="1"/>
  <c r="J30" i="96"/>
  <c r="N20" i="102"/>
  <c r="K16" i="97"/>
  <c r="N27" i="96"/>
  <c r="Q27" i="96" s="1"/>
  <c r="J31" i="107"/>
  <c r="K31" i="107" s="1"/>
  <c r="N22" i="96"/>
  <c r="Q22" i="96" s="1"/>
  <c r="J29" i="108"/>
  <c r="U12" i="10"/>
  <c r="W13" i="152"/>
  <c r="H29" i="141"/>
  <c r="N13" i="96"/>
  <c r="G13" i="96" s="1"/>
  <c r="N22" i="141"/>
  <c r="I22" i="141" s="1"/>
  <c r="F30" i="97"/>
  <c r="F30" i="96"/>
  <c r="M27" i="95"/>
  <c r="C29" i="54"/>
  <c r="D29" i="54" s="1"/>
  <c r="E30" i="45"/>
  <c r="G32" i="107"/>
  <c r="D30" i="94"/>
  <c r="K27" i="95"/>
  <c r="N20" i="108"/>
  <c r="K20" i="108" s="1"/>
  <c r="Q16" i="152"/>
  <c r="AB14" i="152" s="1"/>
  <c r="S29" i="54"/>
  <c r="J30" i="94"/>
  <c r="L30" i="95"/>
  <c r="J30" i="95"/>
  <c r="R17" i="10"/>
  <c r="N11" i="96"/>
  <c r="G11" i="96" s="1"/>
  <c r="W15" i="34"/>
  <c r="M23" i="152"/>
  <c r="Z12" i="152"/>
  <c r="K15" i="141"/>
  <c r="I15" i="141"/>
  <c r="G15" i="141"/>
  <c r="Y17" i="152"/>
  <c r="Y18" i="152"/>
  <c r="Y19" i="152"/>
  <c r="K24" i="141"/>
  <c r="I24" i="141"/>
  <c r="K10" i="141"/>
  <c r="G10" i="141"/>
  <c r="K25" i="141"/>
  <c r="I25" i="141"/>
  <c r="K20" i="94"/>
  <c r="I27" i="96"/>
  <c r="I13" i="96"/>
  <c r="K25" i="95"/>
  <c r="AA13" i="152"/>
  <c r="I23" i="108"/>
  <c r="D24" i="54"/>
  <c r="U22" i="34"/>
  <c r="P17" i="109"/>
  <c r="P15" i="109"/>
  <c r="M23" i="92"/>
  <c r="C29" i="55"/>
  <c r="D14" i="55" s="1"/>
  <c r="K22" i="94"/>
  <c r="H30" i="108"/>
  <c r="O21" i="98"/>
  <c r="I22" i="94"/>
  <c r="N10" i="96"/>
  <c r="N26" i="43"/>
  <c r="F29" i="108"/>
  <c r="I19" i="84"/>
  <c r="K13" i="94"/>
  <c r="W18" i="152"/>
  <c r="M21" i="95"/>
  <c r="C27" i="111"/>
  <c r="I23" i="97"/>
  <c r="T29" i="10"/>
  <c r="D32" i="107"/>
  <c r="N19" i="102"/>
  <c r="N11" i="102"/>
  <c r="N17" i="43"/>
  <c r="N16" i="108"/>
  <c r="G27" i="96"/>
  <c r="P14" i="111"/>
  <c r="E16" i="3"/>
  <c r="Q22" i="95"/>
  <c r="N15" i="102"/>
  <c r="I20" i="141"/>
  <c r="D20" i="111"/>
  <c r="E10" i="3"/>
  <c r="J29" i="141"/>
  <c r="E22" i="3"/>
  <c r="N12" i="97"/>
  <c r="N20" i="43"/>
  <c r="C29" i="52"/>
  <c r="D17" i="52" s="1"/>
  <c r="E24" i="3"/>
  <c r="E27" i="3"/>
  <c r="E12" i="3"/>
  <c r="X27" i="10"/>
  <c r="P22" i="109"/>
  <c r="P24" i="111"/>
  <c r="U24" i="34"/>
  <c r="U13" i="34"/>
  <c r="N25" i="108"/>
  <c r="M25" i="108" s="1"/>
  <c r="G21" i="92"/>
  <c r="P20" i="112"/>
  <c r="R13" i="10"/>
  <c r="R12" i="10"/>
  <c r="AD16" i="79"/>
  <c r="X23" i="10"/>
  <c r="D31" i="155"/>
  <c r="J31" i="155" s="1"/>
  <c r="I10" i="96"/>
  <c r="P9" i="111"/>
  <c r="H29" i="108"/>
  <c r="M22" i="94"/>
  <c r="V30" i="34"/>
  <c r="U30" i="34" s="1"/>
  <c r="M15" i="96"/>
  <c r="Y13" i="92"/>
  <c r="O16" i="68"/>
  <c r="I16" i="97"/>
  <c r="K12" i="96"/>
  <c r="K25" i="107"/>
  <c r="K21" i="95"/>
  <c r="I24" i="96"/>
  <c r="G14" i="141"/>
  <c r="C31" i="84"/>
  <c r="I19" i="96"/>
  <c r="AB18" i="152"/>
  <c r="C29" i="56"/>
  <c r="D19" i="56" s="1"/>
  <c r="M19" i="94"/>
  <c r="K20" i="141"/>
  <c r="N13" i="102"/>
  <c r="F30" i="141"/>
  <c r="N22" i="43"/>
  <c r="C29" i="50"/>
  <c r="D28" i="50" s="1"/>
  <c r="V30" i="48"/>
  <c r="S30" i="48" s="1"/>
  <c r="I27" i="106"/>
  <c r="D9" i="111"/>
  <c r="J22" i="155"/>
  <c r="P30" i="4"/>
  <c r="Q30" i="4" s="1"/>
  <c r="G17" i="95"/>
  <c r="C30" i="45"/>
  <c r="D18" i="45" s="1"/>
  <c r="AC21" i="68"/>
  <c r="AC23" i="68" s="1"/>
  <c r="P20" i="111"/>
  <c r="N17" i="102"/>
  <c r="E11" i="3"/>
  <c r="J30" i="97"/>
  <c r="N13" i="43"/>
  <c r="C29" i="51"/>
  <c r="F13" i="155"/>
  <c r="G13" i="155" s="1"/>
  <c r="X15" i="92"/>
  <c r="N11" i="95"/>
  <c r="K11" i="95" s="1"/>
  <c r="E14" i="3"/>
  <c r="E20" i="3"/>
  <c r="E21" i="3"/>
  <c r="G15" i="95"/>
  <c r="O15" i="79"/>
  <c r="I14" i="84"/>
  <c r="C32" i="107"/>
  <c r="N27" i="108"/>
  <c r="I29" i="53"/>
  <c r="X13" i="10"/>
  <c r="N22" i="108"/>
  <c r="P10" i="110"/>
  <c r="P23" i="112"/>
  <c r="P12" i="110"/>
  <c r="R18" i="10"/>
  <c r="C16" i="106"/>
  <c r="U10" i="34"/>
  <c r="P21" i="109"/>
  <c r="P24" i="112"/>
  <c r="W17" i="34"/>
  <c r="N29" i="54"/>
  <c r="P9" i="109"/>
  <c r="M24" i="97"/>
  <c r="V30" i="47"/>
  <c r="Y30" i="47" s="1"/>
  <c r="G13" i="108"/>
  <c r="AC17" i="92"/>
  <c r="G26" i="95"/>
  <c r="Z12" i="92"/>
  <c r="G15" i="94"/>
  <c r="V30" i="49"/>
  <c r="G30" i="49" s="1"/>
  <c r="N19" i="43"/>
  <c r="X14" i="92"/>
  <c r="M31" i="36"/>
  <c r="I15" i="106"/>
  <c r="V18" i="98"/>
  <c r="I15" i="96"/>
  <c r="N15" i="108"/>
  <c r="Q18" i="94"/>
  <c r="P30" i="100"/>
  <c r="Q30" i="100" s="1"/>
  <c r="N21" i="43"/>
  <c r="M26" i="108"/>
  <c r="N24" i="43"/>
  <c r="G24" i="97"/>
  <c r="G22" i="94"/>
  <c r="C29" i="57"/>
  <c r="D25" i="57" s="1"/>
  <c r="W13" i="92"/>
  <c r="W12" i="92"/>
  <c r="N23" i="102"/>
  <c r="I23" i="84"/>
  <c r="K23" i="97"/>
  <c r="P20" i="109"/>
  <c r="D14" i="111"/>
  <c r="AA17" i="68"/>
  <c r="N15" i="43"/>
  <c r="N11" i="43"/>
  <c r="E13" i="3"/>
  <c r="E25" i="3"/>
  <c r="AD12" i="79"/>
  <c r="N14" i="43"/>
  <c r="K29" i="102"/>
  <c r="I16" i="84"/>
  <c r="E23" i="3"/>
  <c r="E17" i="3"/>
  <c r="C30" i="106"/>
  <c r="N31" i="43"/>
  <c r="X17" i="10"/>
  <c r="N25" i="94"/>
  <c r="M25" i="94" s="1"/>
  <c r="AA12" i="125"/>
  <c r="N16" i="141"/>
  <c r="W12" i="34"/>
  <c r="P11" i="111"/>
  <c r="P23" i="110"/>
  <c r="P9" i="112"/>
  <c r="I28" i="84"/>
  <c r="W19" i="34"/>
  <c r="R24" i="10"/>
  <c r="AA15" i="68"/>
  <c r="P16" i="112"/>
  <c r="I29" i="56"/>
  <c r="N21" i="94"/>
  <c r="AD13" i="79"/>
  <c r="P11" i="110"/>
  <c r="X24" i="10"/>
  <c r="AD14" i="79"/>
  <c r="I29" i="55"/>
  <c r="I16" i="68"/>
  <c r="G24" i="108"/>
  <c r="G15" i="96"/>
  <c r="G16" i="94"/>
  <c r="W12" i="152"/>
  <c r="Z12" i="98"/>
  <c r="V12" i="92"/>
  <c r="G13" i="141"/>
  <c r="O13" i="141" s="1"/>
  <c r="G12" i="96"/>
  <c r="G17" i="141"/>
  <c r="D20" i="54"/>
  <c r="E29" i="10"/>
  <c r="AD18" i="79"/>
  <c r="AA17" i="92"/>
  <c r="D11" i="53"/>
  <c r="X17" i="152"/>
  <c r="G12" i="94"/>
  <c r="AB16" i="98"/>
  <c r="G26" i="94"/>
  <c r="G20" i="96"/>
  <c r="G14" i="97"/>
  <c r="AA12" i="152"/>
  <c r="Y17" i="92"/>
  <c r="G19" i="94"/>
  <c r="G23" i="96"/>
  <c r="W12" i="98"/>
  <c r="I30" i="47"/>
  <c r="AC16" i="98"/>
  <c r="I18" i="108"/>
  <c r="X12" i="98"/>
  <c r="G10" i="95"/>
  <c r="D28" i="54"/>
  <c r="W20" i="34"/>
  <c r="G18" i="108"/>
  <c r="S23" i="92"/>
  <c r="AA12" i="98"/>
  <c r="O23" i="92"/>
  <c r="G20" i="97"/>
  <c r="G16" i="96"/>
  <c r="G24" i="94"/>
  <c r="X16" i="68"/>
  <c r="W23" i="34"/>
  <c r="G17" i="108"/>
  <c r="G23" i="108"/>
  <c r="G18" i="96"/>
  <c r="G10" i="96"/>
  <c r="G12" i="141"/>
  <c r="Z17" i="92"/>
  <c r="AB12" i="92"/>
  <c r="I16" i="94"/>
  <c r="D11" i="54"/>
  <c r="G24" i="141"/>
  <c r="G24" i="96"/>
  <c r="G26" i="97"/>
  <c r="W14" i="92"/>
  <c r="AB12" i="152"/>
  <c r="G20" i="94"/>
  <c r="V17" i="92"/>
  <c r="G27" i="95"/>
  <c r="G25" i="95"/>
  <c r="G12" i="155"/>
  <c r="H16" i="107"/>
  <c r="G14" i="96"/>
  <c r="G14" i="108"/>
  <c r="AC12" i="92"/>
  <c r="K23" i="94"/>
  <c r="W14" i="98"/>
  <c r="AA12" i="92"/>
  <c r="G23" i="94"/>
  <c r="AC18" i="98"/>
  <c r="I23" i="96"/>
  <c r="AB17" i="98"/>
  <c r="M13" i="95"/>
  <c r="G14" i="94"/>
  <c r="M23" i="36"/>
  <c r="K24" i="94"/>
  <c r="F19" i="79"/>
  <c r="V17" i="98"/>
  <c r="G23" i="95"/>
  <c r="I19" i="108"/>
  <c r="U30" i="47"/>
  <c r="AC14" i="152"/>
  <c r="AC12" i="152"/>
  <c r="G11" i="97"/>
  <c r="G20" i="95"/>
  <c r="H19" i="107"/>
  <c r="I17" i="94"/>
  <c r="D19" i="53"/>
  <c r="G11" i="94"/>
  <c r="AA13" i="92"/>
  <c r="K18" i="96"/>
  <c r="N30" i="96"/>
  <c r="G30" i="96" s="1"/>
  <c r="K17" i="94"/>
  <c r="G17" i="94"/>
  <c r="V14" i="152"/>
  <c r="E23" i="152"/>
  <c r="G24" i="95"/>
  <c r="D22" i="56"/>
  <c r="G19" i="96"/>
  <c r="D27" i="53"/>
  <c r="D13" i="53"/>
  <c r="AC17" i="152"/>
  <c r="G10" i="108"/>
  <c r="Y19" i="92"/>
  <c r="AA20" i="92"/>
  <c r="D25" i="55"/>
  <c r="I11" i="97"/>
  <c r="G10" i="97"/>
  <c r="R15" i="125"/>
  <c r="U30" i="48"/>
  <c r="M30" i="47"/>
  <c r="AA16" i="98"/>
  <c r="D22" i="53"/>
  <c r="M10" i="108"/>
  <c r="H23" i="107"/>
  <c r="D19" i="54"/>
  <c r="H27" i="109"/>
  <c r="M27" i="36"/>
  <c r="G16" i="97"/>
  <c r="K30" i="48"/>
  <c r="G26" i="96"/>
  <c r="D25" i="54"/>
  <c r="K14" i="107"/>
  <c r="J32" i="107"/>
  <c r="K32" i="107" s="1"/>
  <c r="R16" i="68"/>
  <c r="M17" i="36"/>
  <c r="I10" i="97"/>
  <c r="G13" i="94"/>
  <c r="D17" i="55"/>
  <c r="M14" i="96"/>
  <c r="I11" i="94"/>
  <c r="AB18" i="92"/>
  <c r="L27" i="112"/>
  <c r="G18" i="95"/>
  <c r="O30" i="48"/>
  <c r="Z17" i="152"/>
  <c r="M15" i="36"/>
  <c r="G25" i="141"/>
  <c r="L19" i="79"/>
  <c r="W16" i="98"/>
  <c r="I19" i="79"/>
  <c r="Z19" i="152"/>
  <c r="M16" i="36"/>
  <c r="AB17" i="92"/>
  <c r="R29" i="10"/>
  <c r="Z13" i="92"/>
  <c r="G15" i="97"/>
  <c r="O15" i="97" s="1"/>
  <c r="I25" i="96"/>
  <c r="M13" i="94"/>
  <c r="G19" i="97"/>
  <c r="K17" i="96"/>
  <c r="I14" i="97"/>
  <c r="K11" i="141"/>
  <c r="G21" i="95"/>
  <c r="M26" i="97"/>
  <c r="K24" i="108"/>
  <c r="M14" i="36"/>
  <c r="M13" i="97"/>
  <c r="G13" i="97"/>
  <c r="G12" i="97"/>
  <c r="D11" i="51"/>
  <c r="AA15" i="125"/>
  <c r="K19" i="94"/>
  <c r="G11" i="108"/>
  <c r="K21" i="97"/>
  <c r="M12" i="108"/>
  <c r="K17" i="141"/>
  <c r="D16" i="54"/>
  <c r="M23" i="96"/>
  <c r="Z19" i="92"/>
  <c r="I15" i="95"/>
  <c r="I20" i="94"/>
  <c r="M18" i="96"/>
  <c r="AC21" i="79"/>
  <c r="R21" i="79" s="1"/>
  <c r="I15" i="94"/>
  <c r="I29" i="106"/>
  <c r="M17" i="94"/>
  <c r="I30" i="34"/>
  <c r="I13" i="108"/>
  <c r="O29" i="10"/>
  <c r="D15" i="55"/>
  <c r="D19" i="55"/>
  <c r="AA19" i="79"/>
  <c r="K13" i="95"/>
  <c r="K20" i="96"/>
  <c r="K20" i="97"/>
  <c r="U19" i="79"/>
  <c r="X19" i="79"/>
  <c r="D12" i="55"/>
  <c r="I24" i="95"/>
  <c r="AC18" i="92"/>
  <c r="Z18" i="92"/>
  <c r="R19" i="79"/>
  <c r="AA14" i="98"/>
  <c r="M11" i="94"/>
  <c r="D18" i="53"/>
  <c r="H25" i="107"/>
  <c r="K21" i="96"/>
  <c r="I14" i="94"/>
  <c r="W14" i="152"/>
  <c r="Q29" i="56"/>
  <c r="K18" i="108"/>
  <c r="D18" i="56"/>
  <c r="AA16" i="68"/>
  <c r="M30" i="49"/>
  <c r="M19" i="96"/>
  <c r="I12" i="108"/>
  <c r="I26" i="96"/>
  <c r="D15" i="54"/>
  <c r="I10" i="95"/>
  <c r="M18" i="95"/>
  <c r="D21" i="53"/>
  <c r="K23" i="141"/>
  <c r="I14" i="96"/>
  <c r="N27" i="112"/>
  <c r="V15" i="92"/>
  <c r="I26" i="95"/>
  <c r="V13" i="152"/>
  <c r="W13" i="98"/>
  <c r="G25" i="97"/>
  <c r="Q25" i="97"/>
  <c r="X18" i="152"/>
  <c r="M20" i="36"/>
  <c r="K25" i="96"/>
  <c r="K10" i="95"/>
  <c r="K11" i="97"/>
  <c r="I22" i="106"/>
  <c r="K10" i="97"/>
  <c r="I24" i="106"/>
  <c r="X19" i="92"/>
  <c r="M16" i="94"/>
  <c r="AB13" i="92"/>
  <c r="I24" i="97"/>
  <c r="N24" i="102"/>
  <c r="D17" i="53"/>
  <c r="V13" i="92"/>
  <c r="I16" i="95"/>
  <c r="I18" i="95"/>
  <c r="D20" i="53"/>
  <c r="D14" i="53"/>
  <c r="I21" i="95"/>
  <c r="I20" i="95"/>
  <c r="N10" i="102"/>
  <c r="M17" i="108"/>
  <c r="I23" i="106"/>
  <c r="M28" i="36"/>
  <c r="D22" i="55"/>
  <c r="AA17" i="98"/>
  <c r="I23" i="94"/>
  <c r="K26" i="94"/>
  <c r="D23" i="53"/>
  <c r="I25" i="97"/>
  <c r="L27" i="109"/>
  <c r="I23" i="92"/>
  <c r="M13" i="36"/>
  <c r="K24" i="95"/>
  <c r="Z15" i="92"/>
  <c r="M23" i="94"/>
  <c r="D16" i="55"/>
  <c r="AC19" i="92"/>
  <c r="D24" i="53"/>
  <c r="AA14" i="92"/>
  <c r="K15" i="94"/>
  <c r="L29" i="10"/>
  <c r="K23" i="95"/>
  <c r="M18" i="94"/>
  <c r="AA13" i="98"/>
  <c r="Z14" i="152"/>
  <c r="H28" i="107"/>
  <c r="K14" i="97"/>
  <c r="N30" i="141"/>
  <c r="G30" i="141" s="1"/>
  <c r="M20" i="97"/>
  <c r="I18" i="96"/>
  <c r="K22" i="97"/>
  <c r="AA18" i="92"/>
  <c r="M10" i="94"/>
  <c r="Q30" i="47"/>
  <c r="M26" i="94"/>
  <c r="Y12" i="92"/>
  <c r="K23" i="92"/>
  <c r="I18" i="141"/>
  <c r="O18" i="141" s="1"/>
  <c r="G29" i="56"/>
  <c r="D13" i="56"/>
  <c r="M20" i="96"/>
  <c r="G30" i="47"/>
  <c r="I10" i="94"/>
  <c r="U29" i="10"/>
  <c r="I20" i="96"/>
  <c r="D28" i="53"/>
  <c r="D29" i="57"/>
  <c r="H17" i="107"/>
  <c r="M21" i="36"/>
  <c r="I21" i="96"/>
  <c r="G29" i="53"/>
  <c r="I12" i="96"/>
  <c r="D15" i="50"/>
  <c r="I21" i="97"/>
  <c r="F16" i="68"/>
  <c r="I16" i="96"/>
  <c r="K30" i="49"/>
  <c r="G16" i="108"/>
  <c r="X19" i="152"/>
  <c r="AA14" i="152"/>
  <c r="K19" i="97"/>
  <c r="D12" i="56"/>
  <c r="I14" i="106"/>
  <c r="K13" i="108"/>
  <c r="M14" i="94"/>
  <c r="K15" i="96"/>
  <c r="D21" i="54"/>
  <c r="I25" i="106"/>
  <c r="K27" i="96"/>
  <c r="G22" i="96"/>
  <c r="E21" i="98"/>
  <c r="K17" i="108"/>
  <c r="D13" i="54"/>
  <c r="D14" i="54"/>
  <c r="X13" i="98"/>
  <c r="S30" i="49"/>
  <c r="D23" i="54"/>
  <c r="D15" i="53"/>
  <c r="AB13" i="152"/>
  <c r="AC15" i="92"/>
  <c r="D24" i="56"/>
  <c r="O15" i="125"/>
  <c r="M24" i="96"/>
  <c r="O24" i="96" s="1"/>
  <c r="M12" i="36"/>
  <c r="G20" i="108"/>
  <c r="X16" i="98"/>
  <c r="N18" i="102"/>
  <c r="K26" i="96"/>
  <c r="K19" i="96"/>
  <c r="Z13" i="152"/>
  <c r="K18" i="94"/>
  <c r="I27" i="95"/>
  <c r="K10" i="96"/>
  <c r="H29" i="107"/>
  <c r="N27" i="102"/>
  <c r="O26" i="141"/>
  <c r="K15" i="95"/>
  <c r="D18" i="51"/>
  <c r="D21" i="52"/>
  <c r="H30" i="107"/>
  <c r="M12" i="96"/>
  <c r="K13" i="96"/>
  <c r="I15" i="125"/>
  <c r="K23" i="96"/>
  <c r="H21" i="107"/>
  <c r="K14" i="94"/>
  <c r="I12" i="94"/>
  <c r="H15" i="107"/>
  <c r="L15" i="125"/>
  <c r="I20" i="97"/>
  <c r="AC13" i="152"/>
  <c r="M15" i="94"/>
  <c r="X29" i="10"/>
  <c r="I13" i="95"/>
  <c r="K16" i="95"/>
  <c r="M11" i="36"/>
  <c r="M12" i="94"/>
  <c r="O30" i="47"/>
  <c r="M24" i="108"/>
  <c r="M24" i="36"/>
  <c r="L29" i="53"/>
  <c r="G10" i="94"/>
  <c r="M10" i="95"/>
  <c r="S21" i="98"/>
  <c r="I14" i="108"/>
  <c r="W27" i="34"/>
  <c r="M26" i="95"/>
  <c r="O30" i="34"/>
  <c r="U16" i="68"/>
  <c r="I12" i="141"/>
  <c r="H24" i="107"/>
  <c r="Z13" i="98"/>
  <c r="M21" i="98"/>
  <c r="D16" i="53"/>
  <c r="N27" i="110"/>
  <c r="AC13" i="92"/>
  <c r="K14" i="108"/>
  <c r="U30" i="49"/>
  <c r="D25" i="53"/>
  <c r="K12" i="94"/>
  <c r="X15" i="125"/>
  <c r="Y15" i="92"/>
  <c r="Y18" i="92"/>
  <c r="Z14" i="92"/>
  <c r="I21" i="79"/>
  <c r="V16" i="98"/>
  <c r="I10" i="141"/>
  <c r="K20" i="95"/>
  <c r="M19" i="36"/>
  <c r="O25" i="141"/>
  <c r="W16" i="34"/>
  <c r="H18" i="107"/>
  <c r="D12" i="53"/>
  <c r="L29" i="54"/>
  <c r="D17" i="54"/>
  <c r="K24" i="97"/>
  <c r="X14" i="98"/>
  <c r="D26" i="53"/>
  <c r="D27" i="45"/>
  <c r="W17" i="98"/>
  <c r="G23" i="97"/>
  <c r="Q23" i="97"/>
  <c r="W26" i="34"/>
  <c r="Q21" i="98"/>
  <c r="K14" i="96"/>
  <c r="K26" i="95"/>
  <c r="I23" i="95"/>
  <c r="H22" i="107"/>
  <c r="M16" i="95"/>
  <c r="P13" i="43"/>
  <c r="W15" i="92"/>
  <c r="K11" i="94"/>
  <c r="O30" i="49"/>
  <c r="H27" i="112"/>
  <c r="D13" i="55"/>
  <c r="M24" i="95"/>
  <c r="K16" i="96"/>
  <c r="O27" i="95"/>
  <c r="I13" i="94"/>
  <c r="D21" i="56"/>
  <c r="M24" i="94"/>
  <c r="L16" i="68"/>
  <c r="D23" i="55"/>
  <c r="N26" i="102"/>
  <c r="M17" i="95"/>
  <c r="V14" i="92"/>
  <c r="M26" i="96"/>
  <c r="Q11" i="95"/>
  <c r="K21" i="98"/>
  <c r="D17" i="56"/>
  <c r="M17" i="97"/>
  <c r="O17" i="97" s="1"/>
  <c r="I28" i="106"/>
  <c r="M27" i="96"/>
  <c r="M22" i="97"/>
  <c r="N21" i="102"/>
  <c r="L27" i="110"/>
  <c r="M18" i="36"/>
  <c r="D12" i="54"/>
  <c r="M12" i="97"/>
  <c r="Q29" i="54"/>
  <c r="P30" i="101" l="1"/>
  <c r="Q30" i="101" s="1"/>
  <c r="H20" i="107"/>
  <c r="H18" i="147"/>
  <c r="F27" i="112"/>
  <c r="P27" i="43"/>
  <c r="X17" i="98"/>
  <c r="O15" i="95"/>
  <c r="D16" i="56"/>
  <c r="D11" i="56"/>
  <c r="D23" i="56"/>
  <c r="D14" i="56"/>
  <c r="N30" i="94"/>
  <c r="G21" i="96"/>
  <c r="K14" i="143"/>
  <c r="AT12" i="104"/>
  <c r="AT26" i="104"/>
  <c r="AT22" i="104"/>
  <c r="AT17" i="104"/>
  <c r="K30" i="47"/>
  <c r="S30" i="47"/>
  <c r="K22" i="95"/>
  <c r="AB19" i="92"/>
  <c r="M25" i="95"/>
  <c r="I21" i="98"/>
  <c r="AA31" i="147"/>
  <c r="AT11" i="104"/>
  <c r="AT15" i="104"/>
  <c r="AT28" i="104"/>
  <c r="AT21" i="104"/>
  <c r="F28" i="143"/>
  <c r="M16" i="97"/>
  <c r="M23" i="108"/>
  <c r="I25" i="95"/>
  <c r="O25" i="95" s="1"/>
  <c r="Q27" i="97"/>
  <c r="Q29" i="53"/>
  <c r="P16" i="43"/>
  <c r="Q16" i="43" s="1"/>
  <c r="K11" i="96"/>
  <c r="G21" i="97"/>
  <c r="H12" i="142"/>
  <c r="P27" i="110"/>
  <c r="H27" i="110"/>
  <c r="F27" i="109"/>
  <c r="J27" i="109"/>
  <c r="N27" i="109"/>
  <c r="P27" i="109"/>
  <c r="F31" i="155"/>
  <c r="G31" i="155" s="1"/>
  <c r="K19" i="143"/>
  <c r="H19" i="143"/>
  <c r="F19" i="143"/>
  <c r="D31" i="36"/>
  <c r="D18" i="54"/>
  <c r="H17" i="147"/>
  <c r="K24" i="147"/>
  <c r="F24" i="147"/>
  <c r="F18" i="147"/>
  <c r="H26" i="142"/>
  <c r="W25" i="34"/>
  <c r="Q23" i="92"/>
  <c r="N30" i="108"/>
  <c r="O17" i="141"/>
  <c r="E29" i="102"/>
  <c r="O15" i="141"/>
  <c r="N30" i="97"/>
  <c r="O17" i="96"/>
  <c r="AN16" i="104"/>
  <c r="W13" i="34"/>
  <c r="AD13" i="68"/>
  <c r="O24" i="141"/>
  <c r="O14" i="141"/>
  <c r="AH23" i="105"/>
  <c r="AH30" i="103"/>
  <c r="AH17" i="103"/>
  <c r="D27" i="50"/>
  <c r="P11" i="43"/>
  <c r="P12" i="43"/>
  <c r="R12" i="43" s="1"/>
  <c r="M30" i="34"/>
  <c r="O12" i="141"/>
  <c r="H31" i="107"/>
  <c r="D19" i="57"/>
  <c r="D22" i="50"/>
  <c r="G30" i="34"/>
  <c r="AC13" i="98"/>
  <c r="O11" i="108"/>
  <c r="M12" i="95"/>
  <c r="D23" i="45"/>
  <c r="G14" i="95"/>
  <c r="O16" i="94"/>
  <c r="W24" i="34"/>
  <c r="O20" i="141"/>
  <c r="M19" i="95"/>
  <c r="Y18" i="98"/>
  <c r="AB15" i="92"/>
  <c r="K27" i="97"/>
  <c r="AA18" i="152"/>
  <c r="Y16" i="98"/>
  <c r="F27" i="110"/>
  <c r="K21" i="141"/>
  <c r="F12" i="146"/>
  <c r="F19" i="147"/>
  <c r="K16" i="145"/>
  <c r="F19" i="146"/>
  <c r="O31" i="144"/>
  <c r="D14" i="52"/>
  <c r="O22" i="97"/>
  <c r="P19" i="43"/>
  <c r="P25" i="43"/>
  <c r="D17" i="57"/>
  <c r="O10" i="141"/>
  <c r="D16" i="45"/>
  <c r="O17" i="108"/>
  <c r="O15" i="96"/>
  <c r="O21" i="97"/>
  <c r="O21" i="96"/>
  <c r="I12" i="95"/>
  <c r="D26" i="50"/>
  <c r="S30" i="34"/>
  <c r="K19" i="108"/>
  <c r="O23" i="108"/>
  <c r="O14" i="97"/>
  <c r="G26" i="108"/>
  <c r="K26" i="108"/>
  <c r="O22" i="94"/>
  <c r="AB14" i="92"/>
  <c r="M27" i="97"/>
  <c r="AA19" i="152"/>
  <c r="G11" i="141"/>
  <c r="O11" i="141" s="1"/>
  <c r="H16" i="147"/>
  <c r="K12" i="146"/>
  <c r="H22" i="146"/>
  <c r="F13" i="146"/>
  <c r="F29" i="148"/>
  <c r="AN30" i="105"/>
  <c r="K29" i="148"/>
  <c r="H19" i="146"/>
  <c r="AB19" i="152"/>
  <c r="G29" i="52"/>
  <c r="P22" i="43"/>
  <c r="P28" i="43"/>
  <c r="Q28" i="43" s="1"/>
  <c r="P20" i="43"/>
  <c r="N29" i="108"/>
  <c r="O29" i="108" s="1"/>
  <c r="D17" i="50"/>
  <c r="O12" i="108"/>
  <c r="G23" i="141"/>
  <c r="O16" i="97"/>
  <c r="M19" i="108"/>
  <c r="O18" i="108"/>
  <c r="D28" i="52"/>
  <c r="M10" i="97"/>
  <c r="J27" i="110"/>
  <c r="E31" i="43"/>
  <c r="O21" i="108"/>
  <c r="I21" i="141"/>
  <c r="O21" i="141" s="1"/>
  <c r="W14" i="34"/>
  <c r="F17" i="145"/>
  <c r="F25" i="147"/>
  <c r="K25" i="142"/>
  <c r="F17" i="142"/>
  <c r="H13" i="146"/>
  <c r="H18" i="146"/>
  <c r="G19" i="141"/>
  <c r="Q30" i="97"/>
  <c r="M30" i="97"/>
  <c r="Q30" i="94"/>
  <c r="K30" i="94"/>
  <c r="M30" i="94"/>
  <c r="I30" i="94"/>
  <c r="H32" i="107"/>
  <c r="L29" i="57"/>
  <c r="M30" i="96"/>
  <c r="AN11" i="103"/>
  <c r="AN28" i="105"/>
  <c r="V31" i="142"/>
  <c r="H18" i="145"/>
  <c r="F18" i="145"/>
  <c r="K18" i="145"/>
  <c r="D26" i="55"/>
  <c r="D20" i="45"/>
  <c r="P21" i="43"/>
  <c r="R21" i="43" s="1"/>
  <c r="P15" i="43"/>
  <c r="P18" i="43"/>
  <c r="P14" i="43"/>
  <c r="P29" i="43"/>
  <c r="R29" i="43" s="1"/>
  <c r="O23" i="97"/>
  <c r="D24" i="55"/>
  <c r="D21" i="55"/>
  <c r="N29" i="141"/>
  <c r="O29" i="141" s="1"/>
  <c r="O24" i="108"/>
  <c r="M25" i="96"/>
  <c r="F21" i="79"/>
  <c r="D22" i="57"/>
  <c r="D21" i="45"/>
  <c r="D28" i="55"/>
  <c r="D13" i="50"/>
  <c r="L21" i="79"/>
  <c r="M16" i="96"/>
  <c r="I30" i="106"/>
  <c r="D18" i="55"/>
  <c r="D23" i="50"/>
  <c r="D12" i="50"/>
  <c r="G22" i="141"/>
  <c r="G19" i="95"/>
  <c r="K22" i="96"/>
  <c r="D21" i="50"/>
  <c r="L29" i="50"/>
  <c r="D11" i="50"/>
  <c r="D20" i="55"/>
  <c r="G13" i="95"/>
  <c r="AC12" i="98"/>
  <c r="AD20" i="68"/>
  <c r="I19" i="95"/>
  <c r="I27" i="97"/>
  <c r="AA17" i="152"/>
  <c r="I18" i="94"/>
  <c r="F14" i="143"/>
  <c r="F25" i="145"/>
  <c r="I26" i="94"/>
  <c r="O26" i="94" s="1"/>
  <c r="F21" i="142"/>
  <c r="K21" i="142"/>
  <c r="H21" i="142"/>
  <c r="H27" i="144"/>
  <c r="K27" i="144"/>
  <c r="F27" i="144"/>
  <c r="H28" i="142"/>
  <c r="Q19" i="94"/>
  <c r="I19" i="94"/>
  <c r="O19" i="94" s="1"/>
  <c r="K23" i="146"/>
  <c r="I30" i="49"/>
  <c r="P17" i="43"/>
  <c r="P24" i="43"/>
  <c r="P23" i="43"/>
  <c r="R23" i="43" s="1"/>
  <c r="Q29" i="50"/>
  <c r="I30" i="48"/>
  <c r="O23" i="96"/>
  <c r="O21" i="79"/>
  <c r="D19" i="50"/>
  <c r="D14" i="50"/>
  <c r="D19" i="45"/>
  <c r="D25" i="50"/>
  <c r="U21" i="79"/>
  <c r="G29" i="55"/>
  <c r="D27" i="55"/>
  <c r="I27" i="94"/>
  <c r="D29" i="45"/>
  <c r="Q29" i="55"/>
  <c r="I21" i="68"/>
  <c r="F21" i="68"/>
  <c r="D14" i="45"/>
  <c r="L29" i="55"/>
  <c r="G22" i="95"/>
  <c r="G25" i="96"/>
  <c r="O25" i="96" s="1"/>
  <c r="G27" i="94"/>
  <c r="W18" i="34"/>
  <c r="K27" i="94"/>
  <c r="K25" i="97"/>
  <c r="K23" i="152"/>
  <c r="H25" i="145"/>
  <c r="K16" i="146"/>
  <c r="K20" i="148"/>
  <c r="I19" i="141"/>
  <c r="O19" i="141" s="1"/>
  <c r="AT22" i="105"/>
  <c r="F28" i="142"/>
  <c r="O20" i="97"/>
  <c r="AT30" i="105"/>
  <c r="I20" i="108"/>
  <c r="AH30" i="105"/>
  <c r="F31" i="134"/>
  <c r="H26" i="145"/>
  <c r="F25" i="144"/>
  <c r="F22" i="146"/>
  <c r="F21" i="148"/>
  <c r="K17" i="142"/>
  <c r="M22" i="96"/>
  <c r="K18" i="97"/>
  <c r="AN18" i="103"/>
  <c r="AN16" i="103"/>
  <c r="P30" i="104"/>
  <c r="Q30" i="104" s="1"/>
  <c r="AB17" i="104" s="1"/>
  <c r="AN20" i="103"/>
  <c r="AN25" i="103"/>
  <c r="AN30" i="104"/>
  <c r="AH24" i="103"/>
  <c r="AH20" i="105"/>
  <c r="H17" i="145"/>
  <c r="K12" i="147"/>
  <c r="K21" i="148"/>
  <c r="AH28" i="104"/>
  <c r="K26" i="145"/>
  <c r="AH18" i="104"/>
  <c r="K22" i="146"/>
  <c r="AH14" i="103"/>
  <c r="K23" i="148"/>
  <c r="K28" i="143"/>
  <c r="V31" i="148"/>
  <c r="T31" i="148"/>
  <c r="K13" i="143"/>
  <c r="H13" i="143"/>
  <c r="F13" i="143"/>
  <c r="H20" i="147"/>
  <c r="K20" i="147"/>
  <c r="F20" i="147"/>
  <c r="F27" i="142"/>
  <c r="K27" i="142"/>
  <c r="H27" i="142"/>
  <c r="P30" i="105"/>
  <c r="Q30" i="105" s="1"/>
  <c r="Q11" i="105"/>
  <c r="AH24" i="104"/>
  <c r="K16" i="143"/>
  <c r="F14" i="146"/>
  <c r="H14" i="146"/>
  <c r="AT17" i="103"/>
  <c r="AT24" i="103"/>
  <c r="AT26" i="103"/>
  <c r="AT12" i="103"/>
  <c r="AT25" i="103"/>
  <c r="AT30" i="103"/>
  <c r="AT13" i="103"/>
  <c r="H29" i="143"/>
  <c r="F29" i="143"/>
  <c r="K29" i="143"/>
  <c r="AH13" i="104"/>
  <c r="K31" i="134"/>
  <c r="Y31" i="134"/>
  <c r="R31" i="134"/>
  <c r="AH27" i="103"/>
  <c r="K27" i="145"/>
  <c r="H27" i="145"/>
  <c r="F27" i="145"/>
  <c r="AH21" i="103"/>
  <c r="K12" i="143"/>
  <c r="H12" i="143"/>
  <c r="F12" i="143"/>
  <c r="AH19" i="105"/>
  <c r="K19" i="148"/>
  <c r="F19" i="148"/>
  <c r="H19" i="148"/>
  <c r="AH15" i="103"/>
  <c r="AH28" i="103"/>
  <c r="AH28" i="105"/>
  <c r="T31" i="146"/>
  <c r="V31" i="146"/>
  <c r="AN26" i="103"/>
  <c r="D31" i="146"/>
  <c r="AT23" i="103"/>
  <c r="K17" i="145"/>
  <c r="M31" i="142"/>
  <c r="D31" i="142"/>
  <c r="O31" i="142"/>
  <c r="K23" i="144"/>
  <c r="H23" i="144"/>
  <c r="F23" i="144"/>
  <c r="K14" i="147"/>
  <c r="H14" i="147"/>
  <c r="F14" i="147"/>
  <c r="K27" i="146"/>
  <c r="F23" i="142"/>
  <c r="K23" i="142"/>
  <c r="H23" i="142"/>
  <c r="H14" i="142"/>
  <c r="K14" i="142"/>
  <c r="F14" i="142"/>
  <c r="AH22" i="105"/>
  <c r="AH12" i="103"/>
  <c r="F22" i="143"/>
  <c r="K22" i="143"/>
  <c r="AH25" i="105"/>
  <c r="K22" i="144"/>
  <c r="H22" i="144"/>
  <c r="H29" i="142"/>
  <c r="F29" i="142"/>
  <c r="K29" i="142"/>
  <c r="F21" i="147"/>
  <c r="K21" i="147"/>
  <c r="H21" i="147"/>
  <c r="H28" i="146"/>
  <c r="F28" i="146"/>
  <c r="K28" i="146"/>
  <c r="AH23" i="103"/>
  <c r="AH23" i="104"/>
  <c r="F22" i="144"/>
  <c r="F24" i="146"/>
  <c r="K24" i="146"/>
  <c r="AT21" i="103"/>
  <c r="AN19" i="103"/>
  <c r="AT20" i="103"/>
  <c r="Q17" i="95"/>
  <c r="K17" i="95"/>
  <c r="AT18" i="105"/>
  <c r="AA31" i="146"/>
  <c r="K13" i="147"/>
  <c r="F13" i="147"/>
  <c r="H13" i="147"/>
  <c r="K19" i="145"/>
  <c r="H19" i="145"/>
  <c r="F19" i="145"/>
  <c r="K12" i="144"/>
  <c r="H12" i="144"/>
  <c r="F12" i="144"/>
  <c r="K24" i="148"/>
  <c r="H24" i="148"/>
  <c r="F24" i="148"/>
  <c r="K17" i="143"/>
  <c r="F17" i="143"/>
  <c r="H28" i="147"/>
  <c r="K28" i="147"/>
  <c r="AH22" i="103"/>
  <c r="F16" i="145"/>
  <c r="H22" i="142"/>
  <c r="K22" i="142"/>
  <c r="F22" i="142"/>
  <c r="H15" i="147"/>
  <c r="K15" i="147"/>
  <c r="F15" i="147"/>
  <c r="D31" i="143"/>
  <c r="M31" i="143"/>
  <c r="F16" i="144"/>
  <c r="H16" i="144"/>
  <c r="K16" i="144"/>
  <c r="AH11" i="104"/>
  <c r="AH25" i="104"/>
  <c r="AH30" i="104"/>
  <c r="AH17" i="104"/>
  <c r="AH19" i="104"/>
  <c r="AH12" i="104"/>
  <c r="F16" i="146"/>
  <c r="AH16" i="104"/>
  <c r="AH19" i="103"/>
  <c r="F16" i="143"/>
  <c r="AH21" i="105"/>
  <c r="T31" i="147"/>
  <c r="V31" i="147"/>
  <c r="AN17" i="103"/>
  <c r="AT14" i="103"/>
  <c r="K16" i="148"/>
  <c r="F16" i="148"/>
  <c r="H16" i="148"/>
  <c r="K18" i="148"/>
  <c r="H18" i="148"/>
  <c r="F18" i="148"/>
  <c r="H13" i="148"/>
  <c r="F13" i="148"/>
  <c r="F16" i="142"/>
  <c r="K16" i="142"/>
  <c r="H16" i="142"/>
  <c r="H27" i="146"/>
  <c r="AH26" i="103"/>
  <c r="H25" i="142"/>
  <c r="AH12" i="105"/>
  <c r="H16" i="145"/>
  <c r="AH15" i="104"/>
  <c r="AH27" i="104"/>
  <c r="K19" i="144"/>
  <c r="F19" i="144"/>
  <c r="H19" i="144"/>
  <c r="H19" i="142"/>
  <c r="K19" i="142"/>
  <c r="F19" i="142"/>
  <c r="AC31" i="142"/>
  <c r="AA31" i="142"/>
  <c r="AH20" i="104"/>
  <c r="K20" i="146"/>
  <c r="H16" i="143"/>
  <c r="H22" i="143"/>
  <c r="I23" i="152"/>
  <c r="AT16" i="103"/>
  <c r="K18" i="143"/>
  <c r="F18" i="143"/>
  <c r="H18" i="143"/>
  <c r="F17" i="148"/>
  <c r="H17" i="148"/>
  <c r="K17" i="148"/>
  <c r="AH17" i="105"/>
  <c r="AH11" i="105"/>
  <c r="AC31" i="148"/>
  <c r="AA31" i="148"/>
  <c r="AN30" i="103"/>
  <c r="AN12" i="103"/>
  <c r="AN14" i="103"/>
  <c r="AN15" i="103"/>
  <c r="AT15" i="103"/>
  <c r="X13" i="152"/>
  <c r="X12" i="152"/>
  <c r="G27" i="141"/>
  <c r="I27" i="141"/>
  <c r="H24" i="145"/>
  <c r="F24" i="145"/>
  <c r="K24" i="145"/>
  <c r="H20" i="143"/>
  <c r="F20" i="143"/>
  <c r="K20" i="143"/>
  <c r="D31" i="147"/>
  <c r="O31" i="147"/>
  <c r="AH13" i="103"/>
  <c r="K29" i="144"/>
  <c r="H29" i="144"/>
  <c r="F29" i="144"/>
  <c r="O31" i="148"/>
  <c r="D31" i="148"/>
  <c r="AN21" i="103"/>
  <c r="AT11" i="103"/>
  <c r="F14" i="148"/>
  <c r="K14" i="148"/>
  <c r="H14" i="148"/>
  <c r="AH21" i="104"/>
  <c r="AH22" i="104"/>
  <c r="F15" i="142"/>
  <c r="H15" i="142"/>
  <c r="K15" i="142"/>
  <c r="F24" i="144"/>
  <c r="K24" i="144"/>
  <c r="H24" i="144"/>
  <c r="H26" i="147"/>
  <c r="F26" i="147"/>
  <c r="AH15" i="105"/>
  <c r="F15" i="143"/>
  <c r="H15" i="143"/>
  <c r="F21" i="144"/>
  <c r="H21" i="144"/>
  <c r="K21" i="144"/>
  <c r="H25" i="144"/>
  <c r="Q11" i="103"/>
  <c r="P30" i="103"/>
  <c r="Q30" i="103" s="1"/>
  <c r="AH25" i="103"/>
  <c r="AA31" i="143"/>
  <c r="AC31" i="143"/>
  <c r="AT13" i="105"/>
  <c r="AT21" i="105"/>
  <c r="AT28" i="105"/>
  <c r="AT23" i="105"/>
  <c r="AT17" i="105"/>
  <c r="AT11" i="105"/>
  <c r="AT19" i="105"/>
  <c r="AT24" i="105"/>
  <c r="AT14" i="105"/>
  <c r="AT15" i="105"/>
  <c r="AT26" i="105"/>
  <c r="AT25" i="105"/>
  <c r="AT27" i="105"/>
  <c r="AT16" i="105"/>
  <c r="AT12" i="105"/>
  <c r="AH14" i="104"/>
  <c r="F18" i="146"/>
  <c r="AN13" i="103"/>
  <c r="H13" i="145"/>
  <c r="F13" i="145"/>
  <c r="AH16" i="105"/>
  <c r="AN24" i="103"/>
  <c r="I15" i="79"/>
  <c r="U15" i="79"/>
  <c r="F15" i="79"/>
  <c r="AT19" i="103"/>
  <c r="AT20" i="105"/>
  <c r="M31" i="148"/>
  <c r="H26" i="143"/>
  <c r="F26" i="143"/>
  <c r="K26" i="143"/>
  <c r="F20" i="142"/>
  <c r="K20" i="142"/>
  <c r="F25" i="143"/>
  <c r="H25" i="143"/>
  <c r="K25" i="143"/>
  <c r="H27" i="147"/>
  <c r="K27" i="147"/>
  <c r="AH26" i="104"/>
  <c r="K14" i="146"/>
  <c r="AN11" i="104"/>
  <c r="AN15" i="104"/>
  <c r="AN24" i="104"/>
  <c r="AN18" i="104"/>
  <c r="AN13" i="104"/>
  <c r="AN28" i="104"/>
  <c r="AN27" i="104"/>
  <c r="AN23" i="104"/>
  <c r="AN14" i="104"/>
  <c r="AN20" i="104"/>
  <c r="AN19" i="104"/>
  <c r="AN26" i="104"/>
  <c r="AN12" i="104"/>
  <c r="AN21" i="104"/>
  <c r="AN22" i="104"/>
  <c r="AN17" i="104"/>
  <c r="AN25" i="104"/>
  <c r="AT18" i="103"/>
  <c r="AH13" i="105"/>
  <c r="T31" i="144"/>
  <c r="V31" i="144"/>
  <c r="AH27" i="105"/>
  <c r="AH24" i="105"/>
  <c r="K26" i="144"/>
  <c r="H26" i="144"/>
  <c r="F26" i="144"/>
  <c r="AN12" i="105"/>
  <c r="AN11" i="105"/>
  <c r="AN13" i="105"/>
  <c r="AN26" i="105"/>
  <c r="AN15" i="105"/>
  <c r="AN25" i="105"/>
  <c r="AN19" i="105"/>
  <c r="AN18" i="105"/>
  <c r="AN27" i="105"/>
  <c r="AN23" i="105"/>
  <c r="AN24" i="105"/>
  <c r="AN21" i="105"/>
  <c r="AN16" i="105"/>
  <c r="AN17" i="105"/>
  <c r="AN14" i="105"/>
  <c r="AN20" i="105"/>
  <c r="AN22" i="105"/>
  <c r="AH20" i="103"/>
  <c r="H12" i="147"/>
  <c r="F12" i="147"/>
  <c r="AH18" i="103"/>
  <c r="D31" i="145"/>
  <c r="AT27" i="103"/>
  <c r="K12" i="142"/>
  <c r="F12" i="142"/>
  <c r="V31" i="143"/>
  <c r="T31" i="143"/>
  <c r="H21" i="145"/>
  <c r="F21" i="145"/>
  <c r="K21" i="145"/>
  <c r="F15" i="144"/>
  <c r="H15" i="144"/>
  <c r="K15" i="144"/>
  <c r="AH14" i="105"/>
  <c r="H22" i="148"/>
  <c r="K22" i="148"/>
  <c r="F22" i="148"/>
  <c r="K25" i="144"/>
  <c r="F20" i="148"/>
  <c r="H20" i="148"/>
  <c r="F18" i="142"/>
  <c r="H18" i="142"/>
  <c r="F25" i="146"/>
  <c r="K25" i="146"/>
  <c r="AH26" i="105"/>
  <c r="F26" i="148"/>
  <c r="H26" i="148"/>
  <c r="H27" i="143"/>
  <c r="F27" i="143"/>
  <c r="K27" i="143"/>
  <c r="H31" i="134"/>
  <c r="F18" i="144"/>
  <c r="H18" i="144"/>
  <c r="K18" i="144"/>
  <c r="AH11" i="103"/>
  <c r="K15" i="146"/>
  <c r="H15" i="146"/>
  <c r="F15" i="146"/>
  <c r="AH18" i="105"/>
  <c r="AC31" i="144"/>
  <c r="AA31" i="144"/>
  <c r="K28" i="144"/>
  <c r="F28" i="144"/>
  <c r="K26" i="142"/>
  <c r="AN22" i="103"/>
  <c r="AT28" i="103"/>
  <c r="I17" i="95"/>
  <c r="O17" i="95" s="1"/>
  <c r="AN23" i="103"/>
  <c r="V31" i="145"/>
  <c r="H24" i="146"/>
  <c r="K27" i="141"/>
  <c r="F28" i="147"/>
  <c r="D31" i="144"/>
  <c r="AH16" i="103"/>
  <c r="K26" i="147"/>
  <c r="AC19" i="152"/>
  <c r="AB14" i="104"/>
  <c r="AB23" i="104"/>
  <c r="AB18" i="104"/>
  <c r="AB12" i="104"/>
  <c r="AB16" i="104"/>
  <c r="AB15" i="104"/>
  <c r="AB26" i="104"/>
  <c r="AB28" i="104"/>
  <c r="AB22" i="104"/>
  <c r="AB13" i="104"/>
  <c r="AB11" i="104"/>
  <c r="AB21" i="104"/>
  <c r="AB24" i="104"/>
  <c r="AB20" i="104"/>
  <c r="AB27" i="104"/>
  <c r="AB19" i="104"/>
  <c r="AP23" i="103"/>
  <c r="AP27" i="103"/>
  <c r="AP24" i="103"/>
  <c r="AP17" i="103"/>
  <c r="AP12" i="103"/>
  <c r="AP22" i="103"/>
  <c r="AP15" i="103"/>
  <c r="AP29" i="103"/>
  <c r="AP16" i="103"/>
  <c r="AP28" i="103"/>
  <c r="AP11" i="103"/>
  <c r="AP26" i="103"/>
  <c r="AP13" i="103"/>
  <c r="AV28" i="104"/>
  <c r="AV24" i="104"/>
  <c r="AV18" i="104"/>
  <c r="AV15" i="104"/>
  <c r="AV13" i="104"/>
  <c r="AV19" i="104"/>
  <c r="AV29" i="104"/>
  <c r="AV26" i="104"/>
  <c r="AV25" i="104"/>
  <c r="AV12" i="104"/>
  <c r="AV20" i="104"/>
  <c r="AV14" i="104"/>
  <c r="AV17" i="104"/>
  <c r="AV11" i="104"/>
  <c r="AV22" i="104"/>
  <c r="AV23" i="104"/>
  <c r="AV16" i="104"/>
  <c r="AV27" i="104"/>
  <c r="AV21" i="104"/>
  <c r="Y12" i="152"/>
  <c r="M27" i="94"/>
  <c r="O27" i="94" s="1"/>
  <c r="K19" i="95"/>
  <c r="O19" i="95" s="1"/>
  <c r="I18" i="97"/>
  <c r="M18" i="97"/>
  <c r="Q24" i="94"/>
  <c r="I22" i="96"/>
  <c r="O22" i="96" s="1"/>
  <c r="O15" i="94"/>
  <c r="M20" i="108"/>
  <c r="O20" i="108" s="1"/>
  <c r="G18" i="97"/>
  <c r="O24" i="94"/>
  <c r="AA21" i="79"/>
  <c r="K10" i="108"/>
  <c r="I10" i="108"/>
  <c r="D22" i="52"/>
  <c r="Q23" i="152"/>
  <c r="D26" i="54"/>
  <c r="M13" i="96"/>
  <c r="O13" i="96" s="1"/>
  <c r="M20" i="94"/>
  <c r="O20" i="94" s="1"/>
  <c r="Q12" i="95"/>
  <c r="Y13" i="152"/>
  <c r="D27" i="112"/>
  <c r="J27" i="112"/>
  <c r="Q26" i="97"/>
  <c r="I26" i="97"/>
  <c r="O26" i="97" s="1"/>
  <c r="D27" i="54"/>
  <c r="D22" i="54"/>
  <c r="Q13" i="96"/>
  <c r="G29" i="54"/>
  <c r="G12" i="95"/>
  <c r="O12" i="95" s="1"/>
  <c r="I22" i="95"/>
  <c r="O22" i="95" s="1"/>
  <c r="Q14" i="95"/>
  <c r="K14" i="95"/>
  <c r="I14" i="95"/>
  <c r="W10" i="34"/>
  <c r="O27" i="97"/>
  <c r="AD19" i="68"/>
  <c r="AD18" i="68"/>
  <c r="AD13" i="125"/>
  <c r="AD12" i="68"/>
  <c r="I11" i="96"/>
  <c r="M11" i="96"/>
  <c r="Q11" i="96"/>
  <c r="AD12" i="125"/>
  <c r="AD17" i="68"/>
  <c r="O18" i="94"/>
  <c r="C31" i="106"/>
  <c r="E31" i="106" s="1"/>
  <c r="W11" i="34"/>
  <c r="N30" i="95"/>
  <c r="K22" i="141"/>
  <c r="O22" i="141" s="1"/>
  <c r="I31" i="106"/>
  <c r="O23" i="68"/>
  <c r="F23" i="68"/>
  <c r="L23" i="68"/>
  <c r="I23" i="68"/>
  <c r="AA23" i="68"/>
  <c r="X23" i="68"/>
  <c r="R23" i="68"/>
  <c r="U23" i="68"/>
  <c r="O26" i="95"/>
  <c r="I30" i="96"/>
  <c r="M21" i="94"/>
  <c r="I21" i="94"/>
  <c r="K21" i="94"/>
  <c r="G21" i="94"/>
  <c r="Q21" i="94"/>
  <c r="Y30" i="49"/>
  <c r="Q30" i="49"/>
  <c r="G22" i="108"/>
  <c r="M22" i="108"/>
  <c r="I22" i="108"/>
  <c r="K22" i="108"/>
  <c r="D29" i="51"/>
  <c r="L29" i="51"/>
  <c r="D17" i="51"/>
  <c r="D23" i="51"/>
  <c r="D26" i="51"/>
  <c r="D14" i="51"/>
  <c r="D20" i="51"/>
  <c r="Q29" i="51"/>
  <c r="D12" i="51"/>
  <c r="D27" i="51"/>
  <c r="D15" i="51"/>
  <c r="G29" i="51"/>
  <c r="D22" i="51"/>
  <c r="D13" i="51"/>
  <c r="D28" i="51"/>
  <c r="D25" i="51"/>
  <c r="D19" i="51"/>
  <c r="D16" i="51"/>
  <c r="D24" i="51"/>
  <c r="D21" i="51"/>
  <c r="Y30" i="34"/>
  <c r="Q30" i="34"/>
  <c r="K30" i="34"/>
  <c r="W22" i="34"/>
  <c r="W17" i="92"/>
  <c r="W18" i="92"/>
  <c r="W20" i="92"/>
  <c r="W19" i="92"/>
  <c r="Q12" i="97"/>
  <c r="I12" i="97"/>
  <c r="K12" i="97"/>
  <c r="I16" i="108"/>
  <c r="K16" i="108"/>
  <c r="E32" i="107"/>
  <c r="D27" i="111"/>
  <c r="P27" i="111"/>
  <c r="N27" i="111"/>
  <c r="L27" i="111"/>
  <c r="H27" i="111"/>
  <c r="F27" i="111"/>
  <c r="J27" i="111"/>
  <c r="Q10" i="96"/>
  <c r="M10" i="96"/>
  <c r="O10" i="96" s="1"/>
  <c r="G16" i="141"/>
  <c r="K16" i="141"/>
  <c r="I16" i="141"/>
  <c r="G15" i="108"/>
  <c r="I15" i="108"/>
  <c r="K15" i="108"/>
  <c r="D29" i="56"/>
  <c r="D27" i="56"/>
  <c r="D25" i="56"/>
  <c r="D20" i="56"/>
  <c r="D28" i="56"/>
  <c r="L29" i="56"/>
  <c r="D26" i="56"/>
  <c r="D15" i="56"/>
  <c r="G31" i="84"/>
  <c r="E31" i="84"/>
  <c r="I31" i="84"/>
  <c r="AD15" i="68"/>
  <c r="D29" i="55"/>
  <c r="D11" i="55"/>
  <c r="I16" i="106"/>
  <c r="G27" i="108"/>
  <c r="K27" i="108"/>
  <c r="M27" i="108"/>
  <c r="I27" i="108"/>
  <c r="G11" i="95"/>
  <c r="M11" i="95"/>
  <c r="I11" i="95"/>
  <c r="D30" i="45"/>
  <c r="D28" i="45"/>
  <c r="D17" i="45"/>
  <c r="D22" i="45"/>
  <c r="D26" i="45"/>
  <c r="D13" i="45"/>
  <c r="D25" i="45"/>
  <c r="D24" i="45"/>
  <c r="D12" i="45"/>
  <c r="D15" i="45"/>
  <c r="P30" i="45"/>
  <c r="L30" i="45"/>
  <c r="Y30" i="48"/>
  <c r="G30" i="48"/>
  <c r="M30" i="48"/>
  <c r="Q30" i="48"/>
  <c r="Q24" i="70"/>
  <c r="Q27" i="70"/>
  <c r="Q15" i="70"/>
  <c r="Q31" i="70"/>
  <c r="Q30" i="70"/>
  <c r="Q20" i="70"/>
  <c r="Q22" i="70"/>
  <c r="Q29" i="70"/>
  <c r="Q13" i="70"/>
  <c r="Q14" i="70"/>
  <c r="Q16" i="70"/>
  <c r="Q18" i="70"/>
  <c r="Q21" i="70"/>
  <c r="Q28" i="70"/>
  <c r="Q17" i="70"/>
  <c r="Q32" i="70"/>
  <c r="Q26" i="70"/>
  <c r="Q19" i="70"/>
  <c r="Q25" i="70"/>
  <c r="Q23" i="70"/>
  <c r="M16" i="108"/>
  <c r="Q25" i="94"/>
  <c r="I25" i="94"/>
  <c r="G25" i="94"/>
  <c r="K25" i="94"/>
  <c r="D15" i="57"/>
  <c r="D18" i="57"/>
  <c r="G29" i="57"/>
  <c r="D14" i="57"/>
  <c r="D11" i="57"/>
  <c r="D13" i="57"/>
  <c r="D26" i="57"/>
  <c r="D20" i="57"/>
  <c r="D27" i="57"/>
  <c r="D12" i="57"/>
  <c r="D24" i="57"/>
  <c r="D21" i="57"/>
  <c r="Q29" i="57"/>
  <c r="D16" i="57"/>
  <c r="D23" i="57"/>
  <c r="D28" i="57"/>
  <c r="M15" i="108"/>
  <c r="X21" i="68"/>
  <c r="O21" i="68"/>
  <c r="U21" i="68"/>
  <c r="R21" i="68"/>
  <c r="L21" i="68"/>
  <c r="AA21" i="68"/>
  <c r="D29" i="50"/>
  <c r="D20" i="50"/>
  <c r="D18" i="50"/>
  <c r="D16" i="50"/>
  <c r="D24" i="50"/>
  <c r="G29" i="50"/>
  <c r="G25" i="108"/>
  <c r="K25" i="108"/>
  <c r="I25" i="108"/>
  <c r="D29" i="52"/>
  <c r="D23" i="52"/>
  <c r="Q29" i="52"/>
  <c r="D26" i="52"/>
  <c r="D25" i="52"/>
  <c r="D13" i="52"/>
  <c r="D20" i="52"/>
  <c r="D18" i="52"/>
  <c r="D15" i="52"/>
  <c r="L29" i="52"/>
  <c r="D19" i="52"/>
  <c r="D12" i="52"/>
  <c r="D27" i="52"/>
  <c r="D11" i="52"/>
  <c r="D24" i="52"/>
  <c r="G23" i="92"/>
  <c r="H30" i="45"/>
  <c r="D16" i="52"/>
  <c r="AD15" i="125"/>
  <c r="O27" i="96"/>
  <c r="O14" i="94"/>
  <c r="O20" i="96"/>
  <c r="O25" i="97"/>
  <c r="G29" i="108"/>
  <c r="K29" i="141"/>
  <c r="O12" i="96"/>
  <c r="O16" i="95"/>
  <c r="O10" i="95"/>
  <c r="K30" i="141"/>
  <c r="O19" i="108"/>
  <c r="O12" i="94"/>
  <c r="I29" i="108"/>
  <c r="O24" i="97"/>
  <c r="K29" i="108"/>
  <c r="M29" i="108"/>
  <c r="X21" i="79"/>
  <c r="O18" i="96"/>
  <c r="I30" i="108"/>
  <c r="Q30" i="108"/>
  <c r="Q21" i="43"/>
  <c r="Q15" i="43"/>
  <c r="R15" i="43"/>
  <c r="R18" i="43"/>
  <c r="Q18" i="43"/>
  <c r="Q14" i="43"/>
  <c r="R14" i="43"/>
  <c r="Q29" i="43"/>
  <c r="AD16" i="68"/>
  <c r="M30" i="108"/>
  <c r="O12" i="97"/>
  <c r="O18" i="95"/>
  <c r="O10" i="108"/>
  <c r="O19" i="96"/>
  <c r="O11" i="94"/>
  <c r="O20" i="95"/>
  <c r="AD19" i="79"/>
  <c r="O14" i="96"/>
  <c r="Q13" i="43"/>
  <c r="R13" i="43"/>
  <c r="R17" i="43"/>
  <c r="Q17" i="43"/>
  <c r="R24" i="43"/>
  <c r="Q24" i="43"/>
  <c r="Q23" i="43"/>
  <c r="G30" i="108"/>
  <c r="O24" i="36"/>
  <c r="O14" i="36"/>
  <c r="O27" i="36"/>
  <c r="O25" i="36"/>
  <c r="O16" i="36"/>
  <c r="O12" i="36"/>
  <c r="O17" i="36"/>
  <c r="O22" i="36"/>
  <c r="O19" i="36"/>
  <c r="O20" i="36"/>
  <c r="O13" i="36"/>
  <c r="O26" i="36"/>
  <c r="O21" i="36"/>
  <c r="O15" i="36"/>
  <c r="O23" i="36"/>
  <c r="O28" i="36"/>
  <c r="O11" i="36"/>
  <c r="O18" i="36"/>
  <c r="O29" i="36"/>
  <c r="K30" i="97"/>
  <c r="I29" i="141"/>
  <c r="I30" i="97"/>
  <c r="G30" i="97"/>
  <c r="O13" i="97"/>
  <c r="O21" i="95"/>
  <c r="O13" i="94"/>
  <c r="K30" i="96"/>
  <c r="O30" i="96" s="1"/>
  <c r="Q30" i="96"/>
  <c r="O11" i="97"/>
  <c r="R27" i="43"/>
  <c r="Q27" i="43"/>
  <c r="W30" i="47"/>
  <c r="O19" i="97"/>
  <c r="O26" i="96"/>
  <c r="O10" i="97"/>
  <c r="O24" i="95"/>
  <c r="O23" i="95"/>
  <c r="O23" i="94"/>
  <c r="R11" i="43"/>
  <c r="Q11" i="43"/>
  <c r="Q26" i="43"/>
  <c r="R26" i="43"/>
  <c r="Q22" i="43"/>
  <c r="R22" i="43"/>
  <c r="R19" i="43"/>
  <c r="Q19" i="43"/>
  <c r="Q25" i="43"/>
  <c r="R25" i="43"/>
  <c r="R20" i="43"/>
  <c r="Q20" i="43"/>
  <c r="O10" i="94"/>
  <c r="K30" i="108"/>
  <c r="O16" i="96"/>
  <c r="I30" i="141"/>
  <c r="M30" i="141"/>
  <c r="Q30" i="141"/>
  <c r="W30" i="34"/>
  <c r="P19" i="102"/>
  <c r="P17" i="102"/>
  <c r="P21" i="102"/>
  <c r="P25" i="102"/>
  <c r="P10" i="102"/>
  <c r="P13" i="102"/>
  <c r="P23" i="102"/>
  <c r="P26" i="102"/>
  <c r="P22" i="102"/>
  <c r="P27" i="102"/>
  <c r="P28" i="102"/>
  <c r="P24" i="102"/>
  <c r="P14" i="102"/>
  <c r="P20" i="102"/>
  <c r="P15" i="102"/>
  <c r="P12" i="102"/>
  <c r="P16" i="102"/>
  <c r="P11" i="102"/>
  <c r="P18" i="102"/>
  <c r="W30" i="49"/>
  <c r="O13" i="95"/>
  <c r="O13" i="108"/>
  <c r="AD21" i="68"/>
  <c r="O23" i="141"/>
  <c r="G30" i="94"/>
  <c r="O30" i="94" s="1"/>
  <c r="G29" i="141"/>
  <c r="O17" i="94"/>
  <c r="O14" i="108"/>
  <c r="R16" i="43" l="1"/>
  <c r="Q12" i="43"/>
  <c r="R28" i="43"/>
  <c r="AP14" i="103"/>
  <c r="AP20" i="103"/>
  <c r="AD21" i="79"/>
  <c r="O26" i="108"/>
  <c r="AB30" i="105"/>
  <c r="F31" i="106"/>
  <c r="G31" i="106" s="1"/>
  <c r="AB30" i="104"/>
  <c r="AB25" i="104"/>
  <c r="AP21" i="103"/>
  <c r="AP25" i="103"/>
  <c r="AP18" i="103"/>
  <c r="AB14" i="103"/>
  <c r="AB11" i="103"/>
  <c r="AB18" i="103"/>
  <c r="AB26" i="103"/>
  <c r="AB28" i="103"/>
  <c r="AB21" i="103"/>
  <c r="AB20" i="103"/>
  <c r="AB19" i="103"/>
  <c r="AB24" i="103"/>
  <c r="AB23" i="103"/>
  <c r="AB13" i="103"/>
  <c r="AB27" i="103"/>
  <c r="AB12" i="103"/>
  <c r="AB16" i="103"/>
  <c r="AB15" i="103"/>
  <c r="AB25" i="103"/>
  <c r="AB22" i="103"/>
  <c r="AB17" i="103"/>
  <c r="F31" i="147"/>
  <c r="R31" i="147"/>
  <c r="K31" i="147"/>
  <c r="H31" i="147"/>
  <c r="Y31" i="147"/>
  <c r="F31" i="146"/>
  <c r="R31" i="146"/>
  <c r="H31" i="146"/>
  <c r="K31" i="146"/>
  <c r="Y31" i="146"/>
  <c r="AP19" i="103"/>
  <c r="F31" i="144"/>
  <c r="K31" i="144"/>
  <c r="R31" i="144"/>
  <c r="Y31" i="144"/>
  <c r="H31" i="144"/>
  <c r="AJ16" i="103"/>
  <c r="AJ23" i="103"/>
  <c r="AJ13" i="103"/>
  <c r="AJ19" i="103"/>
  <c r="AJ21" i="103"/>
  <c r="AJ20" i="103"/>
  <c r="AJ29" i="103"/>
  <c r="AJ26" i="103"/>
  <c r="AJ22" i="103"/>
  <c r="AJ14" i="103"/>
  <c r="AJ18" i="103"/>
  <c r="AJ25" i="103"/>
  <c r="AJ17" i="103"/>
  <c r="AJ24" i="103"/>
  <c r="AJ11" i="103"/>
  <c r="AJ28" i="103"/>
  <c r="AJ15" i="103"/>
  <c r="AJ27" i="103"/>
  <c r="AJ12" i="103"/>
  <c r="K31" i="145"/>
  <c r="Y31" i="145"/>
  <c r="R31" i="145"/>
  <c r="H31" i="145"/>
  <c r="F31" i="145"/>
  <c r="AP18" i="105"/>
  <c r="AP27" i="105"/>
  <c r="AP14" i="105"/>
  <c r="AP22" i="105"/>
  <c r="AP11" i="105"/>
  <c r="AP13" i="105"/>
  <c r="AP24" i="105"/>
  <c r="AP20" i="105"/>
  <c r="AP28" i="105"/>
  <c r="AP12" i="105"/>
  <c r="AP25" i="105"/>
  <c r="AP17" i="105"/>
  <c r="AP19" i="105"/>
  <c r="AP16" i="105"/>
  <c r="AP15" i="105"/>
  <c r="AP21" i="105"/>
  <c r="AP26" i="105"/>
  <c r="AP23" i="105"/>
  <c r="AP29" i="105"/>
  <c r="AD15" i="79"/>
  <c r="AV17" i="105"/>
  <c r="AV22" i="105"/>
  <c r="AV11" i="105"/>
  <c r="AV23" i="105"/>
  <c r="AV15" i="105"/>
  <c r="AV20" i="105"/>
  <c r="AV19" i="105"/>
  <c r="AV29" i="105"/>
  <c r="AV13" i="105"/>
  <c r="AV26" i="105"/>
  <c r="AV27" i="105"/>
  <c r="AV14" i="105"/>
  <c r="AV25" i="105"/>
  <c r="AV18" i="105"/>
  <c r="AV21" i="105"/>
  <c r="AV12" i="105"/>
  <c r="AV16" i="105"/>
  <c r="AV28" i="105"/>
  <c r="AV24" i="105"/>
  <c r="AV29" i="103"/>
  <c r="AV17" i="103"/>
  <c r="AV19" i="103"/>
  <c r="AV13" i="103"/>
  <c r="AV26" i="103"/>
  <c r="AV18" i="103"/>
  <c r="AV27" i="103"/>
  <c r="AV16" i="103"/>
  <c r="AV25" i="103"/>
  <c r="AV15" i="103"/>
  <c r="AV20" i="103"/>
  <c r="AV24" i="103"/>
  <c r="AV11" i="103"/>
  <c r="AV14" i="103"/>
  <c r="AV21" i="103"/>
  <c r="AV28" i="103"/>
  <c r="AV12" i="103"/>
  <c r="AV23" i="103"/>
  <c r="AV22" i="103"/>
  <c r="F31" i="143"/>
  <c r="R31" i="143"/>
  <c r="Y31" i="143"/>
  <c r="K31" i="143"/>
  <c r="H31" i="143"/>
  <c r="AB19" i="105"/>
  <c r="AB22" i="105"/>
  <c r="AB18" i="105"/>
  <c r="AB17" i="105"/>
  <c r="AB14" i="105"/>
  <c r="AB20" i="105"/>
  <c r="AB25" i="105"/>
  <c r="AB11" i="105"/>
  <c r="AB16" i="105"/>
  <c r="AB12" i="105"/>
  <c r="AB13" i="105"/>
  <c r="AB28" i="105"/>
  <c r="AB15" i="105"/>
  <c r="AB26" i="105"/>
  <c r="AB23" i="105"/>
  <c r="AB27" i="105"/>
  <c r="AB21" i="105"/>
  <c r="AB24" i="105"/>
  <c r="AJ13" i="104"/>
  <c r="AJ25" i="104"/>
  <c r="AJ21" i="104"/>
  <c r="AJ28" i="104"/>
  <c r="AJ19" i="104"/>
  <c r="AJ26" i="104"/>
  <c r="AJ14" i="104"/>
  <c r="AJ15" i="104"/>
  <c r="AJ12" i="104"/>
  <c r="AJ16" i="104"/>
  <c r="AJ17" i="104"/>
  <c r="AJ11" i="104"/>
  <c r="AJ27" i="104"/>
  <c r="AJ18" i="104"/>
  <c r="AJ29" i="104"/>
  <c r="AJ20" i="104"/>
  <c r="AJ24" i="104"/>
  <c r="AJ22" i="104"/>
  <c r="AJ23" i="104"/>
  <c r="Y31" i="142"/>
  <c r="R31" i="142"/>
  <c r="H31" i="142"/>
  <c r="K31" i="142"/>
  <c r="F31" i="142"/>
  <c r="AP29" i="104"/>
  <c r="AP17" i="104"/>
  <c r="AP26" i="104"/>
  <c r="AP27" i="104"/>
  <c r="AP28" i="104"/>
  <c r="AP24" i="104"/>
  <c r="AP11" i="104"/>
  <c r="AP23" i="104"/>
  <c r="AP13" i="104"/>
  <c r="AP12" i="104"/>
  <c r="AP22" i="104"/>
  <c r="AP19" i="104"/>
  <c r="AP20" i="104"/>
  <c r="AP14" i="104"/>
  <c r="AP16" i="104"/>
  <c r="AP15" i="104"/>
  <c r="AP18" i="104"/>
  <c r="AP25" i="104"/>
  <c r="AP21" i="104"/>
  <c r="AB30" i="103"/>
  <c r="K31" i="148"/>
  <c r="F31" i="148"/>
  <c r="Y31" i="148"/>
  <c r="R31" i="148"/>
  <c r="H31" i="148"/>
  <c r="O27" i="141"/>
  <c r="AJ19" i="105"/>
  <c r="AJ16" i="105"/>
  <c r="AJ17" i="105"/>
  <c r="AJ22" i="105"/>
  <c r="AJ13" i="105"/>
  <c r="AJ25" i="105"/>
  <c r="AJ23" i="105"/>
  <c r="AJ24" i="105"/>
  <c r="AJ18" i="105"/>
  <c r="AJ29" i="105"/>
  <c r="AJ14" i="105"/>
  <c r="AJ28" i="105"/>
  <c r="AJ26" i="105"/>
  <c r="AJ20" i="105"/>
  <c r="AJ15" i="105"/>
  <c r="AJ21" i="105"/>
  <c r="AJ11" i="105"/>
  <c r="AJ27" i="105"/>
  <c r="AJ12" i="105"/>
  <c r="AW16" i="104"/>
  <c r="AX16" i="104"/>
  <c r="AX17" i="104"/>
  <c r="AW17" i="104"/>
  <c r="AX25" i="104"/>
  <c r="AW25" i="104"/>
  <c r="AX13" i="104"/>
  <c r="AW13" i="104"/>
  <c r="AW28" i="104"/>
  <c r="AX28" i="104"/>
  <c r="AR28" i="103"/>
  <c r="AQ28" i="103"/>
  <c r="AQ14" i="103"/>
  <c r="AR14" i="103"/>
  <c r="AQ17" i="103"/>
  <c r="AR17" i="103"/>
  <c r="AR21" i="103"/>
  <c r="AQ21" i="103"/>
  <c r="AX23" i="104"/>
  <c r="AW23" i="104"/>
  <c r="AW14" i="104"/>
  <c r="AX14" i="104"/>
  <c r="AX26" i="104"/>
  <c r="AW26" i="104"/>
  <c r="AX15" i="104"/>
  <c r="AW15" i="104"/>
  <c r="AQ13" i="103"/>
  <c r="AR13" i="103"/>
  <c r="AQ16" i="103"/>
  <c r="AR16" i="103"/>
  <c r="AR20" i="103"/>
  <c r="AQ20" i="103"/>
  <c r="AR24" i="103"/>
  <c r="AQ24" i="103"/>
  <c r="AQ27" i="103"/>
  <c r="AR27" i="103"/>
  <c r="AD12" i="104"/>
  <c r="AD15" i="104"/>
  <c r="AD28" i="104"/>
  <c r="AD18" i="104"/>
  <c r="AD17" i="104"/>
  <c r="AD20" i="104"/>
  <c r="AD11" i="104"/>
  <c r="AD13" i="104"/>
  <c r="AD22" i="104"/>
  <c r="AD27" i="104"/>
  <c r="AD21" i="104"/>
  <c r="AD29" i="104"/>
  <c r="AD25" i="104"/>
  <c r="AD19" i="104"/>
  <c r="AD24" i="104"/>
  <c r="AD14" i="104"/>
  <c r="AD26" i="104"/>
  <c r="AD16" i="104"/>
  <c r="AD23" i="104"/>
  <c r="AX21" i="104"/>
  <c r="AW21" i="104"/>
  <c r="AW22" i="104"/>
  <c r="AX22" i="104"/>
  <c r="AX20" i="104"/>
  <c r="AW20" i="104"/>
  <c r="AW29" i="104"/>
  <c r="AX29" i="104"/>
  <c r="AW18" i="104"/>
  <c r="AX18" i="104"/>
  <c r="AQ26" i="103"/>
  <c r="AR26" i="103"/>
  <c r="AR29" i="103"/>
  <c r="AQ29" i="103"/>
  <c r="AR22" i="103"/>
  <c r="AQ22" i="103"/>
  <c r="AR25" i="103"/>
  <c r="AQ25" i="103"/>
  <c r="AQ18" i="103"/>
  <c r="AR18" i="103"/>
  <c r="AW27" i="104"/>
  <c r="AX27" i="104"/>
  <c r="AW11" i="104"/>
  <c r="AX11" i="104"/>
  <c r="AW12" i="104"/>
  <c r="AX12" i="104"/>
  <c r="AX19" i="104"/>
  <c r="AW19" i="104"/>
  <c r="AX24" i="104"/>
  <c r="AW24" i="104"/>
  <c r="AR11" i="103"/>
  <c r="AQ11" i="103"/>
  <c r="AR15" i="103"/>
  <c r="AQ15" i="103"/>
  <c r="AR12" i="103"/>
  <c r="AQ12" i="103"/>
  <c r="AR19" i="103"/>
  <c r="AQ19" i="103"/>
  <c r="AR23" i="103"/>
  <c r="AQ23" i="103"/>
  <c r="O14" i="95"/>
  <c r="O18" i="97"/>
  <c r="O11" i="96"/>
  <c r="W30" i="48"/>
  <c r="O11" i="95"/>
  <c r="G30" i="95"/>
  <c r="M30" i="95"/>
  <c r="Q30" i="95"/>
  <c r="K30" i="95"/>
  <c r="I30" i="95"/>
  <c r="O16" i="108"/>
  <c r="O25" i="108"/>
  <c r="O15" i="108"/>
  <c r="O22" i="108"/>
  <c r="O21" i="94"/>
  <c r="AD23" i="68"/>
  <c r="O25" i="94"/>
  <c r="O27" i="108"/>
  <c r="O16" i="141"/>
  <c r="O30" i="141"/>
  <c r="R16" i="102"/>
  <c r="Q16" i="102"/>
  <c r="R14" i="102"/>
  <c r="Q14" i="102"/>
  <c r="Q22" i="102"/>
  <c r="R22" i="102"/>
  <c r="R10" i="102"/>
  <c r="Q10" i="102"/>
  <c r="R19" i="102"/>
  <c r="Q19" i="102"/>
  <c r="P28" i="36"/>
  <c r="Q28" i="36"/>
  <c r="P26" i="36"/>
  <c r="Q26" i="36"/>
  <c r="P22" i="36"/>
  <c r="Q22" i="36"/>
  <c r="P25" i="36"/>
  <c r="Q25" i="36"/>
  <c r="O30" i="108"/>
  <c r="R12" i="102"/>
  <c r="Q12" i="102"/>
  <c r="Q24" i="102"/>
  <c r="R24" i="102"/>
  <c r="Q26" i="102"/>
  <c r="R26" i="102"/>
  <c r="Q25" i="102"/>
  <c r="R25" i="102"/>
  <c r="Q29" i="36"/>
  <c r="P29" i="36"/>
  <c r="Q23" i="36"/>
  <c r="P23" i="36"/>
  <c r="Q13" i="36"/>
  <c r="P13" i="36"/>
  <c r="P17" i="36"/>
  <c r="Q17" i="36"/>
  <c r="Q27" i="36"/>
  <c r="P27" i="36"/>
  <c r="Q15" i="102"/>
  <c r="R15" i="102"/>
  <c r="R21" i="102"/>
  <c r="Q21" i="102"/>
  <c r="P18" i="36"/>
  <c r="Q18" i="36"/>
  <c r="P15" i="36"/>
  <c r="Q15" i="36"/>
  <c r="P20" i="36"/>
  <c r="Q20" i="36"/>
  <c r="P12" i="36"/>
  <c r="Q12" i="36"/>
  <c r="P14" i="36"/>
  <c r="Q14" i="36"/>
  <c r="Q18" i="102"/>
  <c r="R18" i="102"/>
  <c r="Q28" i="102"/>
  <c r="R28" i="102"/>
  <c r="R23" i="102"/>
  <c r="Q23" i="102"/>
  <c r="R11" i="102"/>
  <c r="Q11" i="102"/>
  <c r="R20" i="102"/>
  <c r="Q20" i="102"/>
  <c r="Q27" i="102"/>
  <c r="R27" i="102"/>
  <c r="Q13" i="102"/>
  <c r="R13" i="102"/>
  <c r="Q17" i="102"/>
  <c r="R17" i="102"/>
  <c r="O30" i="97"/>
  <c r="P11" i="36"/>
  <c r="Q11" i="36"/>
  <c r="P21" i="36"/>
  <c r="Q21" i="36"/>
  <c r="Q19" i="36"/>
  <c r="P19" i="36"/>
  <c r="P16" i="36"/>
  <c r="Q16" i="36"/>
  <c r="P24" i="36"/>
  <c r="Q24" i="36"/>
  <c r="O25" i="70" l="1"/>
  <c r="P25" i="70"/>
  <c r="AL12" i="105"/>
  <c r="AK12" i="105"/>
  <c r="AL15" i="105"/>
  <c r="AK15" i="105"/>
  <c r="AL14" i="105"/>
  <c r="AK14" i="105"/>
  <c r="AK23" i="105"/>
  <c r="AL23" i="105"/>
  <c r="AL17" i="105"/>
  <c r="AK17" i="105"/>
  <c r="AR18" i="104"/>
  <c r="AQ18" i="104"/>
  <c r="AQ20" i="104"/>
  <c r="AR20" i="104"/>
  <c r="AQ13" i="104"/>
  <c r="AR13" i="104"/>
  <c r="AQ28" i="104"/>
  <c r="AR28" i="104"/>
  <c r="AQ29" i="104"/>
  <c r="AR29" i="104"/>
  <c r="AK24" i="104"/>
  <c r="AL24" i="104"/>
  <c r="AL27" i="104"/>
  <c r="AK27" i="104"/>
  <c r="AK12" i="104"/>
  <c r="AL12" i="104"/>
  <c r="AL19" i="104"/>
  <c r="AK19" i="104"/>
  <c r="AL13" i="104"/>
  <c r="AK13" i="104"/>
  <c r="AX12" i="103"/>
  <c r="AW12" i="103"/>
  <c r="AX11" i="103"/>
  <c r="AW11" i="103"/>
  <c r="AX25" i="103"/>
  <c r="AW25" i="103"/>
  <c r="AX26" i="103"/>
  <c r="AW26" i="103"/>
  <c r="AX29" i="103"/>
  <c r="AW29" i="103"/>
  <c r="AW12" i="105"/>
  <c r="AX12" i="105"/>
  <c r="AW14" i="105"/>
  <c r="AX14" i="105"/>
  <c r="AX29" i="105"/>
  <c r="AW29" i="105"/>
  <c r="AW23" i="105"/>
  <c r="AX23" i="105"/>
  <c r="AR21" i="105"/>
  <c r="AQ21" i="105"/>
  <c r="AQ17" i="105"/>
  <c r="AR17" i="105"/>
  <c r="AR20" i="105"/>
  <c r="AQ20" i="105"/>
  <c r="AR22" i="105"/>
  <c r="AQ22" i="105"/>
  <c r="AK28" i="103"/>
  <c r="AL28" i="103"/>
  <c r="AL25" i="103"/>
  <c r="AK25" i="103"/>
  <c r="AL26" i="103"/>
  <c r="AK26" i="103"/>
  <c r="AK19" i="103"/>
  <c r="AL19" i="103"/>
  <c r="AD20" i="103"/>
  <c r="AD18" i="103"/>
  <c r="AD25" i="103"/>
  <c r="AD14" i="103"/>
  <c r="AD11" i="103"/>
  <c r="AD26" i="103"/>
  <c r="AD24" i="103"/>
  <c r="AD19" i="103"/>
  <c r="AD29" i="103"/>
  <c r="AD23" i="103"/>
  <c r="AD13" i="103"/>
  <c r="AD22" i="103"/>
  <c r="AD28" i="103"/>
  <c r="AD12" i="103"/>
  <c r="AD27" i="103"/>
  <c r="AD15" i="103"/>
  <c r="AD21" i="103"/>
  <c r="AD16" i="103"/>
  <c r="AD17" i="103"/>
  <c r="AK27" i="105"/>
  <c r="AL27" i="105"/>
  <c r="AL20" i="105"/>
  <c r="AK20" i="105"/>
  <c r="AL29" i="105"/>
  <c r="AK29" i="105"/>
  <c r="AL25" i="105"/>
  <c r="AK25" i="105"/>
  <c r="AK16" i="105"/>
  <c r="AL16" i="105"/>
  <c r="AR15" i="104"/>
  <c r="AQ15" i="104"/>
  <c r="AR19" i="104"/>
  <c r="AQ19" i="104"/>
  <c r="AQ23" i="104"/>
  <c r="AR23" i="104"/>
  <c r="AQ27" i="104"/>
  <c r="AR27" i="104"/>
  <c r="AK20" i="104"/>
  <c r="AL20" i="104"/>
  <c r="AL11" i="104"/>
  <c r="AK11" i="104"/>
  <c r="AK15" i="104"/>
  <c r="AL15" i="104"/>
  <c r="AL28" i="104"/>
  <c r="AK28" i="104"/>
  <c r="AD18" i="105"/>
  <c r="AD29" i="105"/>
  <c r="AD21" i="105"/>
  <c r="AD28" i="105"/>
  <c r="AD23" i="105"/>
  <c r="AD13" i="105"/>
  <c r="AD25" i="105"/>
  <c r="AD22" i="105"/>
  <c r="AD20" i="105"/>
  <c r="AD17" i="105"/>
  <c r="AD27" i="105"/>
  <c r="AD26" i="105"/>
  <c r="AD15" i="105"/>
  <c r="AD14" i="105"/>
  <c r="AD19" i="105"/>
  <c r="AD12" i="105"/>
  <c r="AD16" i="105"/>
  <c r="AD24" i="105"/>
  <c r="AD11" i="105"/>
  <c r="AX28" i="103"/>
  <c r="AW28" i="103"/>
  <c r="AX24" i="103"/>
  <c r="AW24" i="103"/>
  <c r="AW16" i="103"/>
  <c r="AX16" i="103"/>
  <c r="AW13" i="103"/>
  <c r="AX13" i="103"/>
  <c r="AW24" i="105"/>
  <c r="AX24" i="105"/>
  <c r="AX21" i="105"/>
  <c r="AW21" i="105"/>
  <c r="AX27" i="105"/>
  <c r="AW27" i="105"/>
  <c r="AX19" i="105"/>
  <c r="AW19" i="105"/>
  <c r="AX11" i="105"/>
  <c r="AW11" i="105"/>
  <c r="AR29" i="105"/>
  <c r="AQ29" i="105"/>
  <c r="AQ15" i="105"/>
  <c r="AR15" i="105"/>
  <c r="AR25" i="105"/>
  <c r="AQ25" i="105"/>
  <c r="AR24" i="105"/>
  <c r="AQ24" i="105"/>
  <c r="AR14" i="105"/>
  <c r="AQ14" i="105"/>
  <c r="AK12" i="103"/>
  <c r="AL12" i="103"/>
  <c r="AL11" i="103"/>
  <c r="AK11" i="103"/>
  <c r="AL18" i="103"/>
  <c r="AK18" i="103"/>
  <c r="AK29" i="103"/>
  <c r="AL29" i="103"/>
  <c r="AL13" i="103"/>
  <c r="AK13" i="103"/>
  <c r="AK11" i="105"/>
  <c r="AL11" i="105"/>
  <c r="AL26" i="105"/>
  <c r="AK26" i="105"/>
  <c r="AK18" i="105"/>
  <c r="AL18" i="105"/>
  <c r="AL13" i="105"/>
  <c r="AK13" i="105"/>
  <c r="AK19" i="105"/>
  <c r="AL19" i="105"/>
  <c r="AQ21" i="104"/>
  <c r="AR21" i="104"/>
  <c r="AQ16" i="104"/>
  <c r="AR16" i="104"/>
  <c r="AQ22" i="104"/>
  <c r="AR22" i="104"/>
  <c r="AQ11" i="104"/>
  <c r="AR11" i="104"/>
  <c r="AQ26" i="104"/>
  <c r="AR26" i="104"/>
  <c r="AK23" i="104"/>
  <c r="AL23" i="104"/>
  <c r="AK29" i="104"/>
  <c r="AL29" i="104"/>
  <c r="AK17" i="104"/>
  <c r="AL17" i="104"/>
  <c r="AL14" i="104"/>
  <c r="AK14" i="104"/>
  <c r="AL21" i="104"/>
  <c r="AK21" i="104"/>
  <c r="AX22" i="103"/>
  <c r="AW22" i="103"/>
  <c r="AX21" i="103"/>
  <c r="AW21" i="103"/>
  <c r="AX20" i="103"/>
  <c r="AW20" i="103"/>
  <c r="AW27" i="103"/>
  <c r="AX27" i="103"/>
  <c r="AW19" i="103"/>
  <c r="AX19" i="103"/>
  <c r="AW28" i="105"/>
  <c r="AX28" i="105"/>
  <c r="AX18" i="105"/>
  <c r="AW18" i="105"/>
  <c r="AX26" i="105"/>
  <c r="AW26" i="105"/>
  <c r="AW20" i="105"/>
  <c r="AX20" i="105"/>
  <c r="AW22" i="105"/>
  <c r="AX22" i="105"/>
  <c r="AQ23" i="105"/>
  <c r="AR23" i="105"/>
  <c r="AR16" i="105"/>
  <c r="AQ16" i="105"/>
  <c r="AR12" i="105"/>
  <c r="AQ12" i="105"/>
  <c r="AR13" i="105"/>
  <c r="AQ13" i="105"/>
  <c r="AR27" i="105"/>
  <c r="AQ27" i="105"/>
  <c r="AL27" i="103"/>
  <c r="AK27" i="103"/>
  <c r="AK24" i="103"/>
  <c r="AL24" i="103"/>
  <c r="AL14" i="103"/>
  <c r="AK14" i="103"/>
  <c r="AL20" i="103"/>
  <c r="AK20" i="103"/>
  <c r="AK23" i="103"/>
  <c r="AL23" i="103"/>
  <c r="AL21" i="105"/>
  <c r="AK21" i="105"/>
  <c r="AL28" i="105"/>
  <c r="AK28" i="105"/>
  <c r="AK24" i="105"/>
  <c r="AL24" i="105"/>
  <c r="AL22" i="105"/>
  <c r="AK22" i="105"/>
  <c r="AQ25" i="104"/>
  <c r="AR25" i="104"/>
  <c r="AQ14" i="104"/>
  <c r="AR14" i="104"/>
  <c r="AQ12" i="104"/>
  <c r="AR12" i="104"/>
  <c r="AR24" i="104"/>
  <c r="AQ24" i="104"/>
  <c r="AQ17" i="104"/>
  <c r="AR17" i="104"/>
  <c r="AK22" i="104"/>
  <c r="AL22" i="104"/>
  <c r="AK18" i="104"/>
  <c r="AL18" i="104"/>
  <c r="AK16" i="104"/>
  <c r="AL16" i="104"/>
  <c r="AL26" i="104"/>
  <c r="AK26" i="104"/>
  <c r="AL25" i="104"/>
  <c r="AK25" i="104"/>
  <c r="AW23" i="103"/>
  <c r="AX23" i="103"/>
  <c r="AX14" i="103"/>
  <c r="AW14" i="103"/>
  <c r="AX15" i="103"/>
  <c r="AW15" i="103"/>
  <c r="AW18" i="103"/>
  <c r="AX18" i="103"/>
  <c r="AX17" i="103"/>
  <c r="AW17" i="103"/>
  <c r="AW16" i="105"/>
  <c r="AX16" i="105"/>
  <c r="AW25" i="105"/>
  <c r="AX25" i="105"/>
  <c r="AW13" i="105"/>
  <c r="AX13" i="105"/>
  <c r="AX15" i="105"/>
  <c r="AW15" i="105"/>
  <c r="AW17" i="105"/>
  <c r="AX17" i="105"/>
  <c r="AR26" i="105"/>
  <c r="AQ26" i="105"/>
  <c r="AQ19" i="105"/>
  <c r="AR19" i="105"/>
  <c r="AQ28" i="105"/>
  <c r="AR28" i="105"/>
  <c r="AQ11" i="105"/>
  <c r="AR11" i="105"/>
  <c r="AQ18" i="105"/>
  <c r="AR18" i="105"/>
  <c r="AK15" i="103"/>
  <c r="AL15" i="103"/>
  <c r="AL17" i="103"/>
  <c r="AK17" i="103"/>
  <c r="AL22" i="103"/>
  <c r="AK22" i="103"/>
  <c r="AK21" i="103"/>
  <c r="AL21" i="103"/>
  <c r="AL16" i="103"/>
  <c r="AK16" i="103"/>
  <c r="AE14" i="104"/>
  <c r="AF14" i="104"/>
  <c r="AF29" i="104"/>
  <c r="AE29" i="104"/>
  <c r="AF13" i="104"/>
  <c r="AE13" i="104"/>
  <c r="AF18" i="104"/>
  <c r="AE18" i="104"/>
  <c r="AE23" i="104"/>
  <c r="AF23" i="104"/>
  <c r="AF24" i="104"/>
  <c r="AE24" i="104"/>
  <c r="AF21" i="104"/>
  <c r="AE21" i="104"/>
  <c r="AF11" i="104"/>
  <c r="AE11" i="104"/>
  <c r="AE28" i="104"/>
  <c r="AF28" i="104"/>
  <c r="AF16" i="104"/>
  <c r="AE16" i="104"/>
  <c r="AE19" i="104"/>
  <c r="AF19" i="104"/>
  <c r="AE27" i="104"/>
  <c r="AF27" i="104"/>
  <c r="AE20" i="104"/>
  <c r="AF20" i="104"/>
  <c r="AE15" i="104"/>
  <c r="AF15" i="104"/>
  <c r="AE26" i="104"/>
  <c r="AF26" i="104"/>
  <c r="AE25" i="104"/>
  <c r="AF25" i="104"/>
  <c r="AF22" i="104"/>
  <c r="AE22" i="104"/>
  <c r="AF17" i="104"/>
  <c r="AE17" i="104"/>
  <c r="AF12" i="104"/>
  <c r="AE12" i="104"/>
  <c r="O30" i="95"/>
  <c r="O17" i="70"/>
  <c r="P17" i="70"/>
  <c r="P30" i="70"/>
  <c r="O30" i="70"/>
  <c r="P32" i="70"/>
  <c r="O32" i="70"/>
  <c r="P13" i="70"/>
  <c r="O13" i="70"/>
  <c r="P27" i="70"/>
  <c r="O27" i="70"/>
  <c r="P16" i="70"/>
  <c r="O16" i="70"/>
  <c r="O21" i="70"/>
  <c r="P21" i="70"/>
  <c r="O15" i="70"/>
  <c r="P15" i="70"/>
  <c r="P29" i="70"/>
  <c r="O29" i="70"/>
  <c r="P23" i="70"/>
  <c r="O23" i="70"/>
  <c r="O22" i="70"/>
  <c r="P22" i="70"/>
  <c r="P24" i="70"/>
  <c r="O24" i="70"/>
  <c r="P26" i="70"/>
  <c r="O26" i="70"/>
  <c r="P14" i="70"/>
  <c r="O14" i="70"/>
  <c r="O28" i="70"/>
  <c r="P28" i="70"/>
  <c r="O19" i="70"/>
  <c r="P19" i="70"/>
  <c r="P20" i="70"/>
  <c r="O20" i="70"/>
  <c r="O31" i="70"/>
  <c r="P31" i="70"/>
  <c r="O18" i="70"/>
  <c r="P18" i="70"/>
  <c r="AF11" i="105" l="1"/>
  <c r="AE11" i="105"/>
  <c r="AF19" i="105"/>
  <c r="AE19" i="105"/>
  <c r="AF27" i="105"/>
  <c r="AE27" i="105"/>
  <c r="AE25" i="105"/>
  <c r="AF25" i="105"/>
  <c r="AF21" i="105"/>
  <c r="AE21" i="105"/>
  <c r="AF15" i="103"/>
  <c r="AE15" i="103"/>
  <c r="AF22" i="103"/>
  <c r="AE22" i="103"/>
  <c r="AE19" i="103"/>
  <c r="AF19" i="103"/>
  <c r="AF14" i="103"/>
  <c r="AE14" i="103"/>
  <c r="AE24" i="105"/>
  <c r="AF24" i="105"/>
  <c r="AE14" i="105"/>
  <c r="AF14" i="105"/>
  <c r="AE17" i="105"/>
  <c r="AF17" i="105"/>
  <c r="AF13" i="105"/>
  <c r="AE13" i="105"/>
  <c r="AF29" i="105"/>
  <c r="AE29" i="105"/>
  <c r="AE17" i="103"/>
  <c r="AF17" i="103"/>
  <c r="AF27" i="103"/>
  <c r="AE27" i="103"/>
  <c r="AE13" i="103"/>
  <c r="AF13" i="103"/>
  <c r="AE24" i="103"/>
  <c r="AF24" i="103"/>
  <c r="AE25" i="103"/>
  <c r="AF25" i="103"/>
  <c r="AF16" i="105"/>
  <c r="AE16" i="105"/>
  <c r="AE15" i="105"/>
  <c r="AF15" i="105"/>
  <c r="AF20" i="105"/>
  <c r="AE20" i="105"/>
  <c r="AE23" i="105"/>
  <c r="AF23" i="105"/>
  <c r="AE18" i="105"/>
  <c r="AF18" i="105"/>
  <c r="AF16" i="103"/>
  <c r="AE16" i="103"/>
  <c r="AE12" i="103"/>
  <c r="AF12" i="103"/>
  <c r="AE23" i="103"/>
  <c r="AF23" i="103"/>
  <c r="AF26" i="103"/>
  <c r="AE26" i="103"/>
  <c r="AF18" i="103"/>
  <c r="AE18" i="103"/>
  <c r="AE12" i="105"/>
  <c r="AF12" i="105"/>
  <c r="AF26" i="105"/>
  <c r="AE26" i="105"/>
  <c r="AE22" i="105"/>
  <c r="AF22" i="105"/>
  <c r="AE28" i="105"/>
  <c r="AF28" i="105"/>
  <c r="AF21" i="103"/>
  <c r="AE21" i="103"/>
  <c r="AF28" i="103"/>
  <c r="AE28" i="103"/>
  <c r="AF29" i="103"/>
  <c r="AE29" i="103"/>
  <c r="AE11" i="103"/>
  <c r="AF11" i="103"/>
  <c r="AF20" i="103"/>
  <c r="AE20" i="103"/>
  <c r="S26" i="160" l="1"/>
  <c r="S26" i="161"/>
  <c r="S26" i="162"/>
  <c r="S42" i="158" l="1"/>
</calcChain>
</file>

<file path=xl/sharedStrings.xml><?xml version="1.0" encoding="utf-8"?>
<sst xmlns="http://schemas.openxmlformats.org/spreadsheetml/2006/main" count="4731" uniqueCount="491">
  <si>
    <r>
      <t>Instituto de Mayores y Servicios Sociales (Imserso)</t>
    </r>
    <r>
      <rPr>
        <sz val="14"/>
        <color indexed="17"/>
        <rFont val="Verdana"/>
        <family val="2"/>
      </rPr>
      <t xml:space="preserve">
 </t>
    </r>
  </si>
  <si>
    <t>SISTEMA PARA LA AUTONOMÍA Y ATENCIÓN A LA DEPENDENCIA</t>
  </si>
  <si>
    <t xml:space="preserve">INFORMACIÓN ESTADÍSTICA DEL </t>
  </si>
  <si>
    <t>TOTAL</t>
  </si>
  <si>
    <t>Ceuta y Melilla</t>
  </si>
  <si>
    <t>Extremadura</t>
  </si>
  <si>
    <t>Comunitat Valenciana</t>
  </si>
  <si>
    <t>Castilla y León</t>
  </si>
  <si>
    <t>Cantabria</t>
  </si>
  <si>
    <t>Canarias</t>
  </si>
  <si>
    <t>Aragón</t>
  </si>
  <si>
    <t>Andalucía</t>
  </si>
  <si>
    <t>Nº</t>
  </si>
  <si>
    <t>% s/total nacional</t>
  </si>
  <si>
    <t>Solicitudes registradas</t>
  </si>
  <si>
    <t>ÁMBITO TERRITORIAL</t>
  </si>
  <si>
    <t>Solicitudes Registradas</t>
  </si>
  <si>
    <t>¹ Calculado sobre el total de cada sexo</t>
  </si>
  <si>
    <t>80 y +</t>
  </si>
  <si>
    <t>65 a 79</t>
  </si>
  <si>
    <t>55 a 64</t>
  </si>
  <si>
    <t>46 a 54</t>
  </si>
  <si>
    <t>31 a 45</t>
  </si>
  <si>
    <t>19 a 30</t>
  </si>
  <si>
    <t>3 a 18</t>
  </si>
  <si>
    <t>menores de 3</t>
  </si>
  <si>
    <t>Hombre</t>
  </si>
  <si>
    <t>Mujer</t>
  </si>
  <si>
    <t>%¹</t>
  </si>
  <si>
    <t>TRAMO DE EDAD</t>
  </si>
  <si>
    <t>SEXO</t>
  </si>
  <si>
    <t>%</t>
  </si>
  <si>
    <t>Solicitudes</t>
  </si>
  <si>
    <t>Resoluciones</t>
  </si>
  <si>
    <t>Grado III</t>
  </si>
  <si>
    <t>GRADO III</t>
  </si>
  <si>
    <t>GRADO II</t>
  </si>
  <si>
    <t>SIN GRADO</t>
  </si>
  <si>
    <t>Galicia</t>
  </si>
  <si>
    <t>Menores de 3</t>
  </si>
  <si>
    <t>Asturias, Principado de</t>
  </si>
  <si>
    <t>Balears, Illes</t>
  </si>
  <si>
    <t>Ceuta</t>
  </si>
  <si>
    <t>Castilla - La Mancha</t>
  </si>
  <si>
    <t>Cataluña</t>
  </si>
  <si>
    <t>Madrid, Comunidad de</t>
  </si>
  <si>
    <t>Murcia, Región de</t>
  </si>
  <si>
    <t>Navarra, Comunidad Foral de</t>
  </si>
  <si>
    <t>País Vasco</t>
  </si>
  <si>
    <t>Rioja, La</t>
  </si>
  <si>
    <t>Melilla</t>
  </si>
  <si>
    <t>GRADO I</t>
  </si>
  <si>
    <t>Grado II</t>
  </si>
  <si>
    <t>Grado I</t>
  </si>
  <si>
    <t>TOTAL PERSONAS BENEFICIARIAS CON DERECHO A PRESTACIÓN</t>
  </si>
  <si>
    <t>PRESTACIONES</t>
  </si>
  <si>
    <t>PERSONAS BENEFICIA-RIAS CON PRESTA-CIONES</t>
  </si>
  <si>
    <t>Prevención Dependencia y Promoción A.Personal</t>
  </si>
  <si>
    <t>Teleasistencia</t>
  </si>
  <si>
    <t>Ayuda a Domicilio</t>
  </si>
  <si>
    <t>Centros de Día/Noche</t>
  </si>
  <si>
    <t>Atención Residencial</t>
  </si>
  <si>
    <t>P.E Vinculada Servicio</t>
  </si>
  <si>
    <t xml:space="preserve">P.E Cuidados  Familiares </t>
  </si>
  <si>
    <t>P.E Asist.    Personal</t>
  </si>
  <si>
    <t>RATIO DE PRESTACIO-NES POR PERSONA BENEFICIA-RIA</t>
  </si>
  <si>
    <t>Centros Día/Noche</t>
  </si>
  <si>
    <t>PAPD</t>
  </si>
  <si>
    <t>PE Asistencia Personal</t>
  </si>
  <si>
    <t>PE Cuidados Familiares</t>
  </si>
  <si>
    <t>PE Vinculada al Servicio</t>
  </si>
  <si>
    <t>Total</t>
  </si>
  <si>
    <r>
      <t xml:space="preserve">% </t>
    </r>
    <r>
      <rPr>
        <b/>
        <sz val="7"/>
        <color indexed="17"/>
        <rFont val="Arial"/>
        <family val="2"/>
      </rPr>
      <t>sobre solicitudes</t>
    </r>
  </si>
  <si>
    <r>
      <t xml:space="preserve">% </t>
    </r>
    <r>
      <rPr>
        <b/>
        <sz val="7"/>
        <color indexed="17"/>
        <rFont val="Arial"/>
        <family val="2"/>
      </rPr>
      <t>sobre resolu-ciones</t>
    </r>
  </si>
  <si>
    <r>
      <t xml:space="preserve">% </t>
    </r>
    <r>
      <rPr>
        <b/>
        <sz val="7"/>
        <color indexed="17"/>
        <rFont val="Arial"/>
        <family val="2"/>
      </rPr>
      <t>s/total nacional</t>
    </r>
  </si>
  <si>
    <t>Prestaciones</t>
  </si>
  <si>
    <t>% sobre total</t>
  </si>
  <si>
    <t>% presta-ciones</t>
  </si>
  <si>
    <t>Prestaciones PAPD</t>
  </si>
  <si>
    <t>Prestaciones Teleasistencia</t>
  </si>
  <si>
    <t>Prestaciones de Ayuda a Domicilio</t>
  </si>
  <si>
    <t>Prestaciones Centros de Día/Noche</t>
  </si>
  <si>
    <t>Prestaciones SAR</t>
  </si>
  <si>
    <t>PE Vinculadas al Servicio</t>
  </si>
  <si>
    <t>*Una prestación de Teleasistencia y una prestación de Ayuda a Domicilio de la Comunidad de Madrid, así como una PE Cuidados Familiares de la Comunidad Foral de Navarra no se han contabilizado por estar asociadas a personas con grado resuelto "Sin grado"</t>
  </si>
  <si>
    <t>Prestación</t>
  </si>
  <si>
    <t>Ayuda a domicilio</t>
  </si>
  <si>
    <t>Total de prestaciones</t>
  </si>
  <si>
    <t>Intensidad de la Ayuda a Domicilio</t>
  </si>
  <si>
    <t>Intensidad de la PE Vinculada a la Ayuda a Domicilio</t>
  </si>
  <si>
    <t>Intensidad de todas las prestaciones</t>
  </si>
  <si>
    <t>Horas</t>
  </si>
  <si>
    <t>Menos de 5</t>
  </si>
  <si>
    <t>De 5 a 10</t>
  </si>
  <si>
    <t>De 11 a 15</t>
  </si>
  <si>
    <t>De 16 a 20</t>
  </si>
  <si>
    <t>De 21 a 30</t>
  </si>
  <si>
    <t>De 31 a 45</t>
  </si>
  <si>
    <t>De 46 a 55</t>
  </si>
  <si>
    <t>De 56 a 65</t>
  </si>
  <si>
    <t>De 66 a 70</t>
  </si>
  <si>
    <t>71 o más</t>
  </si>
  <si>
    <t>Tipo Prestación</t>
  </si>
  <si>
    <t>Beneficiarios</t>
  </si>
  <si>
    <t>ListaEspera</t>
  </si>
  <si>
    <t>%Beneficiarios</t>
  </si>
  <si>
    <t>%ListaEspera</t>
  </si>
  <si>
    <t>Coincidir</t>
  </si>
  <si>
    <t>CCAA</t>
  </si>
  <si>
    <t>Personas beneficiarias de prestación</t>
  </si>
  <si>
    <t>Personas pendientes de concesión</t>
  </si>
  <si>
    <t>%beneficiarias</t>
  </si>
  <si>
    <t>%pendientes</t>
  </si>
  <si>
    <t>%beneficiariasMEDIA</t>
  </si>
  <si>
    <t>Media Nacional</t>
  </si>
  <si>
    <r>
      <t xml:space="preserve">Población por CCAA </t>
    </r>
    <r>
      <rPr>
        <b/>
        <vertAlign val="subscript"/>
        <sz val="10"/>
        <color indexed="17"/>
        <rFont val="Arial"/>
        <family val="2"/>
      </rPr>
      <t>(1)</t>
    </r>
  </si>
  <si>
    <r>
      <t xml:space="preserve">Población Potencialmente Dependiente por CCAA </t>
    </r>
    <r>
      <rPr>
        <b/>
        <vertAlign val="subscript"/>
        <sz val="10"/>
        <color indexed="17"/>
        <rFont val="Arial"/>
        <family val="2"/>
      </rPr>
      <t>(2)</t>
    </r>
  </si>
  <si>
    <r>
      <t xml:space="preserve">Pobl. Potencialmente Dependiente por CCAA </t>
    </r>
    <r>
      <rPr>
        <b/>
        <vertAlign val="subscript"/>
        <sz val="10"/>
        <color indexed="17"/>
        <rFont val="Arial"/>
        <family val="2"/>
      </rPr>
      <t>(2)</t>
    </r>
  </si>
  <si>
    <t>% s/pobl. Pot. Dep. CCAA</t>
  </si>
  <si>
    <t>% s/pobl. CCAA</t>
  </si>
  <si>
    <t>GRADO</t>
  </si>
  <si>
    <t>Sin Grado</t>
  </si>
  <si>
    <t>&lt; 3</t>
  </si>
  <si>
    <t>Menos de 25</t>
  </si>
  <si>
    <t>De 25 a 49</t>
  </si>
  <si>
    <t>De 50 a 99</t>
  </si>
  <si>
    <t>De 100 a 199</t>
  </si>
  <si>
    <t>De 200 a 299</t>
  </si>
  <si>
    <t>De 300 a 399</t>
  </si>
  <si>
    <t>De 400 a 499</t>
  </si>
  <si>
    <t>De 500 a 699</t>
  </si>
  <si>
    <t>700 o más</t>
  </si>
  <si>
    <t>Euros</t>
  </si>
  <si>
    <t>Cuantía de PE Cuidados Familiares</t>
  </si>
  <si>
    <t>Cuantía de la PE Asistencia Personal</t>
  </si>
  <si>
    <t>Cuantía de la PE Vinculada al servicio</t>
  </si>
  <si>
    <t>Cuantía de todas las Prestaciones Económicas</t>
  </si>
  <si>
    <t>Beneficiarios con prestación única</t>
  </si>
  <si>
    <t>% únicas sobre prest.</t>
  </si>
  <si>
    <t>Media (horas)</t>
  </si>
  <si>
    <t>Media (euros)</t>
  </si>
  <si>
    <t>Motivo de exclusión no imputable a la Administración</t>
  </si>
  <si>
    <t>Sin motivo de exclusión</t>
  </si>
  <si>
    <t>0 a 64</t>
  </si>
  <si>
    <t>Parentesco</t>
  </si>
  <si>
    <t>Nº EXPEDIENTES</t>
  </si>
  <si>
    <t>tramo_edad</t>
  </si>
  <si>
    <t>Hijo/a</t>
  </si>
  <si>
    <t>De 16 a 49 años</t>
  </si>
  <si>
    <t>Cónyuge</t>
  </si>
  <si>
    <t>De 50 a 66 años</t>
  </si>
  <si>
    <t>Madre</t>
  </si>
  <si>
    <t>De 67 a 79 años</t>
  </si>
  <si>
    <t>Padre</t>
  </si>
  <si>
    <t>De 80 a 89 años</t>
  </si>
  <si>
    <t>Hermano/a</t>
  </si>
  <si>
    <t>90 años o más</t>
  </si>
  <si>
    <t>Nieto/a</t>
  </si>
  <si>
    <t>Otros</t>
  </si>
  <si>
    <t>Yerno/Nuera</t>
  </si>
  <si>
    <t>P.E Asist. Personal</t>
  </si>
  <si>
    <t>Descripción Sexo</t>
  </si>
  <si>
    <t>Nulo</t>
  </si>
  <si>
    <t>%Hombres</t>
  </si>
  <si>
    <t>%Mujeres</t>
  </si>
  <si>
    <t>Coeficiente de variación   (  σ/|µ|  )</t>
  </si>
  <si>
    <t>Tiempo medio (días)</t>
  </si>
  <si>
    <t>Nº de Resol. de Grado</t>
  </si>
  <si>
    <t>Nº de Resol. de Prestación</t>
  </si>
  <si>
    <t>* Castilla y León, la Comunidad de Madrid y el País Vasco tienen un procedimiento de gestión en el que la mayoría de Resoluciones de Grado y Resoluciones de Prestación se realizan de manera conjunta</t>
  </si>
  <si>
    <t>Castilla y León*</t>
  </si>
  <si>
    <t>Madrid, Comunidad de*</t>
  </si>
  <si>
    <t>País Vasco*</t>
  </si>
  <si>
    <t>Tiempo medio desde la Resolución de Grado hasta la Resolución de Prestación (2)</t>
  </si>
  <si>
    <t>Tiempo medio desde la Solicitud de dependencia hasta la Resolución de Grado (1)</t>
  </si>
  <si>
    <t>Tiempo medio desde la Solicitud de dependencia hasta la Resolución de Prestación (2)</t>
  </si>
  <si>
    <t>Servicios</t>
  </si>
  <si>
    <t>Pobl. De 0 a 64 años por CCAA</t>
  </si>
  <si>
    <t>Pobl. de 80 años y más por CCAA</t>
  </si>
  <si>
    <t>(1) Cifras INE de población referidas al 01/01/2019. Provisionales</t>
  </si>
  <si>
    <t>Sol. de 0 a 64 años por CCAA</t>
  </si>
  <si>
    <t>Sol. de 65 a 79 años por CCAA</t>
  </si>
  <si>
    <t>Sol. de 80 años y más por CCAA</t>
  </si>
  <si>
    <t>Pobl. de 65 a 79 años por CCAA</t>
  </si>
  <si>
    <t>Resol. de 0 a 64 años por CCAA</t>
  </si>
  <si>
    <t>Resol. de 65 a 79 años por CCAA</t>
  </si>
  <si>
    <t>Resol. de 80 años y más por CCAA</t>
  </si>
  <si>
    <t>Personas beneficiarias</t>
  </si>
  <si>
    <t>P. Benef. de 0 a 64 años por CCAA</t>
  </si>
  <si>
    <t>P. Benef. de 65 a 79 años por CCAA</t>
  </si>
  <si>
    <t>P. Benef. de 80 años y más por CCAA</t>
  </si>
  <si>
    <r>
      <t xml:space="preserve">Población por CCAA </t>
    </r>
    <r>
      <rPr>
        <b/>
        <vertAlign val="subscript"/>
        <sz val="10"/>
        <color theme="0"/>
        <rFont val="Arial"/>
        <family val="2"/>
      </rPr>
      <t>(1)</t>
    </r>
  </si>
  <si>
    <t xml:space="preserve">(1) Para el cálculo del tiempo medio desde la Solicitud hasta la Resolución de Grado sólo se tienen en cuenta la primera Resolución de Grado de cada persona solicitante. </t>
  </si>
  <si>
    <t>(2) Para el cálculo del tiempo medio desde la Solicitud hasta la Resolución de Prestación y desde la Resolución de Grado hasta la Resolución de Prestación sólo se tiene en cuenta la primera Resolución de Prestación de cada persona solicitante</t>
  </si>
  <si>
    <t>Personas solicitantes pendientes de resolución de grado</t>
  </si>
  <si>
    <t>% sobre pers. solicitantes pend. resol. grado</t>
  </si>
  <si>
    <t>% sobre solicitudes</t>
  </si>
  <si>
    <t>Menos de 6 meses pendientes de resolución de grado</t>
  </si>
  <si>
    <t>(1) A mayor coeficiente de variación, mayor dispersión de los datos</t>
  </si>
  <si>
    <t>RESOLUCIONES</t>
  </si>
  <si>
    <t>Compañero/a</t>
  </si>
  <si>
    <t>1.3. SOLICITUDES EN RELACIÓN A LA POBLACIÓN POR TRAMOS DE EDAD</t>
  </si>
  <si>
    <t>1.8. RESOLUCIONES EN RELACIÓN A LA POBLACIÓN POR TRAMOS DE EDAD</t>
  </si>
  <si>
    <t>Prestación económica vinculada al S.A.D.</t>
  </si>
  <si>
    <t>Prestación económica vinculada al S.A.R.</t>
  </si>
  <si>
    <t>Prestación económica vinculada al S.C.D.</t>
  </si>
  <si>
    <t>Prestación económica vinculada al S.P.A.P.D.</t>
  </si>
  <si>
    <t>Prestación económica vinculada al Servicio de Teleasistencia</t>
  </si>
  <si>
    <t>Prestación económica vinculada al Servicio - Subtipo No Informado</t>
  </si>
  <si>
    <t>P.E. VINCULADA SERVICIO</t>
  </si>
  <si>
    <t>P.E. vinculada al Servicio de Ayuda a Domicilio</t>
  </si>
  <si>
    <t>P.E. vinculada al Servicio de Atención Residencial</t>
  </si>
  <si>
    <t>P.E. vinculada al Servicio de Centros de Día/Noche</t>
  </si>
  <si>
    <t>P.E. vinculada al Servicio de Prevención Dependencia y Promoción A. Personal</t>
  </si>
  <si>
    <t>P.E. vinculada al Servicio Teleasistencia</t>
  </si>
  <si>
    <t>P.E. vinculada a Servicio sin Identificar</t>
  </si>
  <si>
    <t>1.15. PERSONAS BENEFICIARIAS CON PRESTACIONES EN RELACIÓN A LA POBLACIÓN POR TRAMOS DE EDAD</t>
  </si>
  <si>
    <t>Fecha</t>
  </si>
  <si>
    <r>
      <t xml:space="preserve">Población por CCAA </t>
    </r>
    <r>
      <rPr>
        <b/>
        <vertAlign val="subscript"/>
        <sz val="10"/>
        <rFont val="Arial"/>
        <family val="2"/>
      </rPr>
      <t>(1)</t>
    </r>
  </si>
  <si>
    <t>Resoluciones con derecho</t>
  </si>
  <si>
    <t>Personas solicitantes pendientes de Resolución de grado desde hace 6 meses o más, sin motivo de exclusión</t>
  </si>
  <si>
    <t>% s/sol CCAA</t>
  </si>
  <si>
    <t>% s/sol edad CCAA</t>
  </si>
  <si>
    <t>Población por CCAA</t>
  </si>
  <si>
    <t>Población de 0 a 64 años por CCAA</t>
  </si>
  <si>
    <t>Población de 65 a 79 años por CCAA</t>
  </si>
  <si>
    <t>Población de 80 años y más por CCAA</t>
  </si>
  <si>
    <t>(1) Cifras INE de población referidas al 01/01/2018</t>
  </si>
  <si>
    <t>% s/pob CCAA</t>
  </si>
  <si>
    <t>Sol. de 0 a 64 años</t>
  </si>
  <si>
    <t>% s/resol CCAA</t>
  </si>
  <si>
    <t>% s/resol edad CCAA</t>
  </si>
  <si>
    <t>Resol. de 0 a 64 años</t>
  </si>
  <si>
    <t>% s/benef CCAA</t>
  </si>
  <si>
    <t>BENEFICIARIOS CON DERECHO</t>
  </si>
  <si>
    <t>Resoluciones Grado III</t>
  </si>
  <si>
    <t>Resol. Grado III de 0 a 64 años por CCAA</t>
  </si>
  <si>
    <t>Resol. Grado III de 65 a 79 años por CCAA</t>
  </si>
  <si>
    <t>Resol. Grado III de 80 años y más por CCAA</t>
  </si>
  <si>
    <t>Resoluciones Grado II</t>
  </si>
  <si>
    <t>Resol. Grado II de 0 a 64 años por CCAA</t>
  </si>
  <si>
    <t>Resol. Grado II de 65 a 79 años por CCAA</t>
  </si>
  <si>
    <t>Resol. Grado II de 80 años y más por CCAA</t>
  </si>
  <si>
    <t>Resoluciones Grado I</t>
  </si>
  <si>
    <t>Resol. Grado I de 0 a 64 años por CCAA</t>
  </si>
  <si>
    <t>Resol. Grado I de 65 a 79 años por CCAA</t>
  </si>
  <si>
    <t>Resol. Grado I de 80 años y más por CCAA</t>
  </si>
  <si>
    <t>Resoluciones Sin Grado</t>
  </si>
  <si>
    <t>Resol. Sin Grado de 0 a 64 años por CCAA</t>
  </si>
  <si>
    <t>Resol. Sin Grado de 65 a 79 años por CCAA</t>
  </si>
  <si>
    <t>Resol. Sin Grado de 80 años y más por CCAA</t>
  </si>
  <si>
    <t>(2) Cifras de Población Potencialmente Dependiente calculadas según lo explicado en la metodología</t>
  </si>
  <si>
    <t>Altas de solicitudes</t>
  </si>
  <si>
    <t>Bajas de solicitudes</t>
  </si>
  <si>
    <t>Resoluciones de grado</t>
  </si>
  <si>
    <t>PERSONAS CON RESOLU-CIÓN DE PIA</t>
  </si>
  <si>
    <t>RATIO DE PRESTACIO-NES POR PERSONA CON RESOLU-CION DE PIA</t>
  </si>
  <si>
    <t>PERSONAS DE GRADO III CON RESOLU-CIÓN DE PIA</t>
  </si>
  <si>
    <t>RATIO DE PRESTACIO-NES POR PERSONA CON RESOL. DE PIA GRADO III</t>
  </si>
  <si>
    <t>PERSONAS DE GRADO II CON RESOLU-CIÓN DE PIA</t>
  </si>
  <si>
    <t>RATIO DE PRESTACIO-NES POR PERSONA CON RESOL. DE PIA GRADO II</t>
  </si>
  <si>
    <t>PERSONAS DE GRADO I CON RESOLU-CIÓN DE PIA</t>
  </si>
  <si>
    <t>Personas con resolución de PIA</t>
  </si>
  <si>
    <t>Personas con resol. PIA de 0 a 64 años por CCAA</t>
  </si>
  <si>
    <t>Personas con resol. PIA de 65 a 79 años por CCAA</t>
  </si>
  <si>
    <t>Personas con resol. PIA de 80 años y más por CCAA</t>
  </si>
  <si>
    <t>Personas de Grado III con resolución de PIA</t>
  </si>
  <si>
    <t>Personas Grado III con resol. de PIA de 0 a 64 años por CCAA</t>
  </si>
  <si>
    <t>Personas Grado III con resol. de PIA de 65 a 79 años por CCAA</t>
  </si>
  <si>
    <t>Personas Grado III con resol. de PIA de 80 años y más por CCAA</t>
  </si>
  <si>
    <t>Personas de Grado II con resolución de PIA</t>
  </si>
  <si>
    <t>Personas Grado II con resol. de PIA de 0 a 64 años por CCAA</t>
  </si>
  <si>
    <t>Personas Grado II con resol. de PIA de 65 a 79 años por CCAA</t>
  </si>
  <si>
    <t>Personas Grado II con resol. de PIA de 80 años y más por CCAA</t>
  </si>
  <si>
    <t>Personas de Grado I con resolución de PIA</t>
  </si>
  <si>
    <t>Personas Grado I con resol. de PIA de 0 a 64 años por CCAA</t>
  </si>
  <si>
    <t>Personas Grado I con resol. de PIA de 65 a 79 años por CCAA</t>
  </si>
  <si>
    <t>Personas Grado I con resol. de PIA de 80 años y más por CCAA</t>
  </si>
  <si>
    <t>% s/resol. PIA CCAA</t>
  </si>
  <si>
    <t>Personas con resolución de PIA de 0 a 64 años</t>
  </si>
  <si>
    <t>Personas con resolución de PIA de 65 a 79 años por CCAA</t>
  </si>
  <si>
    <t>Personas con resolución de PIA de 80 años y más por CCAA</t>
  </si>
  <si>
    <t>Altas de resoluciones de PIA</t>
  </si>
  <si>
    <t>Bajas de resoluciones de PIA</t>
  </si>
  <si>
    <t>% s/resol PIA CCAA</t>
  </si>
  <si>
    <t>PERSONAS CON RESOLUCIÓN DE PIA</t>
  </si>
  <si>
    <t>PERSONAS CON RESOLUCIÓN DE PIA AÚN SIN RECIBIR PRESTACIÓN</t>
  </si>
  <si>
    <t>% sobre personas con resol. de PIA</t>
  </si>
  <si>
    <t>*Las personas con resolución de PIA pueden ser personas beneficiarias con prestación (personas con resolución de PIA que además ya tienen al menos una prestación efectiva) o puede que aún no estén recibiendo ninguna prestación (personas con resolución de PIA que aún no tienen ninguna prestación efectiva). Las prestaciones pueden no haberse hecho efectivas por motivos ajenos a la administración</t>
  </si>
  <si>
    <t>Personas beneficiarias con derecho a prestación pendientes de resolución de PIA</t>
  </si>
  <si>
    <t>Menos de 6 meses pendientes de resolución de PIA</t>
  </si>
  <si>
    <t>6 meses o más pendientes de resolución de PIA</t>
  </si>
  <si>
    <t>% sobre pers. beneficiarias con derecho pend. de resolución de PIA</t>
  </si>
  <si>
    <t>*Los motivos de exclusión no imputables a la Administración están especificados en la metodología</t>
  </si>
  <si>
    <t>Personas pendientes de resolución de grado o pendientes de resolución de PIA desde hace 6 meses o más, sin motivo de exclusión</t>
  </si>
  <si>
    <t>Personas beneficiarias con derecho pendientes de resolución de PIA desde hace 6 meses o más, sin motivo de exclusión</t>
  </si>
  <si>
    <t>% sobre pers. pend. de resol.</t>
  </si>
  <si>
    <t>Personas con resol. PIA</t>
  </si>
  <si>
    <t>Personas con resol. PIA con prestación única</t>
  </si>
  <si>
    <t>*Las intensidades se asignan teniendo en cuenta diferentes variables, como la concesión de otras prestaciones complementarias. Por ello, en territorios en los que las personas con resolución de PIA tienen asignadas más de una prestación pueden tener intensidades medias inferiores a la media</t>
  </si>
  <si>
    <t>*Las cuantías se asignan teniendo en cuenta diferentes variables, como la concesión de otras prestaciones complementarias o la capacidad económica de la persona beneficiaria. Por ello, en territorios en los que las personas con resolución de PIA tienen asignadas más de una prestación pueden tener cuantías medias inferiores a la media</t>
  </si>
  <si>
    <t>ÍNDICE (1/2)</t>
  </si>
  <si>
    <t xml:space="preserve">INFORMACIÓN INCORPORADA AL SISAAD SOBRE EXPEDIENTES EN VIGOR A  </t>
  </si>
  <si>
    <t>1. EVOLUCIÓN</t>
  </si>
  <si>
    <t>1.1. EVOLUCIÓN DE LAS PRINCIPALES VARIABLES.</t>
  </si>
  <si>
    <t>1.2. EVOLUCIÓN DE LAS SOLICITUDES POR COMUNIDADES AUTÓNOMAS.</t>
  </si>
  <si>
    <t>1.3. EVOLUCIÓN DE LAS RESOLUCIONES DE GRADO POR COMUNIDADES AUTÓNOMAS.</t>
  </si>
  <si>
    <t>1.4. EVOLUCIÓN DE LAS PERSONAS CON DERECHO A PRESTACIÓN POR COMUNIDADES AUTÓNOMAS.</t>
  </si>
  <si>
    <t>1.5. EVOLUCIÓN DE LAS RESOLUCIONES DE PIA POR COMUNIDADES AUTÓNOMAS.</t>
  </si>
  <si>
    <t>1.6. EVOLUCIÓN DE LAS PERSONAS CON DERECHO A PRESTACIÓN PENDIENTES DE PIA POR COMUNIDADES AUTÓNOMAS.</t>
  </si>
  <si>
    <t>1.7. EVOLUCIÓN DE LAS PRESTACIONES POR COMUNIDADES AUTÓNOMAS.</t>
  </si>
  <si>
    <t>2. POBLACIÓN Y SOLICITUDES</t>
  </si>
  <si>
    <t>2.0. POBLACIÓN DE LAS COMUNIDADES AUTÓNOMAS POR SEXO Y TRAMOS DE EDAD</t>
  </si>
  <si>
    <t>2.1. SOLICITUDES.</t>
  </si>
  <si>
    <t>2.2. SOLICITUDES EN RELACIÓN A LA POBLACIÓN POTENCIALMENTE DEPENDIENTE DE LAS COMUNIDADES AUTÓNOMAS.</t>
  </si>
  <si>
    <t>2.3. SOLICITUDES DE LAS COMUNIDADES AUTÓNOMAS POR SEXO Y TRAMOS DE EDAD</t>
  </si>
  <si>
    <t>2.4.a., 2.4.b. SOLICITUDES EN RELACIÓN A LA POBLACIÓN DE LAS COMUNIDADES AUTÓNOMAS POR TRAMOS DE EDAD. GRÁFICO</t>
  </si>
  <si>
    <t xml:space="preserve">2.5. ALTAS Y BAJAS DE SOLICITUDES EN EL ÚLTIMO MES </t>
  </si>
  <si>
    <t xml:space="preserve">2.6. PERFIL DE LA PERSONA SOLICITANTE: SEXO Y EDAD. </t>
  </si>
  <si>
    <t>3. RESOLUCIONES DE GRADO</t>
  </si>
  <si>
    <t>3.1., 3.1.a., 3.1.b. RESOLUCIONES DE GRADO. GRÁFICO DE RESOLUCIONES DE GRADO Y PERSONAS BENEFICIARIAS CON DERECHO POR GRADO</t>
  </si>
  <si>
    <t>3.2. RESOLUCIONES DE GRADO EN RELACIÓN A LA POBLACIÓN POTENCIALMENTE DEPENDIENTE DE LAS COMUNIDAES AUTÓNOMAS.</t>
  </si>
  <si>
    <t>3.3., 3.3.a.-3.3.d. RESOLUCIONES DE GRADO DE LAS COMUNIDADES AUTÓNOMAS POR SEXO, TRAMOS DE EDAD Y GRADO</t>
  </si>
  <si>
    <t>3.4.a., 3.4.b. RESOLUCIONES DE GRADO EN RELACIÓN A LA POBLACIÓN DE LAS COMUNIDADES AUTÓNOMAS POR TRAMOS DE EDAD. GRÁFICO</t>
  </si>
  <si>
    <t xml:space="preserve">3.5. ALTAS Y BAJAS DE RESOLUCIONES DE GRADO EN EL ÚLTIMO MES </t>
  </si>
  <si>
    <t>3.6., 3.6.a., 3.6.b. PERFIL DE LA PERSONA CON RESOLUCIÓN DE GRADO: SEXO Y EDAD. GRÁFICO</t>
  </si>
  <si>
    <t>ÍNDICE (2/2)</t>
  </si>
  <si>
    <t>4. PERSONAS CON RESOLUCIÓN DE PIA</t>
  </si>
  <si>
    <t>4.1., 4.1.1.-4.1.3./4.1.a, 4.1.1.a.-4.1.3.a. PERSONAS CON RESOLUCIÓN DE PIA Y PRESTACIONES TOTALES. POR GRADO. GRÁFICOS</t>
  </si>
  <si>
    <t>4.2. PERSONAS CON RESOLUCIÓN DE PIA EN RELACIÓN A LA POBLACIÓN POTENCIALMENTE DEPENDIENTE DE LAS CCAA.</t>
  </si>
  <si>
    <t>4.3., 4.3.1.-4.3.2. PERSONAS CON RESOLUCIÓN DE PIA POR CCAA, SEXO, TRAMOS DE EDAD Y GRADO</t>
  </si>
  <si>
    <t>4.4.a, 4.4.b. PERSONAS CON RESOLUCIÓN DE PIA EN RELACIÓN A LA POBLACIÓN DE LAS CCAA POR TRAMOS DE EDAD. GRÁFICO</t>
  </si>
  <si>
    <t xml:space="preserve">4.5. ALTAS Y BAJAS DE RESOLUCIONES DE PIA EN EL ÚLTIMO MES </t>
  </si>
  <si>
    <t>4.6., 4.6.a. PERFIL DE LA PERSONA CON RESOLUCIÓN DE PIA POR GRADO: SEXO Y EDAD. GRÁFICO</t>
  </si>
  <si>
    <t>5. PRESTACIONES</t>
  </si>
  <si>
    <t>5.1. PRESTACIONES Y RESOLUCIONES DE PIA POR GRADO</t>
  </si>
  <si>
    <t>5.1.a.-5.1.h. PRESTACIONES POR TIPO DE PRESTACIÓN, COMUNIDAD AUTÓNOMA Y POR GRADO.</t>
  </si>
  <si>
    <t>5.2., 5.2.1., 5.2.2. y 5.2.3. SUBTIPO DE PRESTACIÓN ECONÓMICA VINCULADA AL SERVICIO. POR GRADO</t>
  </si>
  <si>
    <t>6. PERFIL DEL CUIDADOR</t>
  </si>
  <si>
    <t>6., 6.1. - 6.3. PERFIL DEL CUIDADOR TOTAL Y POR CCAA</t>
  </si>
  <si>
    <t>7. INTENSIDAD DE LA AYUDA A DOMICILIO</t>
  </si>
  <si>
    <t>7.1., 7.1.a.-7.1.b. INTENSIDAD DE LA AYUDA A DOMICILIO POR CCAA Y TIPO DE PRESTACIÓN</t>
  </si>
  <si>
    <t>8. CUANTÍA DE LAS PRESTACIONES ECONÓMICAS</t>
  </si>
  <si>
    <t>8.1.a.-8.1.g. CUANTÍA DE LAS PRESTACIONES POR CCAA Y TIPO DE PRESTACIÓN</t>
  </si>
  <si>
    <t>GESTIÓN</t>
  </si>
  <si>
    <t>9. TIEMPO MEDIO DE RESOLUCIÓN POR CCAA</t>
  </si>
  <si>
    <t>10.1., 10.2., 10.3. PERSONAS PENDIENTES DE RESOLUCIÓN DE GRADO O PENDIENTES DE RESOLUCIÓN DE PIA</t>
  </si>
  <si>
    <t>11., 11.1.-11.3. PERSONAS BENEFICIARIAS CON DERECHO Y RESOLUCIONES DE PIA POR CCAA Y GRADO</t>
  </si>
  <si>
    <t>12. PERSONAS CON RESOLUCIÓN DE PIA Y PRESTACIÓN EFECTIVA O NO EFECTIVA</t>
  </si>
  <si>
    <t>1.1. EVOLUCIÓN DE LAS PRINCIPALES VARIABLES</t>
  </si>
  <si>
    <t>Total nacional</t>
  </si>
  <si>
    <t>Tasas de variación anual</t>
  </si>
  <si>
    <t>Num</t>
  </si>
  <si>
    <t xml:space="preserve">   Sin grado</t>
  </si>
  <si>
    <t xml:space="preserve">   Personas con derecho a prestación</t>
  </si>
  <si>
    <t xml:space="preserve">      Grado I</t>
  </si>
  <si>
    <t xml:space="preserve">      Grado II</t>
  </si>
  <si>
    <t xml:space="preserve">      Grado III</t>
  </si>
  <si>
    <t>Resoluciones de PIA</t>
  </si>
  <si>
    <t>Pers. con derecho a prest. sin resol. de PIA</t>
  </si>
  <si>
    <t xml:space="preserve">   Preven. Dep. y Promo. A.Personal</t>
  </si>
  <si>
    <t xml:space="preserve">   Teleasistencia</t>
  </si>
  <si>
    <t xml:space="preserve">   Ayuda a Domicilio</t>
  </si>
  <si>
    <t xml:space="preserve">   Centros Día/Noche</t>
  </si>
  <si>
    <t xml:space="preserve">   Atención Residencial</t>
  </si>
  <si>
    <t xml:space="preserve">   PE Vinculada al Servicio</t>
  </si>
  <si>
    <t xml:space="preserve">             PEV al Serv. P.A.P.D</t>
  </si>
  <si>
    <t xml:space="preserve">             PEV al Servicio de Teleasistencia</t>
  </si>
  <si>
    <t xml:space="preserve">             PEV al Servicio de Ayuda a domicilio</t>
  </si>
  <si>
    <t xml:space="preserve">             PEV al Servicio de Centros Día/Noche</t>
  </si>
  <si>
    <t xml:space="preserve">             PEV al Serv. de Atención residencial</t>
  </si>
  <si>
    <t xml:space="preserve">             PEV a Servicio no identificado</t>
  </si>
  <si>
    <t xml:space="preserve">   PE Cuidados Familiares</t>
  </si>
  <si>
    <t xml:space="preserve">   PE Asistencia Personal</t>
  </si>
  <si>
    <t>Nº de prestaciones por beneficiario</t>
  </si>
  <si>
    <t>-</t>
  </si>
  <si>
    <t>1.2. EVOLUCIÓN DE LAS SOLICITUDES POR CCAA</t>
  </si>
  <si>
    <t>Número</t>
  </si>
  <si>
    <t>1.3. EVOLUCIÓN DE LAS RESOLUCIONES DE GRADO POR CCAA</t>
  </si>
  <si>
    <t>1.4. EVOLUCIÓN DE LAS PERSONAS CON DERECHO A PRESTACIÓN POR CCAA</t>
  </si>
  <si>
    <t>1.5. EVOLUCIÓN DE LAS RESOLUCIONES DE PIA POR CCAA</t>
  </si>
  <si>
    <t>1.6. EVOLUCIÓN DE LAS PERSONAS CON DERECHO A PRESTACIÓN SIN RESOLUCIONES DE PIA POR CCAA</t>
  </si>
  <si>
    <t>1.7. EVOLUCIÓN DE LAS PRESTACIONES POR CCAA</t>
  </si>
  <si>
    <t>Motivo de la baja</t>
  </si>
  <si>
    <t>Fallecimiento</t>
  </si>
  <si>
    <t>Traslado</t>
  </si>
  <si>
    <t>Fin de prestación</t>
  </si>
  <si>
    <t>Desistimiento/ Renuncia</t>
  </si>
  <si>
    <t>Caducidad</t>
  </si>
  <si>
    <t>Otros motivos*</t>
  </si>
  <si>
    <t>% s/bajas CCAA</t>
  </si>
  <si>
    <t>Altas Solicitudes</t>
  </si>
  <si>
    <t>Bajas Solicitudes</t>
  </si>
  <si>
    <t>*Otros motivos de baja de solicitudes incluye: Imposibilidad de proceder con el PIA, no aprobación PIA, denegada solicitud prestación, incumplimiento de requisitos, denegada solicitud, inadmitida solicitud, desestimada/desistida solicitud, por varación de circunstancias, ingreso en institución sanitaria o convivencia con familiar, pérdida de condición de residente, no acreditar periodos residencia, duplicidad, archivo expediente o error</t>
  </si>
  <si>
    <t>Altas de resoluciones de grado</t>
  </si>
  <si>
    <t>Bajas de resoluciones de grado</t>
  </si>
  <si>
    <t>Altas Grado</t>
  </si>
  <si>
    <t>Bajas Grado</t>
  </si>
  <si>
    <t>*Otros motivos de baja de resoluciones de grado incluye: Imposibilidad de proceder con el PIA, no aprobación PIA, denegada solicitud prestación, incumplimiento de requisitos, denegada solicitud, inadmitida solicitud, por varación de circunstancias, ingreso en institución sanitaria o convivencia con familiar, pérdida de condición de residente, duplicidad o archivo expediente</t>
  </si>
  <si>
    <t>Altas resoluciones PIA</t>
  </si>
  <si>
    <t>Bajas resoluciones PIA</t>
  </si>
  <si>
    <t>*Otros motivos de baja de resoluciones de PIA incluye: Imposibilidad de proceder con el PIA, no aprobación PIA, denegada solicitud prestación, incumplimiento de requisitos, por varación de circunstancias, ingreso en institución sanitaria o convivencia con familiar, pérdida de condición de residente, duplicidad o archivo expediente</t>
  </si>
  <si>
    <t>2.0. POBLACIÓN POR SEXO Y TRAMOS DE EDAD</t>
  </si>
  <si>
    <t>2.1. SOLICITUDES</t>
  </si>
  <si>
    <t>2.2. SOLICITUDES EN RELACIÓN A LA POBLACIÓN POTENCIALMENTE DEPENDIENTE</t>
  </si>
  <si>
    <t>2.3. SOLICITUDES POR SEXO Y TRAMOS DE EDAD</t>
  </si>
  <si>
    <t>2.4.a SOLICITUDES EN RELACIÓN A LA POBLACIÓN POR TRAMOS DE EDAD</t>
  </si>
  <si>
    <t>2.4.b. SOLICITUDES EN RELACIÓN A LA POBLACIÓN POR TRAMOS DE EDAD. GRÁFICOS</t>
  </si>
  <si>
    <t>2.5. ALTAS Y BAJAS DE SOLICITUDES RESPECTO AL MES ANTERIOR</t>
  </si>
  <si>
    <t>2.6. PERFIL DE LA PERSONA SOLICITANTE: SEXO Y EDAD</t>
  </si>
  <si>
    <t>3.1.  RESOLUCIONES DE GRADO</t>
  </si>
  <si>
    <t>3.1.a.  RESOLUCIONES DE GRADO SEGÚN EL GRADO DE DEPENDENCIA RECONOCIDO Y CCAA. GRÁFICO</t>
  </si>
  <si>
    <t>3.1.b.  BENEFICIARIOS CON DERECHO POR GRADO Y CCAA. GRÁFICO</t>
  </si>
  <si>
    <t>3.2. RESOLUCIONES DE GRADO EN RELACIÓN A LA POBLACIÓN POTENCIALMENTE DEPENDIENTE</t>
  </si>
  <si>
    <t>3.3. RESOLUCIONES DE GRADO POR SEXO Y TRAMOS DE EDAD. TODOS LOS GRADOS</t>
  </si>
  <si>
    <t>3.3.a. RESOLUCIONES DE GRADO III POR SEXO Y TRAMOS DE EDAD</t>
  </si>
  <si>
    <t>3.3.b. RESOLUCIONES DE GRADO II POR SEXO Y TRAMOS DE EDAD</t>
  </si>
  <si>
    <t>3.3.c. RESOLUCIONES DE GRADO I POR SEXO Y TRAMOS DE EDAD</t>
  </si>
  <si>
    <t>3.3.d. RESOLUCIONES DE GRADO "SIN GRADO" POR SEXO Y TRAMOS DE EDAD</t>
  </si>
  <si>
    <t>3.4.a RESOLUCIONES DE GRADO EN RELACIÓN A LA POBLACIÓN POR TRAMOS DE EDAD</t>
  </si>
  <si>
    <t>3.4.b. RESOLUCIONES DE GRADO EN RELACIÓN A LA POBLACIÓN POR TRAMOS DE EDAD. GRÁFICOS</t>
  </si>
  <si>
    <t>3.6. PERFIL DE LA PERSONA CON RESOLUCIÓN DE GRADO: SEXO Y EDAD</t>
  </si>
  <si>
    <t>3.6.a. PERFIL DE LA PERSONA CON RESOLUCIÓN DE GRADO. GRÁFICO</t>
  </si>
  <si>
    <t>3.6.b. PERFIL DE LA PERSONA BENEFICIARIA CON DERECHO A PRESTACIÓN. GRÁFICO</t>
  </si>
  <si>
    <t>4.1. PERSONAS CON RESOLUCIÓN DE PIA Y PRESTACIONES. TODOS LOS GRADOS</t>
  </si>
  <si>
    <t>4.1.a. DISTRIBUCIÓN DE LAS PRESTACIONES POR TIPO DE PRESTACIÓN EN CADA CCAA</t>
  </si>
  <si>
    <t>4.1.1. PERSONAS DE GRADO III CON RESOLUCIÓN DE PIA Y PRESTACIONES</t>
  </si>
  <si>
    <t>4.1.3.a DISTRIBUCIÓN DE LAS PRESTACIONES DE GRADO I POR TIPO DE PRESTACIÓN EN CADA CCAA</t>
  </si>
  <si>
    <t>4.1.3. PERSONAS DE GRADO I CON RESOLUCIÓN DE PIA Y PRESTACIONES</t>
  </si>
  <si>
    <t>4.1.2.a DISTRIBUCIÓN DE LAS PRESTACIONES DE GRADO II POR TIPO DE PRESTACIÓN EN CADA CCAA</t>
  </si>
  <si>
    <t>4.1.2. PERSONAS DE GRADO II CON RESOLUCIÓN DE PIA Y PRESTACIONES</t>
  </si>
  <si>
    <t>4.1.1.a DISTRIBUCIÓN DE LAS PRESTACIONES DE GRADO III POR TIPO DE PRESTACIÓN EN CADA CCAA</t>
  </si>
  <si>
    <t>4.2. PERSONAS CON RESOLUCIÓN DE PIA EN RELACIÓN A LA POBLACIÓN POTENCIALMENTE DEPENDIENTE DE LAS CCAA</t>
  </si>
  <si>
    <t>4.3.3. PERSONAS DE GRADO I CON RESOLUCIÓN DE PIA POR SEXO Y TRAMOS DE EDAD</t>
  </si>
  <si>
    <t>4.3.2. PERSONAS DE GRADO II CON RESOLUCIÓN DE PIA POR SEXO Y TRAMOS DE EDAD</t>
  </si>
  <si>
    <t>4.3.1. PERSONAS DE GRADO III CON RESOLUCIÓN DE PIA POR SEXO Y TRAMOS DE EDAD</t>
  </si>
  <si>
    <t>4.3. PERSONAS CON RESOLUCIÓN DE PIA POR SEXO Y TRAMOS DE EDAD. TODOS LOS GRADOS</t>
  </si>
  <si>
    <t>4.4.b. PERSONAS CON RESOLUCIÓN DE PIA EN RELACIÓN A LA POBLACIÓN POR TRAMOS DE EDAD. GRÁFICOS</t>
  </si>
  <si>
    <t>4.4.a PERSONAS CON RESOLUCIÓN DE PIA EN RELACIÓN A LA POBLACIÓN POR TRAMOS DE EDAD</t>
  </si>
  <si>
    <t>4.5. ALTAS Y BAJAS DE RESOLUCIONES DE PIA RESPECTO AL MES ANTERIOR</t>
  </si>
  <si>
    <t>4.6. PERFIL DE LA PERSONA CON RESOLUCIÓN DE PIA POR GRADO: SEXO Y EDAD</t>
  </si>
  <si>
    <t>4.6.a. PERFIL DE LA PERSONA CON RESOLUCIÓN DE PIA. GRÁFICO</t>
  </si>
  <si>
    <t>5.1.h. PE ASISTENCIA PERSONAL POR GRADO</t>
  </si>
  <si>
    <t>5.1.g. PE CUIDADOS FAMILIARES POR GRADO</t>
  </si>
  <si>
    <t>5.1.f. PE VINCULADAS AL SERVICIO POR GRADO</t>
  </si>
  <si>
    <t>5.1.e.  PRESTACIONES ATENCIÓN RESIDENCIAL POR GRADO</t>
  </si>
  <si>
    <t>5.1.d.  PRESTACIONES CENTROS DE DÍA/NOCHE POR GRADO</t>
  </si>
  <si>
    <t>5.1.c. PRESTACIONES AYUDA A DOMICILIO POR GRADO</t>
  </si>
  <si>
    <t>5.1.b.  PRESTACIONES TELEASISTENCIA POR GRADO</t>
  </si>
  <si>
    <t>5.1.a.  PRESTACIONES PAPD POR GRADO</t>
  </si>
  <si>
    <t>5.1.  PRESTACIONES Y PERSONAS CON RESOLUCIÓN DE PIA POR GRADO</t>
  </si>
  <si>
    <t>5.2. SUBTIPO DE P.E. VINCULADA AL SERVICIO. TODOS LOS GRADOS</t>
  </si>
  <si>
    <t>5.2.3. SUBTIPO DE P.E. VINCULADA AL SERVICIO. GRADO I</t>
  </si>
  <si>
    <t>5.2.2. SUBTIPO DE P.E. VINCULADA AL SERVICIO. GRADO II</t>
  </si>
  <si>
    <t>5.2.1. SUBTIPO DE P.E. VINCULADA AL SERVICIO. GRADO III</t>
  </si>
  <si>
    <t>6. PERFIL DE CUIDADOR. TOTAL DE CCAA</t>
  </si>
  <si>
    <t>6.3. PERFIL DEL CUIDADOR POR CCAA. PARENTESCO</t>
  </si>
  <si>
    <t>6.2. PERFIL DEL CUIDADOR POR CCAA. EDAD</t>
  </si>
  <si>
    <t>6.1. PERFIL DEL CUIDADOR POR CCAA. SEXO</t>
  </si>
  <si>
    <t>7.1.b. INTENSIDAD DE LA AYUDA A DOMICILIO POR CCAA. PRESTACIÓN ECONÓMICA VINCULADA A LA AYUDA A DOMICILIO</t>
  </si>
  <si>
    <t>7.1.a. INTENSIDAD DE LA AYUDA A DOMICILIO POR CCAA. PRESTACIÓN SAD</t>
  </si>
  <si>
    <t>7.1. INTENSIDAD DE LA AYUDA A DOMICILIO POR CCAA. TOTAL DE PRESTACIONES</t>
  </si>
  <si>
    <t>8. CUANTÍA DE LAS PRESTACIONES (Euros)</t>
  </si>
  <si>
    <t>8.1.g. CUANTÍA DE LAS PRESTACIONES POR CCAA. PRESTACIONES VINCULADAS AL SERVICIO DE TELEASISTENCIA</t>
  </si>
  <si>
    <t>8.1.f. CUANTÍA DE LAS PRESTACIONES POR CCAA. PRESTACIONES VINCULADAS AL SERVICIO PAPD</t>
  </si>
  <si>
    <t>8.1.e. CUANTÍA DE LAS PRESTACIONES POR CCAA. PRESTACIONES VINCULADAS AL SERVICIO DE CENTRO DE DÍA/NOCHE</t>
  </si>
  <si>
    <t>8.1.d. CUANTÍA DE LAS PRESTACIONES POR CCAA. PRESTACIONES VINCULADAS AL SERVICIO DE ATENCIÓN RESIDENCIAL</t>
  </si>
  <si>
    <t>8.1.c. CUANTÍA DE LAS PRESTACIONES POR CCAA. PRESTACIONES VINCULADAS AL SERVICIO DE AYUDA A DOMICILIO</t>
  </si>
  <si>
    <t>8.1.b. CUANTÍA DE LAS PRESTACIONES POR CCAA. PRESTACIONES DE ASISTENCIA PERSONAL</t>
  </si>
  <si>
    <t>8.1.a. CUANTÍA DE LAS PRESTACIONES POR CCAA. PRESTACIONES DE CUIDADOS FAMILIARES</t>
  </si>
  <si>
    <t>10.1. PERSONAS SOLICITANTES PENDIENTES DE RESOLUCIÓN DE GRADO</t>
  </si>
  <si>
    <t>10.2. PERSONAS BENEFICIARIAS CON DERECHO A PRESTACIÓN PENDIENTES DE RESOLUCIÓN DE PIA</t>
  </si>
  <si>
    <t>10.3. PERSONAS PENDIENTES DE RESOLUCIÓN DE GRADO O PENDIENTES DE RESOLUCIÓN DE PIA</t>
  </si>
  <si>
    <t>11. PERSONAS BENEFICIARIAS CON DERECHO Y RESOLUCIONES DE PIA POR CCAA. TODOS LOS GRADOS</t>
  </si>
  <si>
    <t>11.1. PERSONAS BENEFICIARIAS CON DERECHO Y RESOLUCIONES DE PIA POR CCAA. GRADO III</t>
  </si>
  <si>
    <t>11.2. PERSONAS BENEFICIARIAS CON DERECHO Y RESOLUCIONES DE PIA POR CCAA. GRADO II</t>
  </si>
  <si>
    <t>11.3. PERSONAS BENEFICIARIAS CON DERECHO Y RESOLUCIONES DE PIA POR CCAA. GRADO I</t>
  </si>
  <si>
    <t>PERSONAS BENEFICIARIAS CON PRESTACIÓN EFECTIVA</t>
  </si>
  <si>
    <t xml:space="preserve">Debido a la revisión permanente de los datos presentados, estos tienen siempre un carácter provisional. </t>
  </si>
  <si>
    <r>
      <t xml:space="preserve">6 meses o más pendientes de resolución de grado </t>
    </r>
    <r>
      <rPr>
        <b/>
        <vertAlign val="superscript"/>
        <sz val="10"/>
        <color rgb="FF008000"/>
        <rFont val="Arial"/>
        <family val="2"/>
      </rPr>
      <t>(1)</t>
    </r>
  </si>
  <si>
    <t>**No se dispone de información completa de todas las CCAA relativa a las solicitudes que hay en tramitación</t>
  </si>
  <si>
    <t>Castilla y León, la Comunidad de Madrid y el País Vasco tienen un procedimiento de gestión en el que la mayoría de Resoluciones de Grado y Resoluciones de Prestación se realizan de manera conjunta</t>
  </si>
  <si>
    <r>
      <rPr>
        <i/>
        <vertAlign val="superscript"/>
        <sz val="8"/>
        <color indexed="17"/>
        <rFont val="Arial"/>
        <family val="2"/>
      </rPr>
      <t xml:space="preserve">(1) </t>
    </r>
    <r>
      <rPr>
        <i/>
        <sz val="8"/>
        <color indexed="17"/>
        <rFont val="Arial"/>
        <family val="2"/>
      </rPr>
      <t>El cómputo de tiempo se efectúa desde la fecha de presentación de la solicitud, sin descontar los periodos de suspensión del plazo de tramitación.</t>
    </r>
  </si>
  <si>
    <t>Menos de 6 meses pendientes de efectividad</t>
  </si>
  <si>
    <t>6 meses o más pendientes de efectividad</t>
  </si>
  <si>
    <t>% sobre pers. con resol. De PIA sin recibir prest.</t>
  </si>
  <si>
    <t>3.5. ALTAS Y BAJAS DE RESOLUCIONES DE GRADO RESPECTO AL MES ANTERIOR</t>
  </si>
  <si>
    <t>(1) Cifras definitivas INE de la Estadística del Padrón continuo referidas al 01/01/2022. Datos definitivos (publicado 24/1/2023)</t>
  </si>
  <si>
    <t>(1) Cifras INE de población referidas al 01/01/2022. Real Decreto 1037/2022, de 20 de diciembre BOE 21.12.22.</t>
  </si>
  <si>
    <t>Situación a 31 de mayo de 2023</t>
  </si>
  <si>
    <t>Tiempo de resolución calculado sobre las Resoluciones realizadas entre el 1 de junio de 2022 y el 31 de mayo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</si>
</sst>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00\ _€_-;\-* #,##0.00\ _€_-;_-* &quot;-&quot;??\ _€_-;_-@_-"/>
    <numFmt numFmtId="165" formatCode="#,##0.00_ ;\-#,##0.00\ "/>
    <numFmt numFmtId="166" formatCode="#,##0.0"/>
    <numFmt numFmtId="167" formatCode="0.0%"/>
    <numFmt numFmtId="168" formatCode="0.0"/>
    <numFmt numFmtId="169" formatCode="_(* #,##0.00_);_(* \(#,##0.00\);_(* &quot;-&quot;??_);_(@_)"/>
  </numFmts>
  <fonts count="209"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2"/>
      <color indexed="18"/>
      <name val="Verdana"/>
      <family val="2"/>
    </font>
    <font>
      <sz val="12"/>
      <color indexed="17"/>
      <name val="Verdana"/>
      <family val="2"/>
    </font>
    <font>
      <b/>
      <sz val="14"/>
      <color indexed="17"/>
      <name val="Verdana"/>
      <family val="2"/>
    </font>
    <font>
      <sz val="14"/>
      <color indexed="17"/>
      <name val="Verdana"/>
      <family val="2"/>
    </font>
    <font>
      <b/>
      <sz val="16"/>
      <name val="Verdana"/>
      <family val="2"/>
    </font>
    <font>
      <b/>
      <sz val="18"/>
      <color indexed="17"/>
      <name val="Verdana"/>
      <family val="2"/>
    </font>
    <font>
      <sz val="18"/>
      <color indexed="17"/>
      <name val="Verdana"/>
      <family val="2"/>
    </font>
    <font>
      <b/>
      <sz val="12"/>
      <color indexed="18"/>
      <name val="Verdana"/>
      <family val="2"/>
    </font>
    <font>
      <sz val="11"/>
      <name val="Arial"/>
      <family val="2"/>
    </font>
    <font>
      <sz val="12"/>
      <color indexed="9"/>
      <name val="Verdana"/>
      <family val="2"/>
    </font>
    <font>
      <b/>
      <sz val="16"/>
      <color indexed="17"/>
      <name val="Verdana"/>
      <family val="2"/>
    </font>
    <font>
      <b/>
      <sz val="12"/>
      <color indexed="17"/>
      <name val="Verdana"/>
      <family val="2"/>
    </font>
    <font>
      <sz val="10"/>
      <color indexed="17"/>
      <name val="Arial"/>
      <family val="2"/>
    </font>
    <font>
      <sz val="10"/>
      <color indexed="9"/>
      <name val="Arial"/>
      <family val="2"/>
    </font>
    <font>
      <sz val="12"/>
      <color indexed="20"/>
      <name val="Verdana"/>
      <family val="2"/>
    </font>
    <font>
      <sz val="8"/>
      <color indexed="17"/>
      <name val="Verdana"/>
      <family val="2"/>
    </font>
    <font>
      <b/>
      <sz val="11"/>
      <color indexed="17"/>
      <name val="Arial"/>
      <family val="2"/>
    </font>
    <font>
      <sz val="11"/>
      <color indexed="20"/>
      <name val="Verdana"/>
      <family val="2"/>
    </font>
    <font>
      <b/>
      <sz val="11"/>
      <color indexed="20"/>
      <name val="Arial"/>
      <family val="2"/>
    </font>
    <font>
      <sz val="11"/>
      <color indexed="20"/>
      <name val="Arial"/>
      <family val="2"/>
    </font>
    <font>
      <sz val="11"/>
      <color indexed="8"/>
      <name val="Verdana"/>
      <family val="2"/>
    </font>
    <font>
      <sz val="10"/>
      <color indexed="8"/>
      <name val="Arial"/>
      <family val="2"/>
    </font>
    <font>
      <b/>
      <sz val="10"/>
      <color indexed="8"/>
      <name val="Arial"/>
      <family val="2"/>
    </font>
    <font>
      <sz val="11"/>
      <color indexed="18"/>
      <name val="Verdana"/>
      <family val="2"/>
    </font>
    <font>
      <sz val="10"/>
      <color indexed="18"/>
      <name val="Arial"/>
      <family val="2"/>
    </font>
    <font>
      <b/>
      <sz val="8"/>
      <color indexed="17"/>
      <name val="Verdana"/>
      <family val="2"/>
    </font>
    <font>
      <b/>
      <sz val="8"/>
      <color indexed="17"/>
      <name val="Arial"/>
      <family val="2"/>
    </font>
    <font>
      <b/>
      <sz val="11"/>
      <color indexed="17"/>
      <name val="Verdana"/>
      <family val="2"/>
    </font>
    <font>
      <b/>
      <sz val="10"/>
      <color indexed="18"/>
      <name val="Verdana"/>
      <family val="2"/>
    </font>
    <font>
      <b/>
      <sz val="10"/>
      <color indexed="20"/>
      <name val="Verdana"/>
      <family val="2"/>
    </font>
    <font>
      <sz val="12"/>
      <color indexed="10"/>
      <name val="Verdana"/>
      <family val="2"/>
    </font>
    <font>
      <sz val="8"/>
      <color indexed="18"/>
      <name val="Verdana"/>
      <family val="2"/>
    </font>
    <font>
      <b/>
      <sz val="7"/>
      <color indexed="17"/>
      <name val="Verdana"/>
      <family val="2"/>
    </font>
    <font>
      <b/>
      <sz val="8"/>
      <color indexed="18"/>
      <name val="Verdana"/>
      <family val="2"/>
    </font>
    <font>
      <sz val="11"/>
      <color indexed="10"/>
      <name val="Verdana"/>
      <family val="2"/>
    </font>
    <font>
      <b/>
      <sz val="7"/>
      <color indexed="17"/>
      <name val="Arial"/>
      <family val="2"/>
    </font>
    <font>
      <sz val="10"/>
      <color indexed="10"/>
      <name val="Arial"/>
      <family val="2"/>
    </font>
    <font>
      <sz val="6"/>
      <color indexed="18"/>
      <name val="Verdana"/>
      <family val="2"/>
    </font>
    <font>
      <sz val="6"/>
      <color indexed="17"/>
      <name val="Verdana"/>
      <family val="2"/>
    </font>
    <font>
      <sz val="6"/>
      <color indexed="20"/>
      <name val="Verdana"/>
      <family val="2"/>
    </font>
    <font>
      <sz val="8"/>
      <color indexed="9"/>
      <name val="Verdana"/>
      <family val="2"/>
    </font>
    <font>
      <sz val="6"/>
      <color indexed="9"/>
      <name val="Verdana"/>
      <family val="2"/>
    </font>
    <font>
      <i/>
      <sz val="9"/>
      <color indexed="17"/>
      <name val="Arial"/>
      <family val="2"/>
    </font>
    <font>
      <b/>
      <sz val="9"/>
      <color indexed="17"/>
      <name val="Arial"/>
      <family val="2"/>
    </font>
    <font>
      <sz val="9"/>
      <color indexed="8"/>
      <name val="Arial"/>
      <family val="2"/>
    </font>
    <font>
      <b/>
      <i/>
      <sz val="9"/>
      <color indexed="17"/>
      <name val="Arial"/>
      <family val="2"/>
    </font>
    <font>
      <b/>
      <sz val="10"/>
      <color indexed="17"/>
      <name val="Arial"/>
      <family val="2"/>
    </font>
    <font>
      <sz val="9"/>
      <color indexed="9"/>
      <name val="Verdana"/>
      <family val="2"/>
    </font>
    <font>
      <i/>
      <sz val="9"/>
      <color indexed="8"/>
      <name val="Arial"/>
      <family val="2"/>
    </font>
    <font>
      <b/>
      <sz val="9"/>
      <color indexed="8"/>
      <name val="Arial"/>
      <family val="2"/>
    </font>
    <font>
      <sz val="9"/>
      <color indexed="20"/>
      <name val="Verdana"/>
      <family val="2"/>
    </font>
    <font>
      <b/>
      <sz val="5"/>
      <color indexed="20"/>
      <name val="Verdana"/>
      <family val="2"/>
    </font>
    <font>
      <b/>
      <sz val="8"/>
      <color indexed="20"/>
      <name val="Verdana"/>
      <family val="2"/>
    </font>
    <font>
      <sz val="8"/>
      <color indexed="20"/>
      <name val="Verdana"/>
      <family val="2"/>
    </font>
    <font>
      <b/>
      <sz val="9"/>
      <color indexed="20"/>
      <name val="Verdana"/>
      <family val="2"/>
    </font>
    <font>
      <sz val="6"/>
      <name val="Arial"/>
      <family val="2"/>
    </font>
    <font>
      <sz val="10"/>
      <color indexed="8"/>
      <name val="Verdana"/>
      <family val="2"/>
    </font>
    <font>
      <b/>
      <sz val="10"/>
      <color indexed="17"/>
      <name val="Verdana"/>
      <family val="2"/>
    </font>
    <font>
      <b/>
      <sz val="10"/>
      <name val="Arial"/>
      <family val="2"/>
    </font>
    <font>
      <b/>
      <sz val="12"/>
      <color indexed="17"/>
      <name val="Arial"/>
      <family val="2"/>
    </font>
    <font>
      <b/>
      <sz val="11"/>
      <color indexed="20"/>
      <name val="Verdana"/>
      <family val="2"/>
    </font>
    <font>
      <sz val="12"/>
      <name val="Arial"/>
      <family val="2"/>
    </font>
    <font>
      <b/>
      <sz val="12"/>
      <color indexed="20"/>
      <name val="Verdana"/>
      <family val="2"/>
    </font>
    <font>
      <b/>
      <sz val="11"/>
      <color indexed="9"/>
      <name val="Verdana"/>
      <family val="2"/>
    </font>
    <font>
      <b/>
      <sz val="8"/>
      <color indexed="9"/>
      <name val="Verdana"/>
      <family val="2"/>
    </font>
    <font>
      <sz val="11"/>
      <color indexed="9"/>
      <name val="Verdana"/>
      <family val="2"/>
    </font>
    <font>
      <b/>
      <sz val="15"/>
      <color indexed="17"/>
      <name val="Verdana"/>
      <family val="2"/>
    </font>
    <font>
      <sz val="10"/>
      <color indexed="9"/>
      <name val="Verdana"/>
      <family val="2"/>
    </font>
    <font>
      <sz val="11"/>
      <color indexed="8"/>
      <name val="Arial"/>
      <family val="2"/>
    </font>
    <font>
      <sz val="9"/>
      <name val="Arial"/>
      <family val="2"/>
    </font>
    <font>
      <sz val="11"/>
      <color indexed="10"/>
      <name val="Arial"/>
      <family val="2"/>
    </font>
    <font>
      <b/>
      <sz val="7"/>
      <color indexed="20"/>
      <name val="Verdana"/>
      <family val="2"/>
    </font>
    <font>
      <i/>
      <sz val="9"/>
      <name val="Arial"/>
      <family val="2"/>
    </font>
    <font>
      <sz val="12"/>
      <name val="Verdana"/>
      <family val="2"/>
    </font>
    <font>
      <b/>
      <sz val="8"/>
      <name val="Verdana"/>
      <family val="2"/>
    </font>
    <font>
      <b/>
      <sz val="11"/>
      <name val="Verdana"/>
      <family val="2"/>
    </font>
    <font>
      <sz val="11"/>
      <name val="Verdana"/>
      <family val="2"/>
    </font>
    <font>
      <b/>
      <sz val="10"/>
      <color indexed="8"/>
      <name val="Verdana"/>
      <family val="2"/>
    </font>
    <font>
      <sz val="9"/>
      <color indexed="20"/>
      <name val="Arial"/>
      <family val="2"/>
    </font>
    <font>
      <b/>
      <sz val="9"/>
      <color indexed="20"/>
      <name val="Arial"/>
      <family val="2"/>
    </font>
    <font>
      <sz val="9"/>
      <color indexed="18"/>
      <name val="Verdana"/>
      <family val="2"/>
    </font>
    <font>
      <sz val="9"/>
      <color indexed="17"/>
      <name val="Verdana"/>
      <family val="2"/>
    </font>
    <font>
      <sz val="7"/>
      <name val="Arial"/>
      <family val="2"/>
    </font>
    <font>
      <sz val="8"/>
      <color indexed="8"/>
      <name val="Arial"/>
      <family val="2"/>
    </font>
    <font>
      <b/>
      <sz val="8"/>
      <name val="Arial"/>
      <family val="2"/>
    </font>
    <font>
      <sz val="8"/>
      <name val="Arial"/>
      <family val="2"/>
    </font>
    <font>
      <i/>
      <sz val="10"/>
      <color indexed="8"/>
      <name val="Arial"/>
      <family val="2"/>
    </font>
    <font>
      <b/>
      <i/>
      <sz val="11"/>
      <color indexed="20"/>
      <name val="Verdana"/>
      <family val="2"/>
    </font>
    <font>
      <b/>
      <i/>
      <sz val="11"/>
      <color indexed="17"/>
      <name val="Arial"/>
      <family val="2"/>
    </font>
    <font>
      <b/>
      <i/>
      <sz val="12"/>
      <color indexed="20"/>
      <name val="Verdana"/>
      <family val="2"/>
    </font>
    <font>
      <b/>
      <i/>
      <sz val="11"/>
      <color indexed="20"/>
      <name val="Arial"/>
      <family val="2"/>
    </font>
    <font>
      <i/>
      <sz val="10"/>
      <name val="Arial"/>
      <family val="2"/>
    </font>
    <font>
      <i/>
      <sz val="10"/>
      <color indexed="8"/>
      <name val="Verdana"/>
      <family val="2"/>
    </font>
    <font>
      <b/>
      <i/>
      <sz val="8"/>
      <color indexed="18"/>
      <name val="Verdana"/>
      <family val="2"/>
    </font>
    <font>
      <i/>
      <sz val="12"/>
      <color indexed="20"/>
      <name val="Verdana"/>
      <family val="2"/>
    </font>
    <font>
      <sz val="11"/>
      <color theme="0"/>
      <name val="Calibri"/>
      <family val="2"/>
      <scheme val="minor"/>
    </font>
    <font>
      <b/>
      <sz val="11"/>
      <color theme="0"/>
      <name val="Calibri"/>
      <family val="2"/>
      <scheme val="minor"/>
    </font>
    <font>
      <sz val="10"/>
      <color rgb="FF000000"/>
      <name val="Arial"/>
      <family val="2"/>
    </font>
    <font>
      <b/>
      <sz val="11"/>
      <color rgb="FF008000"/>
      <name val="Arial"/>
      <family val="2"/>
    </font>
    <font>
      <sz val="12"/>
      <color rgb="FFFF0000"/>
      <name val="Verdana"/>
      <family val="2"/>
    </font>
    <font>
      <i/>
      <sz val="8"/>
      <color theme="0" tint="-0.499984740745262"/>
      <name val="Arial"/>
      <family val="2"/>
    </font>
    <font>
      <i/>
      <sz val="8"/>
      <color theme="0"/>
      <name val="Verdana"/>
      <family val="2"/>
    </font>
    <font>
      <sz val="12"/>
      <color theme="0"/>
      <name val="Verdana"/>
      <family val="2"/>
    </font>
    <font>
      <i/>
      <sz val="8"/>
      <color theme="0"/>
      <name val="Arial"/>
      <family val="2"/>
    </font>
    <font>
      <i/>
      <sz val="8"/>
      <color theme="0"/>
      <name val="Calibri"/>
      <family val="2"/>
      <scheme val="minor"/>
    </font>
    <font>
      <i/>
      <sz val="10"/>
      <color theme="0"/>
      <name val="Calibri"/>
      <family val="2"/>
      <scheme val="minor"/>
    </font>
    <font>
      <sz val="10"/>
      <color theme="0"/>
      <name val="Arial"/>
      <family val="2"/>
    </font>
    <font>
      <sz val="10"/>
      <color rgb="FF008000"/>
      <name val="Verdana"/>
      <family val="2"/>
    </font>
    <font>
      <sz val="8"/>
      <color theme="0"/>
      <name val="Arial"/>
      <family val="2"/>
    </font>
    <font>
      <sz val="10"/>
      <color theme="1"/>
      <name val="Arial"/>
      <family val="2"/>
    </font>
    <font>
      <sz val="11"/>
      <color theme="1"/>
      <name val="Verdana"/>
      <family val="2"/>
    </font>
    <font>
      <b/>
      <sz val="11"/>
      <color theme="1"/>
      <name val="Arial"/>
      <family val="2"/>
    </font>
    <font>
      <sz val="12"/>
      <color theme="1"/>
      <name val="Verdana"/>
      <family val="2"/>
    </font>
    <font>
      <b/>
      <sz val="16"/>
      <color theme="8" tint="-0.249977111117893"/>
      <name val="Verdana"/>
      <family val="2"/>
    </font>
    <font>
      <sz val="12"/>
      <color theme="8" tint="-0.249977111117893"/>
      <name val="Verdana"/>
      <family val="2"/>
    </font>
    <font>
      <b/>
      <sz val="16"/>
      <color rgb="FF008000"/>
      <name val="Verdana"/>
      <family val="2"/>
    </font>
    <font>
      <sz val="10"/>
      <color rgb="FF008000"/>
      <name val="Arial"/>
      <family val="2"/>
    </font>
    <font>
      <sz val="12"/>
      <color rgb="FF008000"/>
      <name val="Verdana"/>
      <family val="2"/>
    </font>
    <font>
      <b/>
      <sz val="7"/>
      <color rgb="FF008000"/>
      <name val="Arial"/>
      <family val="2"/>
    </font>
    <font>
      <b/>
      <sz val="9"/>
      <color rgb="FF008000"/>
      <name val="Arial"/>
      <family val="2"/>
    </font>
    <font>
      <b/>
      <sz val="10"/>
      <color rgb="FF008000"/>
      <name val="Arial"/>
      <family val="2"/>
    </font>
    <font>
      <b/>
      <i/>
      <sz val="10"/>
      <color rgb="FF008000"/>
      <name val="Arial"/>
      <family val="2"/>
    </font>
    <font>
      <b/>
      <sz val="10"/>
      <color theme="1"/>
      <name val="Arial"/>
      <family val="2"/>
    </font>
    <font>
      <i/>
      <sz val="10"/>
      <color theme="1"/>
      <name val="Arial"/>
      <family val="2"/>
    </font>
    <font>
      <b/>
      <sz val="11"/>
      <name val="Arial"/>
      <family val="2"/>
    </font>
    <font>
      <b/>
      <sz val="12"/>
      <color theme="0"/>
      <name val="Arial"/>
      <family val="2"/>
    </font>
    <font>
      <b/>
      <vertAlign val="subscript"/>
      <sz val="10"/>
      <color indexed="17"/>
      <name val="Arial"/>
      <family val="2"/>
    </font>
    <font>
      <b/>
      <i/>
      <sz val="9"/>
      <color indexed="8"/>
      <name val="Arial"/>
      <family val="2"/>
    </font>
    <font>
      <sz val="9"/>
      <color theme="0"/>
      <name val="Verdana"/>
      <family val="2"/>
    </font>
    <font>
      <sz val="11"/>
      <name val="Calibri"/>
      <family val="2"/>
      <scheme val="minor"/>
    </font>
    <font>
      <b/>
      <sz val="7"/>
      <name val="Arial"/>
      <family val="2"/>
    </font>
    <font>
      <b/>
      <sz val="8"/>
      <color rgb="FF008000"/>
      <name val="Arial"/>
      <family val="2"/>
    </font>
    <font>
      <b/>
      <sz val="16"/>
      <color theme="1"/>
      <name val="Verdana"/>
      <family val="2"/>
    </font>
    <font>
      <sz val="9"/>
      <color theme="0"/>
      <name val="Arial"/>
      <family val="2"/>
    </font>
    <font>
      <sz val="8"/>
      <color theme="0"/>
      <name val="Calibri"/>
      <family val="2"/>
      <scheme val="minor"/>
    </font>
    <font>
      <b/>
      <sz val="10"/>
      <color theme="0"/>
      <name val="Arial"/>
      <family val="2"/>
    </font>
    <font>
      <b/>
      <sz val="11"/>
      <color theme="0"/>
      <name val="Arial"/>
      <family val="2"/>
    </font>
    <font>
      <b/>
      <sz val="9"/>
      <name val="Arial"/>
      <family val="2"/>
    </font>
    <font>
      <sz val="8"/>
      <color rgb="FF008000"/>
      <name val="Verdana"/>
      <family val="2"/>
    </font>
    <font>
      <sz val="9"/>
      <color indexed="17"/>
      <name val="Arial"/>
      <family val="2"/>
    </font>
    <font>
      <b/>
      <sz val="8"/>
      <color theme="0"/>
      <name val="Arial"/>
      <family val="2"/>
    </font>
    <font>
      <b/>
      <sz val="9"/>
      <color theme="0"/>
      <name val="Verdana"/>
      <family val="2"/>
    </font>
    <font>
      <b/>
      <sz val="8"/>
      <color theme="0"/>
      <name val="Verdana"/>
      <family val="2"/>
    </font>
    <font>
      <sz val="8"/>
      <color theme="0"/>
      <name val="Verdana"/>
      <family val="2"/>
    </font>
    <font>
      <b/>
      <sz val="9"/>
      <color theme="0"/>
      <name val="Arial"/>
      <family val="2"/>
    </font>
    <font>
      <b/>
      <sz val="12"/>
      <color theme="0"/>
      <name val="Verdana"/>
      <family val="2"/>
    </font>
    <font>
      <b/>
      <sz val="7"/>
      <color theme="0"/>
      <name val="Arial"/>
      <family val="2"/>
    </font>
    <font>
      <b/>
      <sz val="11"/>
      <color theme="0"/>
      <name val="Verdana"/>
      <family val="2"/>
    </font>
    <font>
      <sz val="11"/>
      <color theme="0"/>
      <name val="Verdana"/>
      <family val="2"/>
    </font>
    <font>
      <b/>
      <sz val="7"/>
      <color theme="0"/>
      <name val="Verdana"/>
      <family val="2"/>
    </font>
    <font>
      <sz val="11"/>
      <color theme="0"/>
      <name val="Arial"/>
      <family val="2"/>
    </font>
    <font>
      <i/>
      <sz val="9"/>
      <color theme="0"/>
      <name val="Arial"/>
      <family val="2"/>
    </font>
    <font>
      <b/>
      <sz val="10"/>
      <color theme="0"/>
      <name val="Verdana"/>
      <family val="2"/>
    </font>
    <font>
      <b/>
      <i/>
      <sz val="9"/>
      <color theme="0"/>
      <name val="Arial"/>
      <family val="2"/>
    </font>
    <font>
      <b/>
      <vertAlign val="subscript"/>
      <sz val="10"/>
      <color theme="0"/>
      <name val="Arial"/>
      <family val="2"/>
    </font>
    <font>
      <sz val="7"/>
      <color theme="0"/>
      <name val="Arial"/>
      <family val="2"/>
    </font>
    <font>
      <i/>
      <sz val="10"/>
      <color theme="0"/>
      <name val="Arial"/>
      <family val="2"/>
    </font>
    <font>
      <b/>
      <i/>
      <sz val="11"/>
      <color theme="0"/>
      <name val="Arial"/>
      <family val="2"/>
    </font>
    <font>
      <b/>
      <sz val="12"/>
      <name val="Verdana"/>
      <family val="2"/>
    </font>
    <font>
      <sz val="12"/>
      <color theme="4" tint="-0.249977111117893"/>
      <name val="Verdana"/>
      <family val="2"/>
    </font>
    <font>
      <sz val="8"/>
      <color indexed="20"/>
      <name val="Arial"/>
      <family val="2"/>
    </font>
    <font>
      <sz val="8"/>
      <name val="Calibri"/>
      <family val="2"/>
      <scheme val="minor"/>
    </font>
    <font>
      <sz val="12"/>
      <color rgb="FF006600"/>
      <name val="Verdana"/>
      <family val="2"/>
    </font>
    <font>
      <b/>
      <sz val="9"/>
      <color rgb="FF006600"/>
      <name val="Arial"/>
      <family val="2"/>
    </font>
    <font>
      <b/>
      <sz val="10"/>
      <color rgb="FF006600"/>
      <name val="Arial"/>
      <family val="2"/>
    </font>
    <font>
      <b/>
      <i/>
      <sz val="9"/>
      <color rgb="FF006600"/>
      <name val="Arial"/>
      <family val="2"/>
    </font>
    <font>
      <b/>
      <vertAlign val="subscript"/>
      <sz val="10"/>
      <name val="Arial"/>
      <family val="2"/>
    </font>
    <font>
      <b/>
      <i/>
      <sz val="11"/>
      <name val="Arial"/>
      <family val="2"/>
    </font>
    <font>
      <sz val="8"/>
      <name val="Verdana"/>
      <family val="2"/>
    </font>
    <font>
      <b/>
      <sz val="11"/>
      <name val="Calibri"/>
      <family val="2"/>
      <scheme val="minor"/>
    </font>
    <font>
      <sz val="9"/>
      <color theme="1"/>
      <name val="Arial"/>
      <family val="2"/>
    </font>
    <font>
      <b/>
      <sz val="8"/>
      <color theme="1"/>
      <name val="Verdana"/>
      <family val="2"/>
    </font>
    <font>
      <sz val="8"/>
      <color theme="1"/>
      <name val="Verdana"/>
      <family val="2"/>
    </font>
    <font>
      <i/>
      <sz val="8"/>
      <name val="Arial"/>
      <family val="2"/>
    </font>
    <font>
      <b/>
      <sz val="7"/>
      <name val="Verdana"/>
      <family val="2"/>
    </font>
    <font>
      <u/>
      <sz val="10"/>
      <color theme="10"/>
      <name val="Arial"/>
      <family val="2"/>
    </font>
    <font>
      <i/>
      <sz val="8"/>
      <color rgb="FF006600"/>
      <name val="Arial"/>
      <family val="2"/>
    </font>
    <font>
      <i/>
      <sz val="8"/>
      <name val="Verdana"/>
      <family val="2"/>
    </font>
    <font>
      <b/>
      <sz val="10"/>
      <color rgb="FF008000"/>
      <name val="Verdana"/>
      <family val="2"/>
    </font>
    <font>
      <sz val="11"/>
      <color theme="1"/>
      <name val="Arial"/>
      <family val="2"/>
    </font>
    <font>
      <b/>
      <i/>
      <sz val="10"/>
      <color indexed="17"/>
      <name val="Arial"/>
      <family val="2"/>
    </font>
    <font>
      <b/>
      <vertAlign val="superscript"/>
      <sz val="10"/>
      <color rgb="FF008000"/>
      <name val="Arial"/>
      <family val="2"/>
    </font>
    <font>
      <i/>
      <vertAlign val="superscript"/>
      <sz val="8"/>
      <color indexed="17"/>
      <name val="Arial"/>
      <family val="2"/>
    </font>
    <font>
      <i/>
      <sz val="8"/>
      <color indexed="17"/>
      <name val="Arial"/>
      <family val="2"/>
    </font>
    <font>
      <sz val="10"/>
      <color rgb="FF00000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0"/>
      <name val="Arial"/>
      <family val="2"/>
    </font>
    <font>
      <u/>
      <sz val="10"/>
      <color rgb="FF0000FF"/>
      <name val="Arial"/>
      <family val="2"/>
    </font>
    <font>
      <u/>
      <sz val="10"/>
      <color rgb="FF800080"/>
      <name val="Arial"/>
      <family val="2"/>
    </font>
    <font>
      <sz val="10"/>
      <color rgb="FF000000"/>
      <name val="Arial"/>
      <family val="2"/>
    </font>
  </fonts>
  <fills count="38">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theme="0"/>
        <bgColor indexed="64"/>
      </patternFill>
    </fill>
    <fill>
      <patternFill patternType="solid">
        <fgColor theme="0"/>
        <bgColor theme="4" tint="0.79998168889431442"/>
      </patternFill>
    </fill>
    <fill>
      <patternFill patternType="solid">
        <fgColor theme="0"/>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76">
    <border>
      <left/>
      <right/>
      <top/>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17"/>
      </left>
      <right style="thin">
        <color indexed="17"/>
      </right>
      <top/>
      <bottom/>
      <diagonal/>
    </border>
    <border>
      <left style="thin">
        <color indexed="17"/>
      </left>
      <right style="thin">
        <color indexed="17"/>
      </right>
      <top style="thin">
        <color indexed="17"/>
      </top>
      <bottom/>
      <diagonal/>
    </border>
    <border>
      <left/>
      <right style="thin">
        <color indexed="17"/>
      </right>
      <top/>
      <bottom style="thin">
        <color indexed="17"/>
      </bottom>
      <diagonal/>
    </border>
    <border>
      <left style="thin">
        <color indexed="17"/>
      </left>
      <right/>
      <top/>
      <bottom style="thin">
        <color indexed="17"/>
      </bottom>
      <diagonal/>
    </border>
    <border>
      <left/>
      <right style="thin">
        <color indexed="17"/>
      </right>
      <top style="thin">
        <color indexed="17"/>
      </top>
      <bottom style="thin">
        <color indexed="17"/>
      </bottom>
      <diagonal/>
    </border>
    <border>
      <left/>
      <right/>
      <top style="thin">
        <color indexed="17"/>
      </top>
      <bottom style="thin">
        <color indexed="17"/>
      </bottom>
      <diagonal/>
    </border>
    <border>
      <left/>
      <right style="thin">
        <color indexed="17"/>
      </right>
      <top style="thin">
        <color indexed="17"/>
      </top>
      <bottom/>
      <diagonal/>
    </border>
    <border>
      <left style="thin">
        <color indexed="17"/>
      </left>
      <right/>
      <top style="thin">
        <color indexed="17"/>
      </top>
      <bottom/>
      <diagonal/>
    </border>
    <border>
      <left style="thin">
        <color indexed="22"/>
      </left>
      <right style="thin">
        <color indexed="17"/>
      </right>
      <top/>
      <bottom style="thin">
        <color indexed="17"/>
      </bottom>
      <diagonal/>
    </border>
    <border>
      <left style="thin">
        <color indexed="17"/>
      </left>
      <right style="thin">
        <color indexed="22"/>
      </right>
      <top/>
      <bottom style="thin">
        <color indexed="17"/>
      </bottom>
      <diagonal/>
    </border>
    <border>
      <left/>
      <right style="thin">
        <color indexed="17"/>
      </right>
      <top/>
      <bottom/>
      <diagonal/>
    </border>
    <border>
      <left style="thin">
        <color indexed="17"/>
      </left>
      <right/>
      <top/>
      <bottom/>
      <diagonal/>
    </border>
    <border>
      <left/>
      <right/>
      <top style="thin">
        <color indexed="17"/>
      </top>
      <bottom/>
      <diagonal/>
    </border>
    <border>
      <left/>
      <right/>
      <top/>
      <bottom style="thin">
        <color indexed="17"/>
      </bottom>
      <diagonal/>
    </border>
    <border>
      <left style="thin">
        <color rgb="FF008000"/>
      </left>
      <right/>
      <top style="thin">
        <color rgb="FF008000"/>
      </top>
      <bottom/>
      <diagonal/>
    </border>
    <border>
      <left/>
      <right style="thin">
        <color rgb="FF008000"/>
      </right>
      <top style="thin">
        <color rgb="FF008000"/>
      </top>
      <bottom/>
      <diagonal/>
    </border>
    <border>
      <left style="thin">
        <color rgb="FF008000"/>
      </left>
      <right/>
      <top/>
      <bottom style="thin">
        <color rgb="FF008000"/>
      </bottom>
      <diagonal/>
    </border>
    <border>
      <left/>
      <right style="thin">
        <color rgb="FF008000"/>
      </right>
      <top/>
      <bottom style="thin">
        <color rgb="FF008000"/>
      </bottom>
      <diagonal/>
    </border>
    <border>
      <left style="thin">
        <color rgb="FF008000"/>
      </left>
      <right/>
      <top style="thin">
        <color rgb="FF008000"/>
      </top>
      <bottom style="thin">
        <color theme="0"/>
      </bottom>
      <diagonal/>
    </border>
    <border>
      <left style="thin">
        <color rgb="FF008000"/>
      </left>
      <right/>
      <top style="thin">
        <color theme="0"/>
      </top>
      <bottom style="thin">
        <color theme="0"/>
      </bottom>
      <diagonal/>
    </border>
    <border>
      <left style="thin">
        <color rgb="FF008000"/>
      </left>
      <right/>
      <top style="thin">
        <color theme="0"/>
      </top>
      <bottom style="thin">
        <color rgb="FF008000"/>
      </bottom>
      <diagonal/>
    </border>
    <border>
      <left/>
      <right/>
      <top style="thin">
        <color rgb="FF008000"/>
      </top>
      <bottom/>
      <diagonal/>
    </border>
    <border>
      <left style="thin">
        <color rgb="FF008000"/>
      </left>
      <right/>
      <top/>
      <bottom/>
      <diagonal/>
    </border>
    <border>
      <left style="thin">
        <color rgb="FF008000"/>
      </left>
      <right style="thin">
        <color theme="0"/>
      </right>
      <top/>
      <bottom style="thin">
        <color rgb="FF008000"/>
      </bottom>
      <diagonal/>
    </border>
    <border>
      <left style="thin">
        <color theme="0"/>
      </left>
      <right style="thin">
        <color rgb="FF008000"/>
      </right>
      <top/>
      <bottom style="thin">
        <color rgb="FF008000"/>
      </bottom>
      <diagonal/>
    </border>
    <border>
      <left style="thin">
        <color theme="0"/>
      </left>
      <right/>
      <top/>
      <bottom style="thin">
        <color rgb="FF008000"/>
      </bottom>
      <diagonal/>
    </border>
    <border>
      <left style="thin">
        <color rgb="FF008000"/>
      </left>
      <right style="thin">
        <color rgb="FF008000"/>
      </right>
      <top/>
      <bottom/>
      <diagonal/>
    </border>
    <border>
      <left/>
      <right style="thin">
        <color rgb="FF008000"/>
      </right>
      <top/>
      <bottom/>
      <diagonal/>
    </border>
    <border>
      <left style="thin">
        <color rgb="FF008000"/>
      </left>
      <right style="thin">
        <color rgb="FF008000"/>
      </right>
      <top style="thin">
        <color rgb="FF008000"/>
      </top>
      <bottom/>
      <diagonal/>
    </border>
    <border>
      <left style="thin">
        <color rgb="FF008000"/>
      </left>
      <right style="thin">
        <color rgb="FF008000"/>
      </right>
      <top/>
      <bottom style="thin">
        <color rgb="FF008000"/>
      </bottom>
      <diagonal/>
    </border>
    <border>
      <left style="thin">
        <color rgb="FF008000"/>
      </left>
      <right/>
      <top style="thin">
        <color rgb="FF008000"/>
      </top>
      <bottom style="thin">
        <color rgb="FF008000"/>
      </bottom>
      <diagonal/>
    </border>
    <border>
      <left/>
      <right/>
      <top style="thin">
        <color rgb="FF008000"/>
      </top>
      <bottom style="thin">
        <color rgb="FF008000"/>
      </bottom>
      <diagonal/>
    </border>
    <border>
      <left style="thin">
        <color rgb="FF008000"/>
      </left>
      <right style="thin">
        <color rgb="FF008000"/>
      </right>
      <top style="thin">
        <color rgb="FF008000"/>
      </top>
      <bottom style="thin">
        <color rgb="FF008000"/>
      </bottom>
      <diagonal/>
    </border>
    <border>
      <left/>
      <right style="thin">
        <color theme="0"/>
      </right>
      <top/>
      <bottom style="thin">
        <color rgb="FF008000"/>
      </bottom>
      <diagonal/>
    </border>
    <border>
      <left/>
      <right style="thin">
        <color rgb="FF008000"/>
      </right>
      <top style="thin">
        <color rgb="FF008000"/>
      </top>
      <bottom style="thin">
        <color rgb="FF008000"/>
      </bottom>
      <diagonal/>
    </border>
    <border>
      <left/>
      <right/>
      <top/>
      <bottom style="thin">
        <color rgb="FF008000"/>
      </bottom>
      <diagonal/>
    </border>
    <border>
      <left/>
      <right style="thin">
        <color theme="9" tint="0.59996337778862885"/>
      </right>
      <top/>
      <bottom style="thin">
        <color indexed="17"/>
      </bottom>
      <diagonal/>
    </border>
    <border>
      <left/>
      <right style="thin">
        <color theme="9" tint="0.59996337778862885"/>
      </right>
      <top/>
      <bottom/>
      <diagonal/>
    </border>
    <border>
      <left/>
      <right style="thin">
        <color theme="9" tint="0.59996337778862885"/>
      </right>
      <top style="thin">
        <color indexed="17"/>
      </top>
      <bottom style="thin">
        <color indexed="17"/>
      </bottom>
      <diagonal/>
    </border>
    <border>
      <left/>
      <right style="thin">
        <color theme="9" tint="0.59996337778862885"/>
      </right>
      <top style="thin">
        <color indexed="17"/>
      </top>
      <bottom/>
      <diagonal/>
    </border>
    <border>
      <left style="thin">
        <color indexed="17"/>
      </left>
      <right style="thin">
        <color theme="9" tint="0.59996337778862885"/>
      </right>
      <top/>
      <bottom style="thin">
        <color indexed="17"/>
      </bottom>
      <diagonal/>
    </border>
    <border>
      <left style="thin">
        <color indexed="17"/>
      </left>
      <right style="thin">
        <color theme="9" tint="0.59996337778862885"/>
      </right>
      <top/>
      <bottom/>
      <diagonal/>
    </border>
    <border>
      <left style="thin">
        <color indexed="17"/>
      </left>
      <right style="thin">
        <color theme="9" tint="0.59996337778862885"/>
      </right>
      <top style="thin">
        <color indexed="17"/>
      </top>
      <bottom/>
      <diagonal/>
    </border>
    <border>
      <left style="thin">
        <color indexed="17"/>
      </left>
      <right style="thin">
        <color theme="9" tint="0.59996337778862885"/>
      </right>
      <top style="thin">
        <color indexed="17"/>
      </top>
      <bottom style="thin">
        <color indexed="17"/>
      </bottom>
      <diagonal/>
    </border>
    <border>
      <left style="thin">
        <color theme="9" tint="0.59996337778862885"/>
      </left>
      <right/>
      <top style="thin">
        <color theme="9" tint="0.59996337778862885"/>
      </top>
      <bottom/>
      <diagonal/>
    </border>
    <border>
      <left/>
      <right/>
      <top style="thin">
        <color theme="9" tint="0.59996337778862885"/>
      </top>
      <bottom/>
      <diagonal/>
    </border>
    <border>
      <left/>
      <right style="thin">
        <color indexed="17"/>
      </right>
      <top style="thin">
        <color theme="9" tint="0.59996337778862885"/>
      </top>
      <bottom/>
      <diagonal/>
    </border>
    <border>
      <left/>
      <right style="thin">
        <color rgb="FF006600"/>
      </right>
      <top/>
      <bottom style="thin">
        <color indexed="17"/>
      </bottom>
      <diagonal/>
    </border>
    <border>
      <left/>
      <right style="thin">
        <color rgb="FF006600"/>
      </right>
      <top/>
      <bottom/>
      <diagonal/>
    </border>
    <border>
      <left/>
      <right style="thin">
        <color rgb="FF006600"/>
      </right>
      <top style="thin">
        <color indexed="17"/>
      </top>
      <bottom style="thin">
        <color indexed="17"/>
      </bottom>
      <diagonal/>
    </border>
    <border>
      <left/>
      <right style="thin">
        <color rgb="FF006600"/>
      </right>
      <top style="thin">
        <color indexed="17"/>
      </top>
      <bottom/>
      <diagonal/>
    </border>
    <border>
      <left style="thin">
        <color rgb="FF008000"/>
      </left>
      <right/>
      <top/>
      <bottom style="dotted">
        <color rgb="FF008000"/>
      </bottom>
      <diagonal/>
    </border>
    <border>
      <left/>
      <right/>
      <top/>
      <bottom style="dotted">
        <color rgb="FF008000"/>
      </bottom>
      <diagonal/>
    </border>
    <border>
      <left/>
      <right style="thin">
        <color rgb="FF008000"/>
      </right>
      <top/>
      <bottom style="dotted">
        <color rgb="FF008000"/>
      </bottom>
      <diagonal/>
    </border>
    <border>
      <left style="thin">
        <color rgb="FF008000"/>
      </left>
      <right/>
      <top style="dotted">
        <color rgb="FF008000"/>
      </top>
      <bottom/>
      <diagonal/>
    </border>
    <border>
      <left/>
      <right/>
      <top style="dotted">
        <color rgb="FF008000"/>
      </top>
      <bottom/>
      <diagonal/>
    </border>
    <border>
      <left/>
      <right style="thin">
        <color rgb="FF008000"/>
      </right>
      <top style="dotted">
        <color rgb="FF008000"/>
      </top>
      <bottom/>
      <diagonal/>
    </border>
    <border>
      <left/>
      <right/>
      <top style="thin">
        <color rgb="FF006600"/>
      </top>
      <bottom/>
      <diagonal/>
    </border>
    <border>
      <left/>
      <right/>
      <top style="thin">
        <color rgb="FF006600"/>
      </top>
      <bottom style="thin">
        <color rgb="FF006600"/>
      </bottom>
      <diagonal/>
    </border>
    <border>
      <left/>
      <right style="thin">
        <color rgb="FF006600"/>
      </right>
      <top style="thin">
        <color rgb="FF006600"/>
      </top>
      <bottom style="thin">
        <color rgb="FF006600"/>
      </bottom>
      <diagonal/>
    </border>
    <border>
      <left style="thin">
        <color indexed="17"/>
      </left>
      <right/>
      <top style="thin">
        <color rgb="FF006600"/>
      </top>
      <bottom style="thin">
        <color indexed="17"/>
      </bottom>
      <diagonal/>
    </border>
    <border>
      <left/>
      <right/>
      <top style="thin">
        <color rgb="FF006600"/>
      </top>
      <bottom style="thin">
        <color indexed="17"/>
      </bottom>
      <diagonal/>
    </border>
    <border>
      <left/>
      <right style="thin">
        <color indexed="17"/>
      </right>
      <top style="thin">
        <color rgb="FF006600"/>
      </top>
      <bottom style="thin">
        <color indexed="17"/>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68">
    <xf numFmtId="0" fontId="0" fillId="0" borderId="0" applyBorder="0"/>
    <xf numFmtId="164" fontId="5" fillId="0" borderId="0" applyFont="0" applyFill="0" applyBorder="0" applyAlignment="0" applyProtection="0"/>
    <xf numFmtId="0" fontId="103" fillId="0" borderId="0"/>
    <xf numFmtId="0" fontId="5" fillId="0" borderId="0"/>
    <xf numFmtId="0" fontId="5" fillId="0" borderId="0"/>
    <xf numFmtId="0" fontId="5" fillId="0" borderId="0"/>
    <xf numFmtId="0" fontId="5" fillId="0" borderId="0" applyBorder="0"/>
    <xf numFmtId="0" fontId="5" fillId="0" borderId="0" applyBorder="0"/>
    <xf numFmtId="9" fontId="5" fillId="0" borderId="0" applyFont="0" applyFill="0" applyBorder="0" applyAlignment="0" applyProtection="0"/>
    <xf numFmtId="9" fontId="5" fillId="0" borderId="0" applyFont="0" applyFill="0" applyBorder="0" applyAlignment="0" applyProtection="0"/>
    <xf numFmtId="0" fontId="5" fillId="0" borderId="0"/>
    <xf numFmtId="9" fontId="4" fillId="0" borderId="0" applyFont="0" applyFill="0" applyBorder="0" applyAlignment="0" applyProtection="0"/>
    <xf numFmtId="164" fontId="5" fillId="0" borderId="0" applyFont="0" applyFill="0" applyBorder="0" applyAlignment="0" applyProtection="0"/>
    <xf numFmtId="44" fontId="5" fillId="0" borderId="0" applyFont="0" applyFill="0" applyBorder="0" applyAlignment="0" applyProtection="0"/>
    <xf numFmtId="0" fontId="4" fillId="0" borderId="0"/>
    <xf numFmtId="9" fontId="3" fillId="0" borderId="0" applyFont="0" applyFill="0" applyBorder="0" applyAlignment="0" applyProtection="0"/>
    <xf numFmtId="0" fontId="5" fillId="0" borderId="0" applyBorder="0"/>
    <xf numFmtId="0" fontId="3" fillId="0" borderId="0"/>
    <xf numFmtId="0" fontId="181" fillId="0" borderId="0" applyNumberFormat="0" applyFill="0" applyBorder="0" applyAlignment="0" applyProtection="0"/>
    <xf numFmtId="0" fontId="2" fillId="0" borderId="0"/>
    <xf numFmtId="9" fontId="2" fillId="0" borderId="0" applyFont="0" applyFill="0" applyBorder="0" applyAlignment="0" applyProtection="0"/>
    <xf numFmtId="169" fontId="5" fillId="0" borderId="0" applyFont="0" applyFill="0" applyBorder="0" applyAlignment="0" applyProtection="0"/>
    <xf numFmtId="0" fontId="190" fillId="0" borderId="0"/>
    <xf numFmtId="0" fontId="191" fillId="0" borderId="0" applyNumberFormat="0" applyFill="0" applyBorder="0" applyAlignment="0" applyProtection="0"/>
    <xf numFmtId="0" fontId="192" fillId="0" borderId="67" applyNumberFormat="0" applyFill="0" applyAlignment="0" applyProtection="0"/>
    <xf numFmtId="0" fontId="193" fillId="0" borderId="68" applyNumberFormat="0" applyFill="0" applyAlignment="0" applyProtection="0"/>
    <xf numFmtId="0" fontId="194" fillId="0" borderId="69" applyNumberFormat="0" applyFill="0" applyAlignment="0" applyProtection="0"/>
    <xf numFmtId="0" fontId="194" fillId="0" borderId="0" applyNumberFormat="0" applyFill="0" applyBorder="0" applyAlignment="0" applyProtection="0"/>
    <xf numFmtId="0" fontId="195" fillId="7" borderId="0" applyNumberFormat="0" applyBorder="0" applyAlignment="0" applyProtection="0"/>
    <xf numFmtId="0" fontId="196" fillId="8" borderId="0" applyNumberFormat="0" applyBorder="0" applyAlignment="0" applyProtection="0"/>
    <xf numFmtId="0" fontId="197" fillId="9" borderId="0" applyNumberFormat="0" applyBorder="0" applyAlignment="0" applyProtection="0"/>
    <xf numFmtId="0" fontId="198" fillId="10" borderId="70" applyNumberFormat="0" applyAlignment="0" applyProtection="0"/>
    <xf numFmtId="0" fontId="199" fillId="11" borderId="71" applyNumberFormat="0" applyAlignment="0" applyProtection="0"/>
    <xf numFmtId="0" fontId="200" fillId="11" borderId="70" applyNumberFormat="0" applyAlignment="0" applyProtection="0"/>
    <xf numFmtId="0" fontId="201" fillId="0" borderId="72" applyNumberFormat="0" applyFill="0" applyAlignment="0" applyProtection="0"/>
    <xf numFmtId="0" fontId="102" fillId="12" borderId="73" applyNumberFormat="0" applyAlignment="0" applyProtection="0"/>
    <xf numFmtId="0" fontId="202" fillId="0" borderId="0" applyNumberFormat="0" applyFill="0" applyBorder="0" applyAlignment="0" applyProtection="0"/>
    <xf numFmtId="0" fontId="203" fillId="0" borderId="0" applyNumberFormat="0" applyFill="0" applyBorder="0" applyAlignment="0" applyProtection="0"/>
    <xf numFmtId="0" fontId="204" fillId="0" borderId="75" applyNumberFormat="0" applyFill="0" applyAlignment="0" applyProtection="0"/>
    <xf numFmtId="0" fontId="10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0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0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0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0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0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05" fillId="0" borderId="0"/>
    <xf numFmtId="0" fontId="1" fillId="13" borderId="74" applyNumberFormat="0" applyFont="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8" fillId="0" borderId="0"/>
  </cellStyleXfs>
  <cellXfs count="1222">
    <xf numFmtId="0" fontId="0" fillId="0" borderId="0" xfId="0"/>
    <xf numFmtId="0" fontId="6" fillId="0" borderId="0" xfId="0" applyFont="1" applyAlignment="1">
      <alignment vertical="center" wrapText="1"/>
    </xf>
    <xf numFmtId="0" fontId="0" fillId="0" borderId="0" xfId="0" applyAlignment="1">
      <alignment vertical="center"/>
    </xf>
    <xf numFmtId="0" fontId="7" fillId="0" borderId="0" xfId="0" applyFont="1" applyAlignment="1">
      <alignment vertical="center" wrapText="1"/>
    </xf>
    <xf numFmtId="0" fontId="12" fillId="0" borderId="0" xfId="0" applyFont="1" applyAlignment="1">
      <alignment horizontal="left" vertical="center"/>
    </xf>
    <xf numFmtId="0" fontId="12" fillId="0" borderId="0" xfId="0" applyFont="1" applyAlignment="1">
      <alignment vertical="center"/>
    </xf>
    <xf numFmtId="0" fontId="8" fillId="0" borderId="0" xfId="0" applyFont="1" applyAlignment="1">
      <alignment horizontal="center" vertical="center" wrapText="1"/>
    </xf>
    <xf numFmtId="0" fontId="7" fillId="0" borderId="0" xfId="0" applyFont="1" applyAlignment="1">
      <alignment horizontal="left" vertical="center"/>
    </xf>
    <xf numFmtId="0" fontId="7" fillId="0" borderId="0" xfId="0" applyFont="1" applyAlignment="1">
      <alignment vertical="center"/>
    </xf>
    <xf numFmtId="0" fontId="6" fillId="0" borderId="0" xfId="0" applyFont="1" applyAlignment="1">
      <alignment horizontal="left"/>
    </xf>
    <xf numFmtId="0" fontId="6" fillId="0" borderId="0" xfId="0" applyFont="1"/>
    <xf numFmtId="0" fontId="14" fillId="0" borderId="0" xfId="0" applyFont="1" applyAlignment="1">
      <alignment vertical="center"/>
    </xf>
    <xf numFmtId="0" fontId="15" fillId="0" borderId="0" xfId="0" applyFont="1" applyAlignment="1">
      <alignment vertical="center" wrapText="1"/>
    </xf>
    <xf numFmtId="0" fontId="16" fillId="0" borderId="0" xfId="0" applyFont="1" applyAlignment="1">
      <alignment vertical="center"/>
    </xf>
    <xf numFmtId="0" fontId="18" fillId="0" borderId="0" xfId="0" applyFont="1" applyAlignment="1">
      <alignment vertical="center"/>
    </xf>
    <xf numFmtId="0" fontId="15" fillId="0" borderId="0" xfId="0" applyFont="1" applyAlignment="1">
      <alignment horizontal="left"/>
    </xf>
    <xf numFmtId="0" fontId="15" fillId="0" borderId="0" xfId="0" applyFont="1"/>
    <xf numFmtId="0" fontId="19" fillId="0" borderId="0" xfId="0" applyFont="1" applyAlignment="1">
      <alignment vertical="center"/>
    </xf>
    <xf numFmtId="3" fontId="6" fillId="0" borderId="0" xfId="0" applyNumberFormat="1" applyFont="1" applyAlignment="1">
      <alignment vertical="center" wrapText="1"/>
    </xf>
    <xf numFmtId="0" fontId="20" fillId="0" borderId="0" xfId="0" applyFont="1" applyBorder="1" applyAlignment="1">
      <alignment vertical="center" wrapText="1"/>
    </xf>
    <xf numFmtId="0" fontId="7" fillId="0" borderId="0" xfId="0" applyFont="1" applyBorder="1" applyAlignment="1">
      <alignment vertical="center" wrapText="1"/>
    </xf>
    <xf numFmtId="0" fontId="18" fillId="0" borderId="0" xfId="0" applyFont="1"/>
    <xf numFmtId="3" fontId="104" fillId="0" borderId="1" xfId="0" applyNumberFormat="1" applyFont="1" applyBorder="1" applyAlignment="1">
      <alignment horizontal="center" vertical="center" wrapText="1"/>
    </xf>
    <xf numFmtId="0" fontId="22" fillId="0" borderId="0" xfId="0" applyFont="1" applyBorder="1" applyAlignment="1">
      <alignment vertical="center" wrapText="1"/>
    </xf>
    <xf numFmtId="0" fontId="22" fillId="0" borderId="2" xfId="0" applyFont="1" applyBorder="1" applyAlignment="1">
      <alignment horizontal="left" vertical="center" wrapText="1"/>
    </xf>
    <xf numFmtId="0" fontId="23" fillId="0" borderId="0" xfId="0" applyFont="1" applyBorder="1" applyAlignment="1">
      <alignment vertical="center" wrapText="1"/>
    </xf>
    <xf numFmtId="0" fontId="24" fillId="0" borderId="0" xfId="0" applyFont="1" applyBorder="1" applyAlignment="1">
      <alignment horizontal="center" vertical="center" wrapText="1"/>
    </xf>
    <xf numFmtId="0" fontId="25" fillId="0" borderId="0" xfId="0" applyFont="1" applyBorder="1" applyAlignment="1">
      <alignment vertical="center" wrapText="1"/>
    </xf>
    <xf numFmtId="0" fontId="26" fillId="0" borderId="0" xfId="0" applyFont="1" applyAlignment="1">
      <alignment vertical="center" wrapText="1"/>
    </xf>
    <xf numFmtId="0" fontId="27" fillId="0" borderId="0" xfId="0" applyFont="1"/>
    <xf numFmtId="3" fontId="27" fillId="0" borderId="0" xfId="0" applyNumberFormat="1" applyFont="1" applyAlignment="1">
      <alignment vertical="center" wrapText="1"/>
    </xf>
    <xf numFmtId="0" fontId="28" fillId="0" borderId="3" xfId="0" applyFont="1" applyBorder="1" applyAlignment="1">
      <alignment horizontal="left" vertical="center" wrapText="1"/>
    </xf>
    <xf numFmtId="0" fontId="28" fillId="0" borderId="4" xfId="0" applyFont="1" applyBorder="1" applyAlignment="1">
      <alignment horizontal="left" vertical="center" wrapText="1"/>
    </xf>
    <xf numFmtId="0" fontId="29" fillId="0" borderId="0" xfId="0" applyFont="1" applyAlignment="1">
      <alignment vertical="center" wrapText="1"/>
    </xf>
    <xf numFmtId="0" fontId="30" fillId="0" borderId="0" xfId="0" applyFont="1"/>
    <xf numFmtId="0" fontId="28" fillId="0" borderId="5" xfId="0" applyFont="1" applyBorder="1" applyAlignment="1">
      <alignment horizontal="left" vertical="center" wrapText="1"/>
    </xf>
    <xf numFmtId="0" fontId="31" fillId="0" borderId="0" xfId="0" applyFont="1" applyAlignment="1">
      <alignment vertical="center" wrapText="1"/>
    </xf>
    <xf numFmtId="0" fontId="32" fillId="0" borderId="6"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0" xfId="0" applyFont="1" applyAlignment="1">
      <alignment vertical="center" wrapText="1"/>
    </xf>
    <xf numFmtId="0" fontId="33" fillId="0" borderId="0" xfId="0" applyFont="1" applyAlignment="1">
      <alignment vertical="center" wrapText="1"/>
    </xf>
    <xf numFmtId="0" fontId="22" fillId="0" borderId="0" xfId="0" applyFont="1" applyBorder="1" applyAlignment="1">
      <alignment horizontal="center" vertical="center" wrapText="1"/>
    </xf>
    <xf numFmtId="0" fontId="105" fillId="0" borderId="0" xfId="0" applyFont="1" applyAlignment="1">
      <alignment horizontal="left" vertical="center"/>
    </xf>
    <xf numFmtId="0" fontId="11" fillId="0" borderId="0" xfId="0" applyFont="1" applyAlignment="1" applyProtection="1">
      <alignment vertical="center" wrapText="1"/>
      <protection locked="0"/>
    </xf>
    <xf numFmtId="0" fontId="6" fillId="0" borderId="0" xfId="0" applyFont="1" applyAlignment="1">
      <alignment horizontal="left" vertical="center"/>
    </xf>
    <xf numFmtId="0" fontId="34" fillId="0" borderId="0" xfId="0" applyFont="1" applyAlignment="1">
      <alignment horizontal="center"/>
    </xf>
    <xf numFmtId="0" fontId="35" fillId="0" borderId="0" xfId="0" applyFont="1" applyAlignment="1">
      <alignment horizontal="right" vertical="center"/>
    </xf>
    <xf numFmtId="0" fontId="37" fillId="0" borderId="0" xfId="0" applyFont="1" applyAlignment="1">
      <alignment vertical="center" wrapText="1"/>
    </xf>
    <xf numFmtId="2" fontId="39" fillId="0" borderId="0" xfId="0" applyNumberFormat="1" applyFont="1" applyAlignment="1">
      <alignment horizontal="left" vertical="center" wrapText="1"/>
    </xf>
    <xf numFmtId="3" fontId="22" fillId="0" borderId="1" xfId="0" applyNumberFormat="1" applyFont="1" applyBorder="1" applyAlignment="1">
      <alignment horizontal="center" vertical="center" wrapText="1"/>
    </xf>
    <xf numFmtId="0" fontId="23" fillId="0" borderId="0" xfId="0" applyFont="1" applyBorder="1" applyAlignment="1">
      <alignment horizontal="center" vertical="center" wrapText="1"/>
    </xf>
    <xf numFmtId="0" fontId="41" fillId="0" borderId="0" xfId="0" applyFont="1" applyBorder="1" applyAlignment="1">
      <alignment horizontal="center" vertical="center" wrapText="1"/>
    </xf>
    <xf numFmtId="0" fontId="41" fillId="0" borderId="6" xfId="0" applyFont="1" applyBorder="1" applyAlignment="1">
      <alignment horizontal="center" vertical="center" wrapText="1"/>
    </xf>
    <xf numFmtId="0" fontId="43" fillId="0" borderId="0" xfId="0" applyFont="1" applyAlignment="1">
      <alignment vertical="center" wrapText="1"/>
    </xf>
    <xf numFmtId="0" fontId="44" fillId="0" borderId="0" xfId="0" applyFont="1" applyAlignment="1">
      <alignment vertical="center" wrapText="1"/>
    </xf>
    <xf numFmtId="0" fontId="44" fillId="0" borderId="0" xfId="0" applyFont="1" applyBorder="1" applyAlignment="1">
      <alignment vertical="center" wrapText="1"/>
    </xf>
    <xf numFmtId="0" fontId="45" fillId="0" borderId="0" xfId="0" applyFont="1" applyBorder="1" applyAlignment="1">
      <alignment vertical="center" wrapText="1"/>
    </xf>
    <xf numFmtId="0" fontId="46" fillId="0" borderId="0" xfId="0" applyFont="1" applyBorder="1" applyAlignment="1">
      <alignment vertical="center" wrapText="1"/>
    </xf>
    <xf numFmtId="0" fontId="47" fillId="0" borderId="0" xfId="0" applyFont="1" applyBorder="1" applyAlignment="1">
      <alignment vertical="center" wrapText="1"/>
    </xf>
    <xf numFmtId="3" fontId="46" fillId="0" borderId="0" xfId="0" applyNumberFormat="1" applyFont="1" applyAlignment="1">
      <alignment horizontal="left" vertical="center" wrapText="1"/>
    </xf>
    <xf numFmtId="0" fontId="46" fillId="0" borderId="0" xfId="0" applyFont="1" applyAlignment="1">
      <alignment horizontal="left" vertical="center" wrapText="1"/>
    </xf>
    <xf numFmtId="2" fontId="46" fillId="0" borderId="0" xfId="0" applyNumberFormat="1" applyFont="1" applyAlignment="1">
      <alignment horizontal="left" vertical="center" wrapText="1"/>
    </xf>
    <xf numFmtId="2" fontId="39" fillId="0" borderId="0" xfId="0" applyNumberFormat="1" applyFont="1" applyAlignment="1">
      <alignment vertical="center" wrapText="1"/>
    </xf>
    <xf numFmtId="0" fontId="18" fillId="0" borderId="0" xfId="0" applyFont="1" applyBorder="1" applyAlignment="1">
      <alignment vertical="center" wrapText="1"/>
    </xf>
    <xf numFmtId="4" fontId="48" fillId="0" borderId="8" xfId="0" applyNumberFormat="1" applyFont="1" applyBorder="1" applyAlignment="1">
      <alignment horizontal="center" vertical="center" wrapText="1"/>
    </xf>
    <xf numFmtId="3" fontId="49" fillId="0" borderId="1" xfId="0" applyNumberFormat="1" applyFont="1" applyBorder="1" applyAlignment="1">
      <alignment horizontal="center" vertical="center" wrapText="1"/>
    </xf>
    <xf numFmtId="10" fontId="50" fillId="0" borderId="0" xfId="6" applyNumberFormat="1" applyFont="1" applyAlignment="1">
      <alignment vertical="center" wrapText="1"/>
    </xf>
    <xf numFmtId="4" fontId="51" fillId="0" borderId="8" xfId="0" applyNumberFormat="1" applyFont="1" applyBorder="1" applyAlignment="1">
      <alignment horizontal="center" vertical="center" wrapText="1"/>
    </xf>
    <xf numFmtId="0" fontId="52" fillId="0" borderId="0" xfId="0" applyFont="1" applyBorder="1" applyAlignment="1">
      <alignment vertical="center" wrapText="1"/>
    </xf>
    <xf numFmtId="0" fontId="52" fillId="0" borderId="2" xfId="0" applyFont="1" applyBorder="1" applyAlignment="1">
      <alignment horizontal="left" vertical="center" wrapText="1"/>
    </xf>
    <xf numFmtId="0" fontId="53" fillId="0" borderId="0" xfId="0" applyFont="1" applyBorder="1" applyAlignment="1">
      <alignment vertical="center" wrapText="1"/>
    </xf>
    <xf numFmtId="3" fontId="49" fillId="0" borderId="9" xfId="0" applyNumberFormat="1" applyFont="1" applyBorder="1" applyAlignment="1">
      <alignment horizontal="center" vertical="center" wrapText="1"/>
    </xf>
    <xf numFmtId="4" fontId="51" fillId="0" borderId="9" xfId="0" applyNumberFormat="1" applyFont="1" applyBorder="1" applyAlignment="1">
      <alignment horizontal="center" vertical="center" wrapText="1"/>
    </xf>
    <xf numFmtId="0" fontId="50" fillId="0" borderId="0" xfId="0" applyFont="1" applyAlignment="1">
      <alignment vertical="center" wrapText="1"/>
    </xf>
    <xf numFmtId="10" fontId="50" fillId="0" borderId="0" xfId="7" applyNumberFormat="1" applyFont="1" applyAlignment="1">
      <alignment vertical="center" wrapText="1"/>
    </xf>
    <xf numFmtId="4" fontId="54" fillId="0" borderId="10" xfId="0" applyNumberFormat="1" applyFont="1" applyBorder="1" applyAlignment="1">
      <alignment horizontal="center" vertical="center"/>
    </xf>
    <xf numFmtId="4" fontId="54" fillId="0" borderId="10" xfId="7" applyNumberFormat="1" applyFont="1" applyBorder="1" applyAlignment="1">
      <alignment horizontal="center" vertical="center"/>
    </xf>
    <xf numFmtId="3" fontId="50" fillId="0" borderId="11" xfId="7" applyNumberFormat="1" applyFont="1" applyBorder="1" applyAlignment="1" applyProtection="1">
      <alignment horizontal="center" vertical="center"/>
      <protection locked="0"/>
    </xf>
    <xf numFmtId="0" fontId="56" fillId="0" borderId="0" xfId="0" applyFont="1" applyBorder="1" applyAlignment="1">
      <alignment vertical="center" wrapText="1"/>
    </xf>
    <xf numFmtId="0" fontId="57" fillId="0" borderId="0" xfId="0" applyFont="1" applyBorder="1" applyAlignment="1">
      <alignment horizontal="center" vertical="center" wrapText="1"/>
    </xf>
    <xf numFmtId="0" fontId="58" fillId="0" borderId="0" xfId="0" applyFont="1" applyBorder="1" applyAlignment="1">
      <alignment horizontal="center" vertical="center" wrapText="1"/>
    </xf>
    <xf numFmtId="0" fontId="59" fillId="0" borderId="0" xfId="0" applyFont="1" applyBorder="1" applyAlignment="1">
      <alignment vertical="center" wrapText="1"/>
    </xf>
    <xf numFmtId="0" fontId="60" fillId="0" borderId="0" xfId="0" applyFont="1" applyBorder="1" applyAlignment="1">
      <alignment horizontal="center" vertical="center" wrapText="1"/>
    </xf>
    <xf numFmtId="0" fontId="52" fillId="0" borderId="0" xfId="0" applyFont="1" applyAlignment="1">
      <alignment vertical="center" wrapText="1"/>
    </xf>
    <xf numFmtId="0" fontId="52" fillId="0" borderId="12" xfId="0" applyFont="1" applyBorder="1" applyAlignment="1">
      <alignment horizontal="center" vertical="center" wrapText="1"/>
    </xf>
    <xf numFmtId="0" fontId="52" fillId="0" borderId="13" xfId="0" applyFont="1" applyBorder="1" applyAlignment="1">
      <alignment horizontal="center" vertical="center" wrapText="1"/>
    </xf>
    <xf numFmtId="0" fontId="44" fillId="0" borderId="0" xfId="0" applyFont="1" applyAlignment="1">
      <alignment horizontal="left" vertical="center"/>
    </xf>
    <xf numFmtId="3" fontId="7" fillId="0" borderId="0" xfId="0" applyNumberFormat="1" applyFont="1" applyAlignment="1">
      <alignment horizontal="left" vertical="center"/>
    </xf>
    <xf numFmtId="3" fontId="43" fillId="0" borderId="0" xfId="0" applyNumberFormat="1" applyFont="1" applyAlignment="1">
      <alignment horizontal="left" vertical="center"/>
    </xf>
    <xf numFmtId="3" fontId="6" fillId="0" borderId="0" xfId="0" applyNumberFormat="1" applyFont="1" applyAlignment="1">
      <alignment horizontal="left" vertical="center"/>
    </xf>
    <xf numFmtId="0" fontId="61" fillId="0" borderId="0" xfId="0" applyFont="1" applyAlignment="1">
      <alignment vertical="center"/>
    </xf>
    <xf numFmtId="0" fontId="7" fillId="2" borderId="0" xfId="5" applyFont="1" applyFill="1" applyAlignment="1">
      <alignment vertical="center"/>
    </xf>
    <xf numFmtId="0" fontId="6" fillId="0" borderId="0" xfId="0" applyFont="1" applyBorder="1" applyAlignment="1">
      <alignment horizontal="left" vertical="center"/>
    </xf>
    <xf numFmtId="0" fontId="9" fillId="0" borderId="0" xfId="0" applyFont="1" applyAlignment="1">
      <alignment horizontal="left" vertical="center"/>
    </xf>
    <xf numFmtId="0" fontId="7" fillId="0" borderId="0" xfId="0" applyFont="1" applyBorder="1" applyAlignment="1">
      <alignment horizontal="left" vertical="center"/>
    </xf>
    <xf numFmtId="0" fontId="22" fillId="0" borderId="0" xfId="0" applyFont="1" applyAlignment="1">
      <alignment horizontal="center" vertical="center" wrapText="1"/>
    </xf>
    <xf numFmtId="0" fontId="18" fillId="0" borderId="0" xfId="0" applyFont="1" applyBorder="1"/>
    <xf numFmtId="0" fontId="22" fillId="0" borderId="0" xfId="0" applyFont="1" applyAlignment="1">
      <alignment vertical="center" wrapText="1"/>
    </xf>
    <xf numFmtId="0" fontId="32" fillId="0" borderId="0" xfId="0" applyFont="1" applyAlignment="1">
      <alignment horizontal="center" vertical="center" wrapText="1"/>
    </xf>
    <xf numFmtId="9" fontId="32" fillId="0" borderId="6" xfId="0" applyNumberFormat="1" applyFont="1" applyBorder="1" applyAlignment="1">
      <alignment horizontal="center" vertical="center" wrapText="1"/>
    </xf>
    <xf numFmtId="9" fontId="32" fillId="0" borderId="0" xfId="0" applyNumberFormat="1" applyFont="1" applyBorder="1" applyAlignment="1">
      <alignment horizontal="center" vertical="center" wrapText="1"/>
    </xf>
    <xf numFmtId="0" fontId="66" fillId="0" borderId="0" xfId="0" applyFont="1" applyBorder="1" applyAlignment="1">
      <alignment horizontal="center" vertical="center" wrapText="1"/>
    </xf>
    <xf numFmtId="0" fontId="0" fillId="0" borderId="0" xfId="0" applyBorder="1"/>
    <xf numFmtId="0" fontId="27" fillId="0" borderId="0" xfId="0" applyFont="1" applyAlignment="1">
      <alignment horizontal="center" vertical="center" wrapText="1"/>
    </xf>
    <xf numFmtId="0" fontId="27" fillId="0" borderId="0" xfId="0" applyFont="1" applyAlignment="1">
      <alignment vertical="center" wrapText="1"/>
    </xf>
    <xf numFmtId="3" fontId="27" fillId="0" borderId="11" xfId="0" applyNumberFormat="1" applyFont="1" applyBorder="1" applyAlignment="1">
      <alignment horizontal="center" vertical="center"/>
    </xf>
    <xf numFmtId="0" fontId="27" fillId="0" borderId="0" xfId="0" applyFont="1" applyAlignment="1">
      <alignment horizontal="center" vertical="center"/>
    </xf>
    <xf numFmtId="4" fontId="27" fillId="0" borderId="0" xfId="0" applyNumberFormat="1" applyFont="1" applyBorder="1" applyAlignment="1">
      <alignment horizontal="center" vertical="center"/>
    </xf>
    <xf numFmtId="10" fontId="27" fillId="0" borderId="0" xfId="0" applyNumberFormat="1" applyFont="1" applyBorder="1" applyAlignment="1">
      <alignment horizontal="center" vertical="center"/>
    </xf>
    <xf numFmtId="2" fontId="27" fillId="0" borderId="0" xfId="0" applyNumberFormat="1" applyFont="1" applyBorder="1" applyAlignment="1" applyProtection="1">
      <alignment horizontal="center" vertical="center"/>
      <protection locked="0"/>
    </xf>
    <xf numFmtId="10" fontId="27" fillId="0" borderId="0" xfId="0" applyNumberFormat="1" applyFont="1" applyAlignment="1">
      <alignment vertical="center" wrapText="1"/>
    </xf>
    <xf numFmtId="3" fontId="27" fillId="0" borderId="15" xfId="0" applyNumberFormat="1" applyFont="1" applyBorder="1" applyAlignment="1">
      <alignment horizontal="center" vertical="center"/>
    </xf>
    <xf numFmtId="3" fontId="27" fillId="0" borderId="15" xfId="0" applyNumberFormat="1" applyFont="1" applyBorder="1" applyAlignment="1">
      <alignment horizontal="center" vertical="center" wrapText="1"/>
    </xf>
    <xf numFmtId="4" fontId="27" fillId="0" borderId="0" xfId="0" applyNumberFormat="1" applyFont="1" applyBorder="1" applyAlignment="1">
      <alignment horizontal="center" vertical="center" wrapText="1"/>
    </xf>
    <xf numFmtId="3" fontId="27" fillId="0" borderId="7" xfId="0" applyNumberFormat="1" applyFont="1" applyBorder="1" applyAlignment="1">
      <alignment horizontal="center" vertical="center" wrapText="1"/>
    </xf>
    <xf numFmtId="3" fontId="27" fillId="0" borderId="7" xfId="0" applyNumberFormat="1" applyFont="1" applyBorder="1" applyAlignment="1">
      <alignment horizontal="center" vertical="center"/>
    </xf>
    <xf numFmtId="0" fontId="67" fillId="0" borderId="0" xfId="0" applyFont="1"/>
    <xf numFmtId="3" fontId="67" fillId="0" borderId="0" xfId="0" applyNumberFormat="1" applyFont="1" applyBorder="1"/>
    <xf numFmtId="2" fontId="67" fillId="0" borderId="0" xfId="0" applyNumberFormat="1" applyFont="1" applyBorder="1"/>
    <xf numFmtId="2" fontId="68" fillId="0" borderId="0" xfId="0" applyNumberFormat="1" applyFont="1" applyBorder="1" applyAlignment="1">
      <alignment horizontal="center" vertical="center" wrapText="1"/>
    </xf>
    <xf numFmtId="0" fontId="22" fillId="0" borderId="0" xfId="0" applyFont="1" applyAlignment="1">
      <alignment horizontal="center" vertical="center"/>
    </xf>
    <xf numFmtId="3" fontId="22" fillId="0" borderId="1" xfId="0" quotePrefix="1" applyNumberFormat="1" applyFont="1" applyBorder="1" applyAlignment="1">
      <alignment horizontal="center" vertical="center" wrapText="1"/>
    </xf>
    <xf numFmtId="0" fontId="34" fillId="0" borderId="0" xfId="0" applyFont="1"/>
    <xf numFmtId="0" fontId="33" fillId="0" borderId="0" xfId="0" applyFont="1" applyBorder="1" applyAlignment="1">
      <alignment vertical="center" wrapText="1"/>
    </xf>
    <xf numFmtId="0" fontId="49" fillId="0" borderId="0" xfId="0" applyFont="1" applyAlignment="1">
      <alignment vertical="center" wrapText="1"/>
    </xf>
    <xf numFmtId="0" fontId="74" fillId="0" borderId="0" xfId="0" applyFont="1" applyAlignment="1">
      <alignment vertical="center" wrapText="1"/>
    </xf>
    <xf numFmtId="3" fontId="50" fillId="0" borderId="15" xfId="0" applyNumberFormat="1" applyFont="1" applyBorder="1" applyAlignment="1">
      <alignment horizontal="center" vertical="center" wrapText="1"/>
    </xf>
    <xf numFmtId="0" fontId="64" fillId="0" borderId="4" xfId="0" applyFont="1" applyBorder="1" applyAlignment="1">
      <alignment horizontal="left" vertical="center" wrapText="1"/>
    </xf>
    <xf numFmtId="0" fontId="76" fillId="0" borderId="0" xfId="0" applyFont="1" applyAlignment="1">
      <alignment vertical="center" wrapText="1"/>
    </xf>
    <xf numFmtId="0" fontId="40" fillId="0" borderId="0" xfId="0" applyFont="1" applyAlignment="1">
      <alignment vertical="center" wrapText="1"/>
    </xf>
    <xf numFmtId="0" fontId="52" fillId="0" borderId="0" xfId="0" applyFont="1" applyBorder="1" applyAlignment="1">
      <alignment horizontal="left" vertical="center" wrapText="1"/>
    </xf>
    <xf numFmtId="0" fontId="7" fillId="0" borderId="0" xfId="0" applyFont="1" applyAlignment="1">
      <alignment horizontal="center" vertical="center"/>
    </xf>
    <xf numFmtId="0" fontId="7" fillId="0" borderId="0" xfId="0" applyFont="1" applyBorder="1" applyAlignment="1">
      <alignment horizontal="center" vertical="center"/>
    </xf>
    <xf numFmtId="0" fontId="17" fillId="0" borderId="0" xfId="0" applyFont="1" applyBorder="1" applyAlignment="1">
      <alignment horizontal="center" vertical="center"/>
    </xf>
    <xf numFmtId="0" fontId="77" fillId="0" borderId="0" xfId="0" applyFont="1" applyBorder="1" applyAlignment="1">
      <alignment horizontal="center" vertical="center" wrapText="1"/>
    </xf>
    <xf numFmtId="0" fontId="79" fillId="0" borderId="0" xfId="0" applyFont="1" applyBorder="1" applyAlignment="1">
      <alignment vertical="center" wrapText="1"/>
    </xf>
    <xf numFmtId="0" fontId="6" fillId="0" borderId="0" xfId="0" applyFont="1" applyBorder="1" applyAlignment="1">
      <alignment vertical="center" wrapText="1"/>
    </xf>
    <xf numFmtId="3" fontId="0" fillId="3" borderId="11" xfId="0" applyNumberFormat="1" applyFill="1" applyBorder="1" applyAlignment="1" applyProtection="1">
      <alignment horizontal="center" vertical="center"/>
      <protection locked="0"/>
    </xf>
    <xf numFmtId="3" fontId="0" fillId="3" borderId="15" xfId="0" applyNumberFormat="1" applyFill="1" applyBorder="1" applyAlignment="1" applyProtection="1">
      <alignment horizontal="center" vertical="center"/>
      <protection locked="0"/>
    </xf>
    <xf numFmtId="3" fontId="0" fillId="3" borderId="7" xfId="0" applyNumberFormat="1" applyFill="1" applyBorder="1" applyAlignment="1" applyProtection="1">
      <alignment horizontal="center" vertical="center"/>
      <protection locked="0"/>
    </xf>
    <xf numFmtId="0" fontId="106" fillId="0" borderId="0" xfId="0" applyFont="1" applyAlignment="1">
      <alignment vertical="center"/>
    </xf>
    <xf numFmtId="0" fontId="17" fillId="0" borderId="0" xfId="0" applyFont="1" applyAlignment="1">
      <alignment horizontal="justify" vertical="center" wrapText="1"/>
    </xf>
    <xf numFmtId="0" fontId="107" fillId="4" borderId="0" xfId="0" applyFont="1" applyFill="1" applyAlignment="1">
      <alignment vertical="center" wrapText="1"/>
    </xf>
    <xf numFmtId="0" fontId="108" fillId="4" borderId="0" xfId="0" applyFont="1" applyFill="1" applyAlignment="1">
      <alignment vertical="center" wrapText="1"/>
    </xf>
    <xf numFmtId="0" fontId="81" fillId="0" borderId="0" xfId="0" applyFont="1" applyAlignment="1">
      <alignment vertical="center" wrapText="1"/>
    </xf>
    <xf numFmtId="0" fontId="80" fillId="0" borderId="0" xfId="0" applyFont="1" applyAlignment="1">
      <alignment vertical="center" wrapText="1"/>
    </xf>
    <xf numFmtId="0" fontId="82" fillId="0" borderId="0" xfId="0" applyFont="1" applyBorder="1" applyAlignment="1">
      <alignment vertical="center" wrapText="1"/>
    </xf>
    <xf numFmtId="0" fontId="82" fillId="0" borderId="0" xfId="0" applyFont="1" applyAlignment="1">
      <alignment vertical="center" wrapText="1"/>
    </xf>
    <xf numFmtId="3" fontId="80" fillId="0" borderId="0" xfId="0" applyNumberFormat="1" applyFont="1" applyAlignment="1">
      <alignment vertical="center" wrapText="1"/>
    </xf>
    <xf numFmtId="3" fontId="82" fillId="0" borderId="0" xfId="0" applyNumberFormat="1" applyFont="1" applyAlignment="1">
      <alignment vertical="center" wrapText="1"/>
    </xf>
    <xf numFmtId="0" fontId="0" fillId="0" borderId="0" xfId="0" applyBorder="1" applyAlignment="1">
      <alignment vertical="center"/>
    </xf>
    <xf numFmtId="0" fontId="77" fillId="0" borderId="9" xfId="0" applyFont="1" applyBorder="1" applyAlignment="1">
      <alignment horizontal="center" vertical="center" wrapText="1"/>
    </xf>
    <xf numFmtId="3" fontId="50" fillId="0" borderId="5" xfId="0" applyNumberFormat="1" applyFont="1" applyBorder="1" applyAlignment="1">
      <alignment horizontal="center" vertical="center" wrapText="1"/>
    </xf>
    <xf numFmtId="3" fontId="50" fillId="0" borderId="11" xfId="0" applyNumberFormat="1" applyFont="1" applyBorder="1" applyAlignment="1">
      <alignment horizontal="center" vertical="center"/>
    </xf>
    <xf numFmtId="4" fontId="50" fillId="0" borderId="0" xfId="0" applyNumberFormat="1" applyFont="1" applyBorder="1" applyAlignment="1">
      <alignment horizontal="center" vertical="center"/>
    </xf>
    <xf numFmtId="4" fontId="50" fillId="0" borderId="5" xfId="0" applyNumberFormat="1" applyFont="1" applyBorder="1" applyAlignment="1">
      <alignment horizontal="center" vertical="center"/>
    </xf>
    <xf numFmtId="3" fontId="50" fillId="0" borderId="4" xfId="0" applyNumberFormat="1" applyFont="1" applyBorder="1" applyAlignment="1">
      <alignment horizontal="center" vertical="center" wrapText="1"/>
    </xf>
    <xf numFmtId="3" fontId="50" fillId="0" borderId="15" xfId="0" applyNumberFormat="1" applyFont="1" applyBorder="1" applyAlignment="1">
      <alignment horizontal="center" vertical="center"/>
    </xf>
    <xf numFmtId="4" fontId="50" fillId="0" borderId="4" xfId="0" applyNumberFormat="1" applyFont="1" applyBorder="1" applyAlignment="1">
      <alignment horizontal="center" vertical="center"/>
    </xf>
    <xf numFmtId="3" fontId="75" fillId="0" borderId="4" xfId="0" applyNumberFormat="1" applyFont="1" applyBorder="1" applyAlignment="1">
      <alignment horizontal="center" vertical="center" wrapText="1"/>
    </xf>
    <xf numFmtId="0" fontId="14" fillId="0" borderId="0" xfId="0" applyFont="1" applyAlignment="1">
      <alignment vertical="center" wrapText="1"/>
    </xf>
    <xf numFmtId="3" fontId="75" fillId="0" borderId="15" xfId="0" applyNumberFormat="1" applyFont="1" applyBorder="1" applyAlignment="1">
      <alignment horizontal="center" vertical="center"/>
    </xf>
    <xf numFmtId="4" fontId="75" fillId="0" borderId="0" xfId="0" applyNumberFormat="1" applyFont="1" applyBorder="1" applyAlignment="1">
      <alignment horizontal="center" vertical="center"/>
    </xf>
    <xf numFmtId="0" fontId="83" fillId="0" borderId="3" xfId="0" applyFont="1" applyBorder="1" applyAlignment="1">
      <alignment horizontal="left" vertical="center" wrapText="1"/>
    </xf>
    <xf numFmtId="0" fontId="50" fillId="0" borderId="3" xfId="0" applyFont="1" applyBorder="1" applyAlignment="1">
      <alignment horizontal="center" vertical="center" wrapText="1"/>
    </xf>
    <xf numFmtId="3" fontId="50" fillId="0" borderId="7" xfId="0" applyNumberFormat="1" applyFont="1" applyBorder="1" applyAlignment="1">
      <alignment horizontal="center" vertical="center" wrapText="1"/>
    </xf>
    <xf numFmtId="4" fontId="50" fillId="0" borderId="6" xfId="0" applyNumberFormat="1" applyFont="1" applyBorder="1" applyAlignment="1">
      <alignment horizontal="center" vertical="center" wrapText="1"/>
    </xf>
    <xf numFmtId="4" fontId="50" fillId="0" borderId="6" xfId="0" applyNumberFormat="1" applyFont="1" applyBorder="1" applyAlignment="1">
      <alignment horizontal="center" vertical="center"/>
    </xf>
    <xf numFmtId="3" fontId="50" fillId="0" borderId="7" xfId="0" applyNumberFormat="1" applyFont="1" applyBorder="1" applyAlignment="1">
      <alignment horizontal="center" vertical="center"/>
    </xf>
    <xf numFmtId="4" fontId="50" fillId="0" borderId="3" xfId="0" applyNumberFormat="1" applyFont="1" applyBorder="1" applyAlignment="1">
      <alignment horizontal="center" vertical="center" wrapText="1"/>
    </xf>
    <xf numFmtId="3" fontId="84" fillId="0" borderId="0" xfId="0" applyNumberFormat="1" applyFont="1" applyBorder="1" applyAlignment="1">
      <alignment vertical="center" wrapText="1"/>
    </xf>
    <xf numFmtId="0" fontId="85" fillId="0" borderId="0" xfId="0" applyFont="1" applyBorder="1" applyAlignment="1">
      <alignment horizontal="center" vertical="center" wrapText="1"/>
    </xf>
    <xf numFmtId="3" fontId="85" fillId="0" borderId="0" xfId="0" applyNumberFormat="1" applyFont="1" applyBorder="1" applyAlignment="1">
      <alignment horizontal="center" vertical="center" wrapText="1"/>
    </xf>
    <xf numFmtId="3" fontId="49" fillId="0" borderId="2" xfId="0" applyNumberFormat="1" applyFont="1" applyBorder="1" applyAlignment="1">
      <alignment horizontal="center" vertical="center" wrapText="1"/>
    </xf>
    <xf numFmtId="4" fontId="49" fillId="0" borderId="0" xfId="0" applyNumberFormat="1" applyFont="1" applyBorder="1" applyAlignment="1">
      <alignment horizontal="center" vertical="center" wrapText="1"/>
    </xf>
    <xf numFmtId="4" fontId="49" fillId="0" borderId="2" xfId="0" applyNumberFormat="1" applyFont="1" applyBorder="1" applyAlignment="1">
      <alignment horizontal="center" vertical="center" wrapText="1"/>
    </xf>
    <xf numFmtId="3" fontId="49" fillId="0" borderId="0" xfId="0" applyNumberFormat="1" applyFont="1" applyBorder="1" applyAlignment="1">
      <alignment horizontal="center" vertical="center" wrapText="1"/>
    </xf>
    <xf numFmtId="0" fontId="86" fillId="0" borderId="0" xfId="0" applyFont="1" applyAlignment="1">
      <alignment vertical="center" wrapText="1"/>
    </xf>
    <xf numFmtId="0" fontId="109" fillId="0" borderId="0" xfId="0" applyFont="1" applyAlignment="1">
      <alignment vertical="center"/>
    </xf>
    <xf numFmtId="2" fontId="110" fillId="0" borderId="0" xfId="0" applyNumberFormat="1" applyFont="1" applyAlignment="1">
      <alignment vertical="center" wrapText="1"/>
    </xf>
    <xf numFmtId="0" fontId="111" fillId="0" borderId="0" xfId="0" applyFont="1"/>
    <xf numFmtId="4" fontId="54" fillId="0" borderId="14" xfId="0" applyNumberFormat="1" applyFont="1" applyBorder="1" applyAlignment="1">
      <alignment horizontal="center" vertical="center"/>
    </xf>
    <xf numFmtId="4" fontId="78" fillId="0" borderId="14" xfId="0" applyNumberFormat="1" applyFont="1" applyBorder="1" applyAlignment="1">
      <alignment horizontal="center" vertical="center"/>
    </xf>
    <xf numFmtId="4" fontId="54" fillId="0" borderId="14" xfId="0" applyNumberFormat="1" applyFont="1" applyBorder="1" applyAlignment="1">
      <alignment horizontal="center" vertical="center" wrapText="1"/>
    </xf>
    <xf numFmtId="0" fontId="109" fillId="0" borderId="0" xfId="0" applyFont="1"/>
    <xf numFmtId="4" fontId="92" fillId="0" borderId="10" xfId="0" applyNumberFormat="1" applyFont="1" applyBorder="1" applyAlignment="1">
      <alignment horizontal="center" vertical="center"/>
    </xf>
    <xf numFmtId="4" fontId="92" fillId="0" borderId="14" xfId="0" applyNumberFormat="1" applyFont="1" applyBorder="1" applyAlignment="1">
      <alignment horizontal="center" vertical="center"/>
    </xf>
    <xf numFmtId="4" fontId="92" fillId="0" borderId="14" xfId="0" applyNumberFormat="1" applyFont="1" applyBorder="1" applyAlignment="1">
      <alignment horizontal="center" vertical="center" wrapText="1"/>
    </xf>
    <xf numFmtId="4" fontId="92" fillId="0" borderId="6" xfId="0" applyNumberFormat="1" applyFont="1" applyBorder="1" applyAlignment="1">
      <alignment horizontal="center" vertical="center" wrapText="1"/>
    </xf>
    <xf numFmtId="0" fontId="93" fillId="0" borderId="0" xfId="0" applyFont="1" applyBorder="1" applyAlignment="1">
      <alignment horizontal="center" vertical="center" wrapText="1"/>
    </xf>
    <xf numFmtId="4" fontId="94" fillId="0" borderId="8" xfId="0" applyNumberFormat="1" applyFont="1" applyBorder="1" applyAlignment="1">
      <alignment horizontal="center" vertical="center" wrapText="1"/>
    </xf>
    <xf numFmtId="2" fontId="95" fillId="0" borderId="0" xfId="0" applyNumberFormat="1" applyFont="1" applyBorder="1" applyAlignment="1">
      <alignment horizontal="center" vertical="center" wrapText="1"/>
    </xf>
    <xf numFmtId="4" fontId="92" fillId="0" borderId="6" xfId="0" applyNumberFormat="1" applyFont="1" applyBorder="1" applyAlignment="1">
      <alignment horizontal="center" vertical="center"/>
    </xf>
    <xf numFmtId="0" fontId="96" fillId="0" borderId="0" xfId="0" applyFont="1" applyBorder="1" applyAlignment="1">
      <alignment horizontal="center" vertical="center" wrapText="1"/>
    </xf>
    <xf numFmtId="0" fontId="49" fillId="0" borderId="0" xfId="0" applyFont="1" applyBorder="1" applyAlignment="1">
      <alignment vertical="center" wrapText="1"/>
    </xf>
    <xf numFmtId="0" fontId="41" fillId="0" borderId="5" xfId="0" applyFont="1" applyBorder="1" applyAlignment="1">
      <alignment horizontal="center" vertical="center" wrapText="1"/>
    </xf>
    <xf numFmtId="0" fontId="41" fillId="0" borderId="3" xfId="0" applyFont="1" applyBorder="1" applyAlignment="1">
      <alignment horizontal="center" vertical="center" wrapText="1"/>
    </xf>
    <xf numFmtId="0" fontId="41" fillId="0" borderId="7"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16" xfId="0" applyFont="1" applyBorder="1" applyAlignment="1">
      <alignment horizontal="center" vertical="center" wrapText="1"/>
    </xf>
    <xf numFmtId="0" fontId="32" fillId="0" borderId="17" xfId="0" applyFont="1" applyBorder="1" applyAlignment="1">
      <alignment horizontal="center" vertical="center" wrapText="1"/>
    </xf>
    <xf numFmtId="0" fontId="103" fillId="0" borderId="0" xfId="2" applyAlignment="1">
      <alignment vertical="center"/>
    </xf>
    <xf numFmtId="0" fontId="14" fillId="0" borderId="0" xfId="2" applyFont="1" applyAlignment="1">
      <alignment vertical="center"/>
    </xf>
    <xf numFmtId="0" fontId="35" fillId="0" borderId="0" xfId="2" applyFont="1" applyAlignment="1">
      <alignment horizontal="right" vertical="center"/>
    </xf>
    <xf numFmtId="0" fontId="42" fillId="0" borderId="0" xfId="2" applyFont="1" applyAlignment="1">
      <alignment vertical="center"/>
    </xf>
    <xf numFmtId="0" fontId="6" fillId="0" borderId="0" xfId="2" applyFont="1" applyAlignment="1">
      <alignment horizontal="left" vertical="center"/>
    </xf>
    <xf numFmtId="0" fontId="34" fillId="0" borderId="0" xfId="2" applyFont="1" applyAlignment="1">
      <alignment horizontal="center"/>
    </xf>
    <xf numFmtId="0" fontId="36" fillId="0" borderId="0" xfId="2" applyFont="1" applyAlignment="1">
      <alignment horizontal="left" vertical="center"/>
    </xf>
    <xf numFmtId="0" fontId="7" fillId="0" borderId="0" xfId="2" applyFont="1" applyAlignment="1">
      <alignment horizontal="left" vertical="center"/>
    </xf>
    <xf numFmtId="0" fontId="33" fillId="0" borderId="0" xfId="2" applyFont="1" applyAlignment="1">
      <alignment horizontal="center" vertical="center" wrapText="1"/>
    </xf>
    <xf numFmtId="0" fontId="22" fillId="0" borderId="5" xfId="2" applyFont="1" applyBorder="1" applyAlignment="1">
      <alignment horizontal="center" vertical="center" wrapText="1"/>
    </xf>
    <xf numFmtId="0" fontId="22" fillId="0" borderId="0" xfId="2" applyFont="1" applyAlignment="1">
      <alignment vertical="center" wrapText="1"/>
    </xf>
    <xf numFmtId="0" fontId="22" fillId="0" borderId="0" xfId="2" applyFont="1" applyAlignment="1">
      <alignment horizontal="center" vertical="center" wrapText="1"/>
    </xf>
    <xf numFmtId="0" fontId="33" fillId="0" borderId="0" xfId="2" applyFont="1" applyAlignment="1">
      <alignment vertical="center" wrapText="1"/>
    </xf>
    <xf numFmtId="0" fontId="31" fillId="0" borderId="0" xfId="2" applyFont="1" applyAlignment="1">
      <alignment horizontal="center" vertical="center" wrapText="1"/>
    </xf>
    <xf numFmtId="0" fontId="22" fillId="0" borderId="3" xfId="2" applyFont="1" applyBorder="1" applyAlignment="1">
      <alignment horizontal="center" vertical="center" wrapText="1"/>
    </xf>
    <xf numFmtId="0" fontId="32" fillId="0" borderId="0" xfId="2" applyFont="1" applyAlignment="1">
      <alignment vertical="center" wrapText="1"/>
    </xf>
    <xf numFmtId="0" fontId="32" fillId="0" borderId="7" xfId="2" applyFont="1" applyBorder="1" applyAlignment="1">
      <alignment horizontal="center" vertical="center" wrapText="1"/>
    </xf>
    <xf numFmtId="0" fontId="32" fillId="0" borderId="6" xfId="2" applyFont="1" applyBorder="1" applyAlignment="1">
      <alignment horizontal="center" vertical="center" wrapText="1"/>
    </xf>
    <xf numFmtId="0" fontId="31" fillId="0" borderId="0" xfId="2" applyFont="1" applyAlignment="1">
      <alignment vertical="center" wrapText="1"/>
    </xf>
    <xf numFmtId="0" fontId="23" fillId="0" borderId="0" xfId="2" applyFont="1" applyAlignment="1">
      <alignment horizontal="center" vertical="center" wrapText="1"/>
    </xf>
    <xf numFmtId="0" fontId="24" fillId="0" borderId="0" xfId="2" applyFont="1" applyAlignment="1">
      <alignment horizontal="center" vertical="center" wrapText="1"/>
    </xf>
    <xf numFmtId="0" fontId="25" fillId="0" borderId="0" xfId="2" applyFont="1" applyAlignment="1">
      <alignment vertical="center" wrapText="1"/>
    </xf>
    <xf numFmtId="0" fontId="23" fillId="0" borderId="0" xfId="2" applyFont="1" applyAlignment="1">
      <alignment vertical="center" wrapText="1"/>
    </xf>
    <xf numFmtId="0" fontId="26" fillId="0" borderId="0" xfId="2" applyFont="1" applyAlignment="1">
      <alignment horizontal="center" vertical="center" wrapText="1"/>
    </xf>
    <xf numFmtId="0" fontId="28" fillId="0" borderId="5" xfId="2" applyFont="1" applyBorder="1" applyAlignment="1">
      <alignment horizontal="left" vertical="center" wrapText="1"/>
    </xf>
    <xf numFmtId="3" fontId="27" fillId="0" borderId="0" xfId="2" applyNumberFormat="1" applyFont="1" applyAlignment="1">
      <alignment vertical="center" wrapText="1"/>
    </xf>
    <xf numFmtId="3" fontId="27" fillId="0" borderId="11" xfId="2" applyNumberFormat="1" applyFont="1" applyBorder="1" applyAlignment="1" applyProtection="1">
      <alignment horizontal="center" vertical="center"/>
      <protection locked="0"/>
    </xf>
    <xf numFmtId="4" fontId="92" fillId="0" borderId="10" xfId="2" applyNumberFormat="1" applyFont="1" applyBorder="1" applyAlignment="1">
      <alignment horizontal="center" vertical="center"/>
    </xf>
    <xf numFmtId="3" fontId="27" fillId="3" borderId="11" xfId="2" applyNumberFormat="1" applyFont="1" applyFill="1" applyBorder="1" applyAlignment="1" applyProtection="1">
      <alignment horizontal="center" vertical="center"/>
      <protection locked="0"/>
    </xf>
    <xf numFmtId="165" fontId="92" fillId="0" borderId="10" xfId="1" applyNumberFormat="1" applyFont="1" applyBorder="1" applyAlignment="1">
      <alignment horizontal="center" vertical="center"/>
    </xf>
    <xf numFmtId="0" fontId="82" fillId="0" borderId="0" xfId="2" applyFont="1" applyAlignment="1">
      <alignment vertical="center" wrapText="1"/>
    </xf>
    <xf numFmtId="0" fontId="26" fillId="0" borderId="0" xfId="2" applyFont="1" applyAlignment="1">
      <alignment vertical="center" wrapText="1"/>
    </xf>
    <xf numFmtId="0" fontId="28" fillId="0" borderId="4" xfId="2" applyFont="1" applyBorder="1" applyAlignment="1">
      <alignment horizontal="left" vertical="center" wrapText="1"/>
    </xf>
    <xf numFmtId="3" fontId="27" fillId="0" borderId="15" xfId="2" applyNumberFormat="1" applyFont="1" applyBorder="1" applyAlignment="1" applyProtection="1">
      <alignment horizontal="center" vertical="center"/>
      <protection locked="0"/>
    </xf>
    <xf numFmtId="4" fontId="92" fillId="0" borderId="14" xfId="2" applyNumberFormat="1" applyFont="1" applyBorder="1" applyAlignment="1">
      <alignment horizontal="center" vertical="center"/>
    </xf>
    <xf numFmtId="3" fontId="27" fillId="3" borderId="15" xfId="2" applyNumberFormat="1" applyFont="1" applyFill="1" applyBorder="1" applyAlignment="1" applyProtection="1">
      <alignment horizontal="center" vertical="center"/>
      <protection locked="0"/>
    </xf>
    <xf numFmtId="165" fontId="92" fillId="0" borderId="14" xfId="1" applyNumberFormat="1" applyFont="1" applyBorder="1" applyAlignment="1">
      <alignment horizontal="center" vertical="center"/>
    </xf>
    <xf numFmtId="3" fontId="27" fillId="0" borderId="15" xfId="2" applyNumberFormat="1" applyFont="1" applyBorder="1" applyAlignment="1" applyProtection="1">
      <alignment horizontal="center" vertical="center" wrapText="1"/>
      <protection locked="0"/>
    </xf>
    <xf numFmtId="0" fontId="29" fillId="0" borderId="0" xfId="2" applyFont="1" applyAlignment="1">
      <alignment horizontal="center" vertical="center" wrapText="1"/>
    </xf>
    <xf numFmtId="0" fontId="29" fillId="0" borderId="0" xfId="2" applyFont="1" applyAlignment="1">
      <alignment vertical="center" wrapText="1"/>
    </xf>
    <xf numFmtId="3" fontId="27" fillId="3" borderId="15" xfId="2" applyNumberFormat="1" applyFont="1" applyFill="1" applyBorder="1" applyAlignment="1" applyProtection="1">
      <alignment horizontal="center" vertical="center" wrapText="1"/>
      <protection locked="0"/>
    </xf>
    <xf numFmtId="4" fontId="92" fillId="0" borderId="14" xfId="2" applyNumberFormat="1" applyFont="1" applyBorder="1" applyAlignment="1">
      <alignment horizontal="center" vertical="center" wrapText="1"/>
    </xf>
    <xf numFmtId="165" fontId="92" fillId="0" borderId="14" xfId="1" applyNumberFormat="1" applyFont="1" applyBorder="1" applyAlignment="1">
      <alignment horizontal="center" vertical="center" wrapText="1"/>
    </xf>
    <xf numFmtId="0" fontId="28" fillId="0" borderId="3" xfId="2" applyFont="1" applyBorder="1" applyAlignment="1">
      <alignment horizontal="left" vertical="center" wrapText="1"/>
    </xf>
    <xf numFmtId="3" fontId="27" fillId="0" borderId="7" xfId="2" applyNumberFormat="1" applyFont="1" applyBorder="1" applyAlignment="1" applyProtection="1">
      <alignment horizontal="center" vertical="center" wrapText="1"/>
      <protection locked="0"/>
    </xf>
    <xf numFmtId="4" fontId="92" fillId="0" borderId="6" xfId="2" applyNumberFormat="1" applyFont="1" applyBorder="1" applyAlignment="1">
      <alignment horizontal="center" vertical="center" wrapText="1"/>
    </xf>
    <xf numFmtId="3" fontId="27" fillId="3" borderId="7" xfId="2" applyNumberFormat="1" applyFont="1" applyFill="1" applyBorder="1" applyAlignment="1" applyProtection="1">
      <alignment horizontal="center" vertical="center" wrapText="1"/>
      <protection locked="0"/>
    </xf>
    <xf numFmtId="165" fontId="92" fillId="0" borderId="6" xfId="1" applyNumberFormat="1" applyFont="1" applyBorder="1" applyAlignment="1">
      <alignment horizontal="center" vertical="center" wrapText="1"/>
    </xf>
    <xf numFmtId="0" fontId="96" fillId="0" borderId="0" xfId="2" applyFont="1" applyAlignment="1">
      <alignment horizontal="center" vertical="center" wrapText="1"/>
    </xf>
    <xf numFmtId="165" fontId="96" fillId="0" borderId="0" xfId="1" applyNumberFormat="1" applyFont="1" applyBorder="1" applyAlignment="1">
      <alignment horizontal="center" vertical="center" wrapText="1"/>
    </xf>
    <xf numFmtId="0" fontId="7" fillId="0" borderId="0" xfId="2" applyFont="1" applyAlignment="1">
      <alignment vertical="center" wrapText="1"/>
    </xf>
    <xf numFmtId="0" fontId="22" fillId="0" borderId="2" xfId="2" applyFont="1" applyBorder="1" applyAlignment="1">
      <alignment horizontal="left" vertical="center" wrapText="1"/>
    </xf>
    <xf numFmtId="3" fontId="22" fillId="0" borderId="1" xfId="2" applyNumberFormat="1" applyFont="1" applyBorder="1" applyAlignment="1">
      <alignment horizontal="center" vertical="center" wrapText="1"/>
    </xf>
    <xf numFmtId="4" fontId="94" fillId="0" borderId="8" xfId="2" applyNumberFormat="1" applyFont="1" applyBorder="1" applyAlignment="1">
      <alignment horizontal="center" vertical="center" wrapText="1"/>
    </xf>
    <xf numFmtId="165" fontId="94" fillId="0" borderId="8" xfId="1" applyNumberFormat="1" applyFont="1" applyBorder="1" applyAlignment="1">
      <alignment horizontal="center" vertical="center" wrapText="1"/>
    </xf>
    <xf numFmtId="0" fontId="20" fillId="0" borderId="0" xfId="2" applyFont="1" applyAlignment="1">
      <alignment vertical="center" wrapText="1"/>
    </xf>
    <xf numFmtId="0" fontId="109" fillId="0" borderId="0" xfId="2" applyFont="1" applyAlignment="1">
      <alignment vertical="center" wrapText="1"/>
    </xf>
    <xf numFmtId="2" fontId="39" fillId="0" borderId="0" xfId="2" applyNumberFormat="1" applyFont="1" applyAlignment="1">
      <alignment vertical="center" wrapText="1"/>
    </xf>
    <xf numFmtId="0" fontId="36" fillId="0" borderId="0" xfId="2" applyFont="1" applyAlignment="1">
      <alignment vertical="center" wrapText="1"/>
    </xf>
    <xf numFmtId="2" fontId="38" fillId="0" borderId="0" xfId="2" applyNumberFormat="1" applyFont="1" applyAlignment="1">
      <alignment vertical="center" wrapText="1"/>
    </xf>
    <xf numFmtId="0" fontId="6" fillId="0" borderId="0" xfId="2" applyFont="1" applyAlignment="1">
      <alignment vertical="center" wrapText="1"/>
    </xf>
    <xf numFmtId="0" fontId="37" fillId="0" borderId="0" xfId="2" applyFont="1" applyAlignment="1">
      <alignment vertical="center" wrapText="1"/>
    </xf>
    <xf numFmtId="10" fontId="6" fillId="0" borderId="0" xfId="2" applyNumberFormat="1" applyFont="1" applyAlignment="1">
      <alignment vertical="center" wrapText="1"/>
    </xf>
    <xf numFmtId="0" fontId="103" fillId="0" borderId="0" xfId="2"/>
    <xf numFmtId="0" fontId="34" fillId="0" borderId="0" xfId="2" applyFont="1"/>
    <xf numFmtId="0" fontId="72" fillId="0" borderId="0" xfId="2" applyFont="1" applyAlignment="1">
      <alignment vertical="center" wrapText="1"/>
    </xf>
    <xf numFmtId="0" fontId="15" fillId="3" borderId="0" xfId="2" applyFont="1" applyFill="1" applyAlignment="1">
      <alignment horizontal="left" vertical="center"/>
    </xf>
    <xf numFmtId="0" fontId="69" fillId="3" borderId="0" xfId="2" applyFont="1" applyFill="1" applyAlignment="1">
      <alignment vertical="center" wrapText="1"/>
    </xf>
    <xf numFmtId="0" fontId="70" fillId="3" borderId="0" xfId="2" applyFont="1" applyFill="1" applyAlignment="1">
      <alignment vertical="center" wrapText="1"/>
    </xf>
    <xf numFmtId="0" fontId="49" fillId="0" borderId="0" xfId="2" applyFont="1" applyAlignment="1">
      <alignment vertical="center" wrapText="1"/>
    </xf>
    <xf numFmtId="0" fontId="41" fillId="0" borderId="6" xfId="2" applyFont="1" applyBorder="1" applyAlignment="1">
      <alignment horizontal="center" vertical="center" wrapText="1"/>
    </xf>
    <xf numFmtId="0" fontId="71" fillId="3" borderId="0" xfId="2" applyFont="1" applyFill="1" applyAlignment="1">
      <alignment vertical="center" wrapText="1"/>
    </xf>
    <xf numFmtId="0" fontId="90" fillId="0" borderId="0" xfId="2" applyFont="1" applyAlignment="1">
      <alignment horizontal="left" vertical="center" wrapText="1"/>
    </xf>
    <xf numFmtId="2" fontId="91" fillId="3" borderId="0" xfId="2" applyNumberFormat="1" applyFont="1" applyFill="1" applyAlignment="1">
      <alignment vertical="center" wrapText="1"/>
    </xf>
    <xf numFmtId="0" fontId="27" fillId="0" borderId="0" xfId="2" applyFont="1" applyAlignment="1">
      <alignment vertical="center" wrapText="1"/>
    </xf>
    <xf numFmtId="3" fontId="73" fillId="0" borderId="0" xfId="2" applyNumberFormat="1" applyFont="1" applyAlignment="1">
      <alignment vertical="center" wrapText="1"/>
    </xf>
    <xf numFmtId="3" fontId="27" fillId="0" borderId="11" xfId="2" applyNumberFormat="1" applyFont="1" applyBorder="1" applyAlignment="1">
      <alignment horizontal="center" vertical="center" wrapText="1"/>
    </xf>
    <xf numFmtId="0" fontId="114" fillId="0" borderId="0" xfId="2" applyFont="1" applyAlignment="1">
      <alignment vertical="center" wrapText="1"/>
    </xf>
    <xf numFmtId="0" fontId="114" fillId="0" borderId="0" xfId="2" applyFont="1" applyAlignment="1">
      <alignment horizontal="left" vertical="center" wrapText="1"/>
    </xf>
    <xf numFmtId="4" fontId="114" fillId="0" borderId="0" xfId="2" applyNumberFormat="1" applyFont="1" applyAlignment="1">
      <alignment horizontal="center" vertical="center"/>
    </xf>
    <xf numFmtId="0" fontId="74" fillId="0" borderId="0" xfId="2" applyFont="1" applyAlignment="1">
      <alignment vertical="center" wrapText="1"/>
    </xf>
    <xf numFmtId="3" fontId="27" fillId="0" borderId="15" xfId="2" applyNumberFormat="1" applyFont="1" applyBorder="1" applyAlignment="1">
      <alignment horizontal="center" vertical="center" wrapText="1"/>
    </xf>
    <xf numFmtId="4" fontId="114" fillId="0" borderId="0" xfId="2" applyNumberFormat="1" applyFont="1" applyAlignment="1">
      <alignment horizontal="center" vertical="center" wrapText="1"/>
    </xf>
    <xf numFmtId="0" fontId="76" fillId="0" borderId="0" xfId="2" applyFont="1" applyAlignment="1">
      <alignment vertical="center" wrapText="1"/>
    </xf>
    <xf numFmtId="0" fontId="64" fillId="0" borderId="4" xfId="2" applyFont="1" applyBorder="1" applyAlignment="1">
      <alignment horizontal="left" vertical="center" wrapText="1"/>
    </xf>
    <xf numFmtId="3" fontId="5" fillId="0" borderId="15" xfId="2" applyNumberFormat="1" applyFont="1" applyBorder="1" applyAlignment="1" applyProtection="1">
      <alignment horizontal="center" vertical="center"/>
      <protection locked="0"/>
    </xf>
    <xf numFmtId="4" fontId="97" fillId="0" borderId="14" xfId="2" applyNumberFormat="1" applyFont="1" applyBorder="1" applyAlignment="1">
      <alignment horizontal="center" vertical="center"/>
    </xf>
    <xf numFmtId="3" fontId="5" fillId="0" borderId="15" xfId="2" applyNumberFormat="1" applyFont="1" applyBorder="1" applyAlignment="1">
      <alignment horizontal="center" vertical="center" wrapText="1"/>
    </xf>
    <xf numFmtId="0" fontId="42" fillId="0" borderId="0" xfId="2" applyFont="1" applyAlignment="1">
      <alignment vertical="center" wrapText="1"/>
    </xf>
    <xf numFmtId="0" fontId="26" fillId="0" borderId="3" xfId="2" applyFont="1" applyBorder="1" applyAlignment="1">
      <alignment vertical="center" wrapText="1"/>
    </xf>
    <xf numFmtId="0" fontId="62" fillId="0" borderId="7" xfId="2" applyFont="1" applyBorder="1" applyAlignment="1">
      <alignment vertical="center" wrapText="1"/>
    </xf>
    <xf numFmtId="0" fontId="98" fillId="0" borderId="6" xfId="2" applyFont="1" applyBorder="1" applyAlignment="1">
      <alignment vertical="center" wrapText="1"/>
    </xf>
    <xf numFmtId="2" fontId="39" fillId="0" borderId="0" xfId="2" applyNumberFormat="1" applyFont="1" applyAlignment="1">
      <alignment horizontal="left" vertical="center" wrapText="1"/>
    </xf>
    <xf numFmtId="2" fontId="99" fillId="0" borderId="0" xfId="2" applyNumberFormat="1" applyFont="1" applyAlignment="1">
      <alignment horizontal="left" vertical="center" wrapText="1"/>
    </xf>
    <xf numFmtId="0" fontId="100" fillId="0" borderId="0" xfId="2" applyFont="1" applyAlignment="1">
      <alignment vertical="center" wrapText="1"/>
    </xf>
    <xf numFmtId="0" fontId="108" fillId="3" borderId="0" xfId="2" applyFont="1" applyFill="1" applyAlignment="1">
      <alignment vertical="center" wrapText="1"/>
    </xf>
    <xf numFmtId="0" fontId="108" fillId="0" borderId="0" xfId="2" applyFont="1" applyAlignment="1">
      <alignment vertical="center" wrapText="1"/>
    </xf>
    <xf numFmtId="0" fontId="52" fillId="0" borderId="2" xfId="2" applyFont="1" applyBorder="1" applyAlignment="1">
      <alignment horizontal="left" vertical="center" wrapText="1"/>
    </xf>
    <xf numFmtId="0" fontId="63" fillId="0" borderId="0" xfId="2" applyFont="1" applyAlignment="1">
      <alignment vertical="center" wrapText="1"/>
    </xf>
    <xf numFmtId="0" fontId="52" fillId="0" borderId="0" xfId="2" applyFont="1" applyAlignment="1">
      <alignment horizontal="left" vertical="center" wrapText="1"/>
    </xf>
    <xf numFmtId="3" fontId="22" fillId="0" borderId="0" xfId="2" applyNumberFormat="1" applyFont="1" applyAlignment="1">
      <alignment horizontal="center" vertical="center" wrapText="1"/>
    </xf>
    <xf numFmtId="4" fontId="22" fillId="0" borderId="0" xfId="2" applyNumberFormat="1" applyFont="1" applyAlignment="1">
      <alignment horizontal="center" vertical="center" wrapText="1"/>
    </xf>
    <xf numFmtId="0" fontId="15" fillId="0" borderId="0" xfId="2" applyFont="1" applyAlignment="1">
      <alignment vertical="center" wrapText="1"/>
    </xf>
    <xf numFmtId="1" fontId="5" fillId="0" borderId="0" xfId="1" applyNumberFormat="1" applyFont="1" applyBorder="1" applyAlignment="1">
      <alignment horizontal="center" vertical="center"/>
    </xf>
    <xf numFmtId="0" fontId="88" fillId="0" borderId="0" xfId="2" applyFont="1"/>
    <xf numFmtId="0" fontId="88" fillId="0" borderId="0" xfId="2" applyFont="1" applyAlignment="1">
      <alignment horizontal="left" vertical="center" wrapText="1"/>
    </xf>
    <xf numFmtId="165" fontId="88" fillId="0" borderId="0" xfId="1" applyNumberFormat="1" applyFont="1" applyBorder="1" applyAlignment="1">
      <alignment horizontal="center" vertical="center"/>
    </xf>
    <xf numFmtId="165" fontId="88" fillId="0" borderId="0" xfId="1" applyNumberFormat="1" applyFont="1" applyBorder="1" applyAlignment="1">
      <alignment horizontal="center" vertical="center" wrapText="1"/>
    </xf>
    <xf numFmtId="0" fontId="88" fillId="0" borderId="0" xfId="2" applyFont="1" applyAlignment="1">
      <alignment vertical="center" wrapText="1"/>
    </xf>
    <xf numFmtId="0" fontId="115" fillId="0" borderId="0" xfId="2" applyFont="1" applyAlignment="1">
      <alignment vertical="center" wrapText="1"/>
    </xf>
    <xf numFmtId="0" fontId="116" fillId="0" borderId="0" xfId="2" applyFont="1" applyAlignment="1">
      <alignment vertical="center" wrapText="1"/>
    </xf>
    <xf numFmtId="0" fontId="117" fillId="0" borderId="0" xfId="2" applyFont="1" applyAlignment="1">
      <alignment horizontal="center" vertical="center" wrapText="1"/>
    </xf>
    <xf numFmtId="0" fontId="118" fillId="0" borderId="0" xfId="2" applyFont="1" applyAlignment="1">
      <alignment vertical="center" wrapText="1"/>
    </xf>
    <xf numFmtId="0" fontId="119" fillId="0" borderId="0" xfId="2" applyFont="1" applyAlignment="1">
      <alignment vertical="center"/>
    </xf>
    <xf numFmtId="0" fontId="9" fillId="0" borderId="0" xfId="2" applyFont="1" applyAlignment="1">
      <alignment horizontal="left" vertical="center"/>
    </xf>
    <xf numFmtId="0" fontId="120" fillId="2" borderId="0" xfId="5" applyFont="1" applyFill="1" applyAlignment="1">
      <alignment vertical="center"/>
    </xf>
    <xf numFmtId="0" fontId="32" fillId="0" borderId="0" xfId="2" applyFont="1" applyAlignment="1">
      <alignment horizontal="center" vertical="center" wrapText="1"/>
    </xf>
    <xf numFmtId="0" fontId="27" fillId="0" borderId="0" xfId="2" applyFont="1" applyAlignment="1">
      <alignment horizontal="center" vertical="center" wrapText="1"/>
    </xf>
    <xf numFmtId="3" fontId="103" fillId="0" borderId="0" xfId="2" applyNumberFormat="1"/>
    <xf numFmtId="3" fontId="104" fillId="4" borderId="0" xfId="3" applyNumberFormat="1" applyFont="1" applyFill="1" applyAlignment="1">
      <alignment horizontal="center" vertical="center" wrapText="1"/>
    </xf>
    <xf numFmtId="3" fontId="124" fillId="4" borderId="0" xfId="3" applyNumberFormat="1" applyFont="1" applyFill="1" applyAlignment="1">
      <alignment horizontal="center" vertical="center" wrapText="1"/>
    </xf>
    <xf numFmtId="3" fontId="124" fillId="4" borderId="27" xfId="3" applyNumberFormat="1" applyFont="1" applyFill="1" applyBorder="1" applyAlignment="1">
      <alignment horizontal="center" vertical="center" wrapText="1"/>
    </xf>
    <xf numFmtId="3" fontId="124" fillId="4" borderId="28" xfId="3" applyNumberFormat="1" applyFont="1" applyFill="1" applyBorder="1" applyAlignment="1">
      <alignment horizontal="center" vertical="center" wrapText="1"/>
    </xf>
    <xf numFmtId="3" fontId="124" fillId="4" borderId="29" xfId="3" applyNumberFormat="1" applyFont="1" applyFill="1" applyBorder="1" applyAlignment="1">
      <alignment horizontal="center" vertical="center" wrapText="1"/>
    </xf>
    <xf numFmtId="3" fontId="125" fillId="4" borderId="30" xfId="3" applyNumberFormat="1" applyFont="1" applyFill="1" applyBorder="1" applyAlignment="1">
      <alignment horizontal="center" vertical="center" wrapText="1"/>
    </xf>
    <xf numFmtId="3" fontId="124" fillId="4" borderId="21" xfId="3" applyNumberFormat="1" applyFont="1" applyFill="1" applyBorder="1" applyAlignment="1">
      <alignment horizontal="center" vertical="center" wrapText="1"/>
    </xf>
    <xf numFmtId="0" fontId="104" fillId="4" borderId="25" xfId="2" applyFont="1" applyFill="1" applyBorder="1" applyAlignment="1">
      <alignment vertical="center" wrapText="1"/>
    </xf>
    <xf numFmtId="0" fontId="104" fillId="4" borderId="19" xfId="2" applyFont="1" applyFill="1" applyBorder="1" applyAlignment="1">
      <alignment vertical="center" wrapText="1"/>
    </xf>
    <xf numFmtId="0" fontId="104" fillId="4" borderId="0" xfId="2" applyFont="1" applyFill="1" applyAlignment="1">
      <alignment horizontal="center" vertical="center" wrapText="1"/>
    </xf>
    <xf numFmtId="0" fontId="64" fillId="4" borderId="32" xfId="3" applyFont="1" applyFill="1" applyBorder="1" applyAlignment="1">
      <alignment horizontal="left" vertical="center" indent="1"/>
    </xf>
    <xf numFmtId="0" fontId="64" fillId="4" borderId="30" xfId="3" applyFont="1" applyFill="1" applyBorder="1" applyAlignment="1">
      <alignment horizontal="left" vertical="center" indent="1"/>
    </xf>
    <xf numFmtId="3" fontId="125" fillId="4" borderId="33" xfId="3" applyNumberFormat="1" applyFont="1" applyFill="1" applyBorder="1" applyAlignment="1">
      <alignment horizontal="left" vertical="center" wrapText="1" indent="1"/>
    </xf>
    <xf numFmtId="3" fontId="126" fillId="4" borderId="34" xfId="2" applyNumberFormat="1" applyFont="1" applyFill="1" applyBorder="1" applyAlignment="1" applyProtection="1">
      <alignment horizontal="center" vertical="center"/>
      <protection locked="0"/>
    </xf>
    <xf numFmtId="4" fontId="127" fillId="4" borderId="35" xfId="2" applyNumberFormat="1" applyFont="1" applyFill="1" applyBorder="1" applyAlignment="1">
      <alignment horizontal="center" vertical="center"/>
    </xf>
    <xf numFmtId="3" fontId="5" fillId="4" borderId="18" xfId="2" applyNumberFormat="1" applyFont="1" applyFill="1" applyBorder="1" applyAlignment="1" applyProtection="1">
      <alignment horizontal="center" vertical="center"/>
      <protection locked="0"/>
    </xf>
    <xf numFmtId="0" fontId="64" fillId="4" borderId="33" xfId="3" applyFont="1" applyFill="1" applyBorder="1" applyAlignment="1">
      <alignment horizontal="left" vertical="center" indent="1"/>
    </xf>
    <xf numFmtId="3" fontId="5" fillId="4" borderId="32" xfId="2" applyNumberFormat="1" applyFont="1" applyFill="1" applyBorder="1" applyAlignment="1" applyProtection="1">
      <alignment horizontal="center" vertical="center"/>
      <protection locked="0"/>
    </xf>
    <xf numFmtId="3" fontId="5" fillId="4" borderId="30" xfId="2" applyNumberFormat="1" applyFont="1" applyFill="1" applyBorder="1" applyAlignment="1" applyProtection="1">
      <alignment horizontal="center" vertical="center"/>
      <protection locked="0"/>
    </xf>
    <xf numFmtId="3" fontId="126" fillId="4" borderId="36" xfId="2" applyNumberFormat="1" applyFont="1" applyFill="1" applyBorder="1" applyAlignment="1" applyProtection="1">
      <alignment horizontal="center" vertical="center"/>
      <protection locked="0"/>
    </xf>
    <xf numFmtId="4" fontId="97" fillId="4" borderId="19" xfId="2" applyNumberFormat="1" applyFont="1" applyFill="1" applyBorder="1" applyAlignment="1">
      <alignment horizontal="center" vertical="center"/>
    </xf>
    <xf numFmtId="3" fontId="5" fillId="4" borderId="26" xfId="2" applyNumberFormat="1" applyFont="1" applyFill="1" applyBorder="1" applyAlignment="1" applyProtection="1">
      <alignment horizontal="center" vertical="center"/>
      <protection locked="0"/>
    </xf>
    <xf numFmtId="4" fontId="97" fillId="4" borderId="31" xfId="2" applyNumberFormat="1" applyFont="1" applyFill="1" applyBorder="1" applyAlignment="1">
      <alignment horizontal="center" vertical="center"/>
    </xf>
    <xf numFmtId="3" fontId="5" fillId="4" borderId="20" xfId="2" applyNumberFormat="1" applyFont="1" applyFill="1" applyBorder="1" applyAlignment="1" applyProtection="1">
      <alignment horizontal="center" vertical="center"/>
      <protection locked="0"/>
    </xf>
    <xf numFmtId="4" fontId="97" fillId="4" borderId="21" xfId="2" applyNumberFormat="1" applyFont="1" applyFill="1" applyBorder="1" applyAlignment="1">
      <alignment horizontal="center" vertical="center"/>
    </xf>
    <xf numFmtId="3" fontId="124" fillId="4" borderId="20" xfId="3" applyNumberFormat="1" applyFont="1" applyFill="1" applyBorder="1" applyAlignment="1">
      <alignment horizontal="center" vertical="center" wrapText="1"/>
    </xf>
    <xf numFmtId="3" fontId="124" fillId="4" borderId="37" xfId="3" applyNumberFormat="1" applyFont="1" applyFill="1" applyBorder="1" applyAlignment="1">
      <alignment horizontal="center" vertical="center" wrapText="1"/>
    </xf>
    <xf numFmtId="3" fontId="104" fillId="4" borderId="30" xfId="3" applyNumberFormat="1" applyFont="1" applyFill="1" applyBorder="1" applyAlignment="1">
      <alignment horizontal="center" vertical="center" wrapText="1"/>
    </xf>
    <xf numFmtId="3" fontId="124" fillId="4" borderId="30" xfId="3" applyNumberFormat="1" applyFont="1" applyFill="1" applyBorder="1" applyAlignment="1">
      <alignment horizontal="center" vertical="center" wrapText="1"/>
    </xf>
    <xf numFmtId="3" fontId="126" fillId="4" borderId="30" xfId="2" applyNumberFormat="1" applyFont="1" applyFill="1" applyBorder="1" applyAlignment="1" applyProtection="1">
      <alignment horizontal="center" vertical="center"/>
      <protection locked="0"/>
    </xf>
    <xf numFmtId="0" fontId="104" fillId="4" borderId="18" xfId="2" applyFont="1" applyFill="1" applyBorder="1" applyAlignment="1">
      <alignment vertical="center" wrapText="1"/>
    </xf>
    <xf numFmtId="0" fontId="104" fillId="4" borderId="0" xfId="2" applyFont="1" applyFill="1" applyAlignment="1">
      <alignment vertical="center" wrapText="1"/>
    </xf>
    <xf numFmtId="3" fontId="126" fillId="4" borderId="26" xfId="2" applyNumberFormat="1" applyFont="1" applyFill="1" applyBorder="1" applyAlignment="1" applyProtection="1">
      <alignment horizontal="center" vertical="center"/>
      <protection locked="0"/>
    </xf>
    <xf numFmtId="4" fontId="127" fillId="4" borderId="38" xfId="2" applyNumberFormat="1" applyFont="1" applyFill="1" applyBorder="1" applyAlignment="1">
      <alignment horizontal="center" vertical="center"/>
    </xf>
    <xf numFmtId="0" fontId="112" fillId="4" borderId="0" xfId="0" applyFont="1" applyFill="1"/>
    <xf numFmtId="0" fontId="122" fillId="4" borderId="0" xfId="0" applyFont="1" applyFill="1" applyBorder="1"/>
    <xf numFmtId="0" fontId="0" fillId="4" borderId="0" xfId="0" applyFill="1" applyBorder="1"/>
    <xf numFmtId="0" fontId="126" fillId="6" borderId="34" xfId="0" applyFont="1" applyFill="1" applyBorder="1" applyAlignment="1">
      <alignment horizontal="center" vertical="center"/>
    </xf>
    <xf numFmtId="0" fontId="126" fillId="6" borderId="35" xfId="0" applyFont="1" applyFill="1" applyBorder="1" applyAlignment="1">
      <alignment horizontal="center" vertical="center" wrapText="1"/>
    </xf>
    <xf numFmtId="0" fontId="126" fillId="6" borderId="38" xfId="0" applyFont="1" applyFill="1" applyBorder="1" applyAlignment="1">
      <alignment horizontal="center" vertical="center"/>
    </xf>
    <xf numFmtId="0" fontId="126" fillId="4" borderId="34" xfId="0" applyFont="1" applyFill="1" applyBorder="1"/>
    <xf numFmtId="0" fontId="112" fillId="0" borderId="0" xfId="0" applyFont="1"/>
    <xf numFmtId="0" fontId="119" fillId="0" borderId="0" xfId="0" applyFont="1" applyAlignment="1">
      <alignment vertical="center"/>
    </xf>
    <xf numFmtId="0" fontId="120" fillId="0" borderId="0" xfId="0" applyFont="1" applyAlignment="1" applyProtection="1">
      <alignment vertical="center" wrapText="1"/>
      <protection locked="0"/>
    </xf>
    <xf numFmtId="0" fontId="123" fillId="0" borderId="0" xfId="0" applyFont="1" applyAlignment="1">
      <alignment horizontal="left" vertical="center"/>
    </xf>
    <xf numFmtId="0" fontId="122" fillId="0" borderId="0" xfId="0" applyFont="1"/>
    <xf numFmtId="0" fontId="122" fillId="0" borderId="0" xfId="0" applyFont="1" applyBorder="1"/>
    <xf numFmtId="0" fontId="128" fillId="0" borderId="32" xfId="0" applyFont="1" applyBorder="1"/>
    <xf numFmtId="0" fontId="128" fillId="0" borderId="30" xfId="0" applyFont="1" applyBorder="1"/>
    <xf numFmtId="0" fontId="126" fillId="0" borderId="36" xfId="0" applyFont="1" applyBorder="1" applyAlignment="1">
      <alignment wrapText="1"/>
    </xf>
    <xf numFmtId="2" fontId="129" fillId="0" borderId="0" xfId="0" applyNumberFormat="1" applyFont="1" applyBorder="1" applyAlignment="1">
      <alignment horizontal="center"/>
    </xf>
    <xf numFmtId="2" fontId="127" fillId="0" borderId="35" xfId="0" applyNumberFormat="1" applyFont="1" applyBorder="1" applyAlignment="1">
      <alignment horizontal="center" wrapText="1"/>
    </xf>
    <xf numFmtId="2" fontId="129" fillId="0" borderId="19" xfId="0" applyNumberFormat="1" applyFont="1" applyBorder="1" applyAlignment="1">
      <alignment horizontal="center"/>
    </xf>
    <xf numFmtId="2" fontId="129" fillId="0" borderId="31" xfId="0" applyNumberFormat="1" applyFont="1" applyBorder="1" applyAlignment="1">
      <alignment horizontal="center"/>
    </xf>
    <xf numFmtId="2" fontId="127" fillId="0" borderId="38" xfId="0" applyNumberFormat="1" applyFont="1" applyBorder="1" applyAlignment="1">
      <alignment horizontal="center" wrapText="1"/>
    </xf>
    <xf numFmtId="168" fontId="115" fillId="0" borderId="0" xfId="0" applyNumberFormat="1" applyFont="1" applyBorder="1" applyAlignment="1">
      <alignment horizontal="center"/>
    </xf>
    <xf numFmtId="168" fontId="115" fillId="0" borderId="18" xfId="0" applyNumberFormat="1" applyFont="1" applyBorder="1" applyAlignment="1">
      <alignment horizontal="center"/>
    </xf>
    <xf numFmtId="168" fontId="115" fillId="0" borderId="26" xfId="0" applyNumberFormat="1" applyFont="1" applyBorder="1" applyAlignment="1">
      <alignment horizontal="center"/>
    </xf>
    <xf numFmtId="168" fontId="126" fillId="0" borderId="34" xfId="0" applyNumberFormat="1" applyFont="1" applyBorder="1" applyAlignment="1">
      <alignment horizontal="center" wrapText="1"/>
    </xf>
    <xf numFmtId="167" fontId="0" fillId="5" borderId="25" xfId="0" applyNumberFormat="1" applyFill="1" applyBorder="1" applyAlignment="1">
      <alignment horizontal="center"/>
    </xf>
    <xf numFmtId="167" fontId="0" fillId="5" borderId="19" xfId="0" applyNumberFormat="1" applyFill="1" applyBorder="1" applyAlignment="1">
      <alignment horizontal="center"/>
    </xf>
    <xf numFmtId="167" fontId="0" fillId="4" borderId="0" xfId="0" applyNumberFormat="1" applyFill="1" applyBorder="1" applyAlignment="1">
      <alignment horizontal="center"/>
    </xf>
    <xf numFmtId="167" fontId="0" fillId="4" borderId="31" xfId="0" applyNumberFormat="1" applyFill="1" applyBorder="1" applyAlignment="1">
      <alignment horizontal="center"/>
    </xf>
    <xf numFmtId="167" fontId="0" fillId="5" borderId="0" xfId="0" applyNumberFormat="1" applyFill="1" applyBorder="1" applyAlignment="1">
      <alignment horizontal="center"/>
    </xf>
    <xf numFmtId="167" fontId="0" fillId="5" borderId="31" xfId="0" applyNumberFormat="1" applyFill="1" applyBorder="1" applyAlignment="1">
      <alignment horizontal="center"/>
    </xf>
    <xf numFmtId="167" fontId="0" fillId="4" borderId="39" xfId="0" applyNumberFormat="1" applyFill="1" applyBorder="1" applyAlignment="1">
      <alignment horizontal="center"/>
    </xf>
    <xf numFmtId="167" fontId="0" fillId="4" borderId="21" xfId="0" applyNumberFormat="1" applyFill="1" applyBorder="1" applyAlignment="1">
      <alignment horizontal="center"/>
    </xf>
    <xf numFmtId="9" fontId="126" fillId="4" borderId="35" xfId="0" applyNumberFormat="1" applyFont="1" applyFill="1" applyBorder="1" applyAlignment="1">
      <alignment horizontal="center"/>
    </xf>
    <xf numFmtId="167" fontId="126" fillId="4" borderId="38" xfId="0" applyNumberFormat="1" applyFont="1" applyFill="1" applyBorder="1" applyAlignment="1">
      <alignment horizontal="center"/>
    </xf>
    <xf numFmtId="0" fontId="121" fillId="0" borderId="0" xfId="0" applyFont="1" applyAlignment="1">
      <alignment vertical="center"/>
    </xf>
    <xf numFmtId="0" fontId="112" fillId="4" borderId="0" xfId="0" applyFont="1" applyFill="1" applyBorder="1"/>
    <xf numFmtId="0" fontId="101" fillId="4" borderId="0" xfId="0" applyFont="1" applyFill="1" applyBorder="1"/>
    <xf numFmtId="3" fontId="112" fillId="4" borderId="0" xfId="0" applyNumberFormat="1" applyFont="1" applyFill="1" applyBorder="1"/>
    <xf numFmtId="10" fontId="112" fillId="4" borderId="0" xfId="0" applyNumberFormat="1" applyFont="1" applyFill="1" applyBorder="1"/>
    <xf numFmtId="0" fontId="102" fillId="4" borderId="0" xfId="0" applyFont="1" applyFill="1" applyBorder="1"/>
    <xf numFmtId="3" fontId="102" fillId="4" borderId="0" xfId="0" applyNumberFormat="1" applyFont="1" applyFill="1" applyBorder="1"/>
    <xf numFmtId="10" fontId="102" fillId="4" borderId="0" xfId="0" applyNumberFormat="1" applyFont="1" applyFill="1" applyBorder="1"/>
    <xf numFmtId="0" fontId="64" fillId="5" borderId="18" xfId="0" applyFont="1" applyFill="1" applyBorder="1"/>
    <xf numFmtId="0" fontId="64" fillId="4" borderId="26" xfId="0" applyFont="1" applyFill="1" applyBorder="1"/>
    <xf numFmtId="0" fontId="64" fillId="5" borderId="26" xfId="0" applyFont="1" applyFill="1" applyBorder="1"/>
    <xf numFmtId="0" fontId="64" fillId="4" borderId="20" xfId="0" applyFont="1" applyFill="1" applyBorder="1"/>
    <xf numFmtId="0" fontId="123" fillId="0" borderId="0" xfId="0" applyFont="1" applyAlignment="1" applyProtection="1">
      <alignment vertical="center" wrapText="1"/>
      <protection locked="0"/>
    </xf>
    <xf numFmtId="0" fontId="7" fillId="2" borderId="0" xfId="5" applyFont="1" applyFill="1" applyAlignment="1">
      <alignment horizontal="center" vertical="center"/>
    </xf>
    <xf numFmtId="0" fontId="21" fillId="0" borderId="0" xfId="0" applyFont="1" applyBorder="1" applyAlignment="1">
      <alignment horizontal="left" vertical="center" wrapText="1"/>
    </xf>
    <xf numFmtId="3" fontId="27" fillId="0" borderId="11" xfId="0" applyNumberFormat="1" applyFont="1" applyBorder="1" applyAlignment="1" applyProtection="1">
      <alignment horizontal="center" vertical="center"/>
      <protection locked="0"/>
    </xf>
    <xf numFmtId="3" fontId="27" fillId="0" borderId="15" xfId="0" applyNumberFormat="1" applyFont="1" applyBorder="1" applyAlignment="1" applyProtection="1">
      <alignment horizontal="center" vertical="center"/>
      <protection locked="0"/>
    </xf>
    <xf numFmtId="3" fontId="27" fillId="0" borderId="15" xfId="0" applyNumberFormat="1" applyFont="1" applyBorder="1" applyAlignment="1" applyProtection="1">
      <alignment horizontal="center" vertical="center" wrapText="1"/>
      <protection locked="0"/>
    </xf>
    <xf numFmtId="3" fontId="27" fillId="0" borderId="7" xfId="0" applyNumberFormat="1" applyFont="1" applyBorder="1" applyAlignment="1" applyProtection="1">
      <alignment horizontal="center" vertical="center" wrapText="1"/>
      <protection locked="0"/>
    </xf>
    <xf numFmtId="0" fontId="32" fillId="0" borderId="17" xfId="2" applyFont="1" applyBorder="1" applyAlignment="1">
      <alignment horizontal="center" vertical="center" wrapText="1"/>
    </xf>
    <xf numFmtId="4" fontId="94" fillId="0" borderId="9" xfId="2" applyNumberFormat="1" applyFont="1" applyBorder="1" applyAlignment="1">
      <alignment horizontal="center" vertical="center" wrapText="1"/>
    </xf>
    <xf numFmtId="49" fontId="21" fillId="0" borderId="0" xfId="2" applyNumberFormat="1" applyFont="1" applyAlignment="1">
      <alignment vertical="center" wrapText="1"/>
    </xf>
    <xf numFmtId="0" fontId="62" fillId="0" borderId="17" xfId="2" applyFont="1" applyBorder="1" applyAlignment="1">
      <alignment vertical="center" wrapText="1"/>
    </xf>
    <xf numFmtId="4" fontId="92" fillId="0" borderId="16" xfId="2" applyNumberFormat="1" applyFont="1" applyBorder="1" applyAlignment="1">
      <alignment horizontal="center" vertical="center" wrapText="1"/>
    </xf>
    <xf numFmtId="4" fontId="92" fillId="0" borderId="0" xfId="2" applyNumberFormat="1" applyFont="1" applyAlignment="1">
      <alignment horizontal="center" vertical="center" wrapText="1"/>
    </xf>
    <xf numFmtId="4" fontId="97" fillId="0" borderId="0" xfId="2" applyNumberFormat="1" applyFont="1" applyAlignment="1">
      <alignment horizontal="center" vertical="center" wrapText="1"/>
    </xf>
    <xf numFmtId="3" fontId="50" fillId="0" borderId="15" xfId="7" applyNumberFormat="1" applyFont="1" applyBorder="1" applyAlignment="1" applyProtection="1">
      <alignment horizontal="center" vertical="center"/>
      <protection locked="0"/>
    </xf>
    <xf numFmtId="4" fontId="54" fillId="0" borderId="14" xfId="7" applyNumberFormat="1" applyFont="1" applyBorder="1" applyAlignment="1">
      <alignment horizontal="center" vertical="center"/>
    </xf>
    <xf numFmtId="10" fontId="50" fillId="0" borderId="5" xfId="7" applyNumberFormat="1" applyFont="1" applyBorder="1" applyAlignment="1">
      <alignment vertical="center" wrapText="1"/>
    </xf>
    <xf numFmtId="10" fontId="50" fillId="0" borderId="4" xfId="7" applyNumberFormat="1" applyFont="1" applyBorder="1" applyAlignment="1">
      <alignment vertical="center" wrapText="1"/>
    </xf>
    <xf numFmtId="3" fontId="50" fillId="0" borderId="1" xfId="7" applyNumberFormat="1" applyFont="1" applyBorder="1" applyAlignment="1" applyProtection="1">
      <alignment horizontal="center" vertical="center"/>
      <protection locked="0"/>
    </xf>
    <xf numFmtId="4" fontId="54" fillId="0" borderId="8" xfId="7" applyNumberFormat="1" applyFont="1" applyBorder="1" applyAlignment="1">
      <alignment horizontal="center" vertical="center"/>
    </xf>
    <xf numFmtId="10" fontId="55" fillId="0" borderId="2" xfId="7" applyNumberFormat="1" applyFont="1" applyBorder="1" applyAlignment="1">
      <alignment vertical="center" wrapText="1"/>
    </xf>
    <xf numFmtId="3" fontId="55" fillId="0" borderId="1" xfId="7" applyNumberFormat="1" applyFont="1" applyBorder="1" applyAlignment="1" applyProtection="1">
      <alignment horizontal="center" vertical="center"/>
      <protection locked="0"/>
    </xf>
    <xf numFmtId="0" fontId="52" fillId="0" borderId="16" xfId="0" applyFont="1" applyBorder="1" applyAlignment="1">
      <alignment horizontal="left" vertical="center" wrapText="1"/>
    </xf>
    <xf numFmtId="4" fontId="133" fillId="0" borderId="8" xfId="0" applyNumberFormat="1" applyFont="1" applyBorder="1" applyAlignment="1">
      <alignment horizontal="center" vertical="center"/>
    </xf>
    <xf numFmtId="9" fontId="50" fillId="0" borderId="0" xfId="8" applyFont="1" applyAlignment="1">
      <alignment vertical="center" wrapText="1"/>
    </xf>
    <xf numFmtId="0" fontId="79" fillId="0" borderId="0" xfId="0" applyFont="1" applyAlignment="1">
      <alignment horizontal="left" vertical="center"/>
    </xf>
    <xf numFmtId="0" fontId="135" fillId="4" borderId="0" xfId="0" applyFont="1" applyFill="1" applyBorder="1"/>
    <xf numFmtId="3" fontId="0" fillId="4" borderId="0" xfId="0" applyNumberFormat="1" applyFill="1" applyBorder="1"/>
    <xf numFmtId="10" fontId="0" fillId="4" borderId="0" xfId="0" applyNumberFormat="1" applyFill="1" applyBorder="1"/>
    <xf numFmtId="0" fontId="130" fillId="0" borderId="0" xfId="2" applyFont="1" applyAlignment="1">
      <alignment horizontal="center" vertical="center" wrapText="1"/>
    </xf>
    <xf numFmtId="0" fontId="81" fillId="0" borderId="0" xfId="2" applyFont="1" applyAlignment="1">
      <alignment vertical="center" wrapText="1"/>
    </xf>
    <xf numFmtId="3" fontId="81" fillId="0" borderId="0" xfId="2" applyNumberFormat="1" applyFont="1" applyAlignment="1">
      <alignment vertical="center" wrapText="1"/>
    </xf>
    <xf numFmtId="0" fontId="136" fillId="0" borderId="0" xfId="2" applyFont="1" applyAlignment="1">
      <alignment horizontal="center" vertical="center" wrapText="1"/>
    </xf>
    <xf numFmtId="0" fontId="88" fillId="0" borderId="0" xfId="2" applyFont="1" applyAlignment="1">
      <alignment horizontal="center" vertical="center" wrapText="1"/>
    </xf>
    <xf numFmtId="0" fontId="80" fillId="0" borderId="0" xfId="2" applyFont="1" applyAlignment="1">
      <alignment vertical="center" wrapText="1"/>
    </xf>
    <xf numFmtId="2" fontId="88" fillId="0" borderId="0" xfId="1" applyNumberFormat="1" applyFont="1" applyBorder="1" applyAlignment="1">
      <alignment horizontal="center" vertical="center"/>
    </xf>
    <xf numFmtId="2" fontId="88" fillId="0" borderId="0" xfId="1" applyNumberFormat="1" applyFont="1" applyBorder="1" applyAlignment="1">
      <alignment horizontal="center" vertical="center" wrapText="1"/>
    </xf>
    <xf numFmtId="2" fontId="88" fillId="0" borderId="0" xfId="2" applyNumberFormat="1" applyFont="1" applyAlignment="1">
      <alignment vertical="center" wrapText="1"/>
    </xf>
    <xf numFmtId="0" fontId="79" fillId="0" borderId="0" xfId="2" applyFont="1" applyAlignment="1">
      <alignment vertical="center" wrapText="1"/>
    </xf>
    <xf numFmtId="166" fontId="115" fillId="0" borderId="26" xfId="0" applyNumberFormat="1" applyFont="1" applyBorder="1" applyAlignment="1">
      <alignment horizontal="center"/>
    </xf>
    <xf numFmtId="3" fontId="104" fillId="4" borderId="18" xfId="3" applyNumberFormat="1" applyFont="1" applyFill="1" applyBorder="1" applyAlignment="1">
      <alignment horizontal="center" vertical="center" wrapText="1"/>
    </xf>
    <xf numFmtId="0" fontId="126" fillId="0" borderId="20" xfId="0" applyFont="1" applyBorder="1" applyAlignment="1">
      <alignment horizontal="center" vertical="center" wrapText="1"/>
    </xf>
    <xf numFmtId="0" fontId="126" fillId="0" borderId="39" xfId="0" applyFont="1" applyBorder="1" applyAlignment="1">
      <alignment horizontal="center" vertical="center" wrapText="1"/>
    </xf>
    <xf numFmtId="0" fontId="126" fillId="0" borderId="21" xfId="0" applyFont="1" applyBorder="1" applyAlignment="1">
      <alignment horizontal="center" vertical="center" wrapText="1"/>
    </xf>
    <xf numFmtId="0" fontId="112" fillId="0" borderId="0" xfId="3" applyFont="1"/>
    <xf numFmtId="0" fontId="123" fillId="0" borderId="0" xfId="3" applyFont="1" applyAlignment="1">
      <alignment horizontal="left" vertical="center"/>
    </xf>
    <xf numFmtId="0" fontId="121" fillId="0" borderId="0" xfId="3" applyFont="1" applyAlignment="1">
      <alignment vertical="center"/>
    </xf>
    <xf numFmtId="0" fontId="119" fillId="0" borderId="0" xfId="3" applyFont="1" applyAlignment="1">
      <alignment vertical="center"/>
    </xf>
    <xf numFmtId="0" fontId="7" fillId="0" borderId="0" xfId="3" applyFont="1" applyAlignment="1">
      <alignment horizontal="left" vertical="center"/>
    </xf>
    <xf numFmtId="0" fontId="123" fillId="0" borderId="0" xfId="3" applyFont="1" applyAlignment="1" applyProtection="1">
      <alignment vertical="center" wrapText="1"/>
      <protection locked="0"/>
    </xf>
    <xf numFmtId="0" fontId="120" fillId="0" borderId="0" xfId="3" applyFont="1" applyAlignment="1" applyProtection="1">
      <alignment vertical="center" wrapText="1"/>
      <protection locked="0"/>
    </xf>
    <xf numFmtId="0" fontId="5" fillId="0" borderId="0" xfId="3"/>
    <xf numFmtId="0" fontId="126" fillId="0" borderId="0" xfId="3" applyFont="1" applyAlignment="1">
      <alignment vertical="center" wrapText="1"/>
    </xf>
    <xf numFmtId="0" fontId="5" fillId="0" borderId="25" xfId="3" applyBorder="1"/>
    <xf numFmtId="0" fontId="5" fillId="0" borderId="19" xfId="3" applyBorder="1"/>
    <xf numFmtId="0" fontId="126" fillId="0" borderId="36" xfId="3" applyFont="1" applyBorder="1" applyAlignment="1">
      <alignment wrapText="1"/>
    </xf>
    <xf numFmtId="0" fontId="5" fillId="4" borderId="0" xfId="16" applyFill="1" applyAlignment="1">
      <alignment vertical="center"/>
    </xf>
    <xf numFmtId="0" fontId="14" fillId="4" borderId="0" xfId="16" applyFont="1" applyFill="1" applyAlignment="1">
      <alignment vertical="center"/>
    </xf>
    <xf numFmtId="0" fontId="35" fillId="4" borderId="0" xfId="16" applyFont="1" applyFill="1" applyAlignment="1">
      <alignment horizontal="right" vertical="center"/>
    </xf>
    <xf numFmtId="0" fontId="6" fillId="4" borderId="0" xfId="16" applyFont="1" applyFill="1" applyAlignment="1">
      <alignment horizontal="left" vertical="center"/>
    </xf>
    <xf numFmtId="0" fontId="34" fillId="4" borderId="0" xfId="16" applyFont="1" applyFill="1" applyAlignment="1">
      <alignment horizontal="center"/>
    </xf>
    <xf numFmtId="3" fontId="6" fillId="4" borderId="0" xfId="16" applyNumberFormat="1" applyFont="1" applyFill="1" applyAlignment="1">
      <alignment horizontal="left" vertical="center"/>
    </xf>
    <xf numFmtId="0" fontId="118" fillId="4" borderId="0" xfId="16" applyFont="1" applyFill="1" applyAlignment="1">
      <alignment horizontal="left" vertical="center"/>
    </xf>
    <xf numFmtId="0" fontId="7" fillId="4" borderId="0" xfId="16" applyFont="1" applyFill="1" applyAlignment="1">
      <alignment horizontal="left" vertical="center"/>
    </xf>
    <xf numFmtId="0" fontId="16" fillId="4" borderId="0" xfId="16" applyFont="1" applyFill="1" applyAlignment="1">
      <alignment vertical="center"/>
    </xf>
    <xf numFmtId="0" fontId="138" fillId="4" borderId="0" xfId="16" applyFont="1" applyFill="1" applyAlignment="1">
      <alignment vertical="center"/>
    </xf>
    <xf numFmtId="0" fontId="108" fillId="4" borderId="0" xfId="16" applyFont="1" applyFill="1" applyAlignment="1">
      <alignment horizontal="left" vertical="center"/>
    </xf>
    <xf numFmtId="0" fontId="16" fillId="4" borderId="0" xfId="16" applyFont="1" applyFill="1" applyAlignment="1">
      <alignment vertical="center" wrapText="1"/>
    </xf>
    <xf numFmtId="0" fontId="108" fillId="0" borderId="0" xfId="5" applyFont="1" applyAlignment="1">
      <alignment vertical="center"/>
    </xf>
    <xf numFmtId="0" fontId="108" fillId="0" borderId="0" xfId="16" applyFont="1" applyAlignment="1">
      <alignment horizontal="left" vertical="center"/>
    </xf>
    <xf numFmtId="0" fontId="101" fillId="4" borderId="0" xfId="16" applyFont="1" applyFill="1" applyBorder="1"/>
    <xf numFmtId="0" fontId="3" fillId="0" borderId="0" xfId="16" applyFont="1" applyBorder="1"/>
    <xf numFmtId="0" fontId="135" fillId="0" borderId="0" xfId="16" applyFont="1" applyBorder="1"/>
    <xf numFmtId="0" fontId="101" fillId="0" borderId="0" xfId="16" applyFont="1" applyBorder="1"/>
    <xf numFmtId="0" fontId="3" fillId="4" borderId="0" xfId="16" applyFont="1" applyFill="1" applyBorder="1"/>
    <xf numFmtId="4" fontId="75" fillId="0" borderId="0" xfId="16" applyNumberFormat="1" applyFont="1" applyBorder="1" applyAlignment="1">
      <alignment horizontal="center" vertical="center"/>
    </xf>
    <xf numFmtId="167" fontId="75" fillId="0" borderId="0" xfId="16" applyNumberFormat="1" applyFont="1" applyBorder="1" applyAlignment="1">
      <alignment horizontal="center" vertical="center"/>
    </xf>
    <xf numFmtId="0" fontId="5" fillId="0" borderId="0" xfId="16"/>
    <xf numFmtId="167" fontId="112" fillId="4" borderId="0" xfId="0" applyNumberFormat="1" applyFont="1" applyFill="1" applyBorder="1"/>
    <xf numFmtId="167" fontId="101" fillId="4" borderId="0" xfId="0" applyNumberFormat="1" applyFont="1" applyFill="1" applyBorder="1"/>
    <xf numFmtId="167" fontId="141" fillId="4" borderId="0" xfId="0" applyNumberFormat="1" applyFont="1" applyFill="1" applyBorder="1"/>
    <xf numFmtId="0" fontId="104" fillId="4" borderId="32" xfId="2" applyFont="1" applyFill="1" applyBorder="1" applyAlignment="1">
      <alignment horizontal="center" vertical="center" wrapText="1"/>
    </xf>
    <xf numFmtId="3" fontId="124" fillId="4" borderId="33" xfId="3" applyNumberFormat="1" applyFont="1" applyFill="1" applyBorder="1" applyAlignment="1">
      <alignment horizontal="center" vertical="center" wrapText="1"/>
    </xf>
    <xf numFmtId="166" fontId="97" fillId="4" borderId="18" xfId="2" applyNumberFormat="1" applyFont="1" applyFill="1" applyBorder="1" applyAlignment="1" applyProtection="1">
      <alignment horizontal="center" vertical="center"/>
      <protection locked="0"/>
    </xf>
    <xf numFmtId="166" fontId="97" fillId="4" borderId="26" xfId="2" applyNumberFormat="1" applyFont="1" applyFill="1" applyBorder="1" applyAlignment="1" applyProtection="1">
      <alignment horizontal="center" vertical="center"/>
      <protection locked="0"/>
    </xf>
    <xf numFmtId="166" fontId="127" fillId="4" borderId="34" xfId="2" applyNumberFormat="1" applyFont="1" applyFill="1" applyBorder="1" applyAlignment="1" applyProtection="1">
      <alignment horizontal="center" vertical="center"/>
      <protection locked="0"/>
    </xf>
    <xf numFmtId="166" fontId="97" fillId="4" borderId="32" xfId="2" applyNumberFormat="1" applyFont="1" applyFill="1" applyBorder="1" applyAlignment="1" applyProtection="1">
      <alignment horizontal="center" vertical="center"/>
      <protection locked="0"/>
    </xf>
    <xf numFmtId="166" fontId="97" fillId="4" borderId="30" xfId="2" applyNumberFormat="1" applyFont="1" applyFill="1" applyBorder="1" applyAlignment="1" applyProtection="1">
      <alignment horizontal="center" vertical="center"/>
      <protection locked="0"/>
    </xf>
    <xf numFmtId="166" fontId="127" fillId="4" borderId="36" xfId="2" applyNumberFormat="1" applyFont="1" applyFill="1" applyBorder="1" applyAlignment="1" applyProtection="1">
      <alignment horizontal="center" vertical="center"/>
      <protection locked="0"/>
    </xf>
    <xf numFmtId="167" fontId="112" fillId="5" borderId="0" xfId="0" applyNumberFormat="1" applyFont="1" applyFill="1" applyBorder="1" applyAlignment="1">
      <alignment horizontal="center"/>
    </xf>
    <xf numFmtId="167" fontId="112" fillId="4" borderId="0" xfId="0" applyNumberFormat="1" applyFont="1" applyFill="1" applyBorder="1" applyAlignment="1">
      <alignment horizontal="center"/>
    </xf>
    <xf numFmtId="0" fontId="112" fillId="0" borderId="0" xfId="0" applyFont="1" applyBorder="1"/>
    <xf numFmtId="0" fontId="141" fillId="6" borderId="0" xfId="0" applyFont="1" applyFill="1" applyBorder="1" applyAlignment="1">
      <alignment horizontal="center" vertical="center"/>
    </xf>
    <xf numFmtId="0" fontId="141" fillId="6" borderId="0" xfId="0" applyFont="1" applyFill="1" applyBorder="1" applyAlignment="1">
      <alignment horizontal="center" vertical="center" wrapText="1"/>
    </xf>
    <xf numFmtId="0" fontId="141" fillId="5" borderId="0" xfId="0" applyFont="1" applyFill="1" applyBorder="1"/>
    <xf numFmtId="0" fontId="141" fillId="4" borderId="0" xfId="0" applyFont="1" applyFill="1" applyBorder="1"/>
    <xf numFmtId="9" fontId="141" fillId="4" borderId="0" xfId="0" applyNumberFormat="1" applyFont="1" applyFill="1" applyBorder="1" applyAlignment="1">
      <alignment horizontal="center"/>
    </xf>
    <xf numFmtId="167" fontId="141" fillId="4" borderId="0" xfId="0" applyNumberFormat="1" applyFont="1" applyFill="1" applyBorder="1" applyAlignment="1">
      <alignment horizontal="center"/>
    </xf>
    <xf numFmtId="0" fontId="52" fillId="0" borderId="11" xfId="2" applyFont="1" applyBorder="1" applyAlignment="1">
      <alignment vertical="center" wrapText="1"/>
    </xf>
    <xf numFmtId="0" fontId="52" fillId="0" borderId="16" xfId="2" applyFont="1" applyBorder="1" applyAlignment="1">
      <alignment vertical="center" wrapText="1"/>
    </xf>
    <xf numFmtId="0" fontId="22" fillId="0" borderId="4" xfId="2" applyFont="1" applyBorder="1" applyAlignment="1">
      <alignment vertical="center" wrapText="1"/>
    </xf>
    <xf numFmtId="0" fontId="28" fillId="0" borderId="3" xfId="2" applyFont="1" applyBorder="1" applyAlignment="1">
      <alignment vertical="center" wrapText="1"/>
    </xf>
    <xf numFmtId="0" fontId="27" fillId="0" borderId="7" xfId="2" applyFont="1" applyBorder="1" applyAlignment="1">
      <alignment horizontal="center" vertical="center" wrapText="1"/>
    </xf>
    <xf numFmtId="3" fontId="94" fillId="0" borderId="8" xfId="2" applyNumberFormat="1" applyFont="1" applyBorder="1" applyAlignment="1">
      <alignment horizontal="center" vertical="center" wrapText="1"/>
    </xf>
    <xf numFmtId="0" fontId="80" fillId="3" borderId="0" xfId="2" applyFont="1" applyFill="1" applyAlignment="1">
      <alignment vertical="center" wrapText="1"/>
    </xf>
    <xf numFmtId="0" fontId="90" fillId="0" borderId="0" xfId="2" applyFont="1" applyAlignment="1">
      <alignment vertical="center" wrapText="1"/>
    </xf>
    <xf numFmtId="0" fontId="79" fillId="0" borderId="0" xfId="2" applyFont="1" applyAlignment="1">
      <alignment horizontal="left" vertical="center"/>
    </xf>
    <xf numFmtId="0" fontId="82" fillId="3" borderId="0" xfId="2" applyFont="1" applyFill="1" applyAlignment="1">
      <alignment vertical="center" wrapText="1"/>
    </xf>
    <xf numFmtId="0" fontId="143" fillId="0" borderId="0" xfId="2" applyFont="1" applyAlignment="1">
      <alignment vertical="center" wrapText="1"/>
    </xf>
    <xf numFmtId="0" fontId="5" fillId="0" borderId="0" xfId="2" applyFont="1" applyAlignment="1">
      <alignment vertical="center" wrapText="1"/>
    </xf>
    <xf numFmtId="0" fontId="91" fillId="0" borderId="0" xfId="2" applyFont="1" applyAlignment="1">
      <alignment vertical="center" wrapText="1"/>
    </xf>
    <xf numFmtId="0" fontId="91" fillId="0" borderId="0" xfId="2" applyFont="1" applyAlignment="1">
      <alignment horizontal="left" vertical="center" wrapText="1"/>
    </xf>
    <xf numFmtId="0" fontId="14" fillId="0" borderId="0" xfId="2" applyFont="1" applyAlignment="1">
      <alignment vertical="center" wrapText="1"/>
    </xf>
    <xf numFmtId="0" fontId="79" fillId="3" borderId="0" xfId="2" applyFont="1" applyFill="1" applyAlignment="1">
      <alignment vertical="center" wrapText="1"/>
    </xf>
    <xf numFmtId="3" fontId="91" fillId="0" borderId="0" xfId="2" applyNumberFormat="1" applyFont="1" applyAlignment="1">
      <alignment horizontal="center" vertical="center"/>
    </xf>
    <xf numFmtId="3" fontId="91" fillId="0" borderId="0" xfId="2" applyNumberFormat="1" applyFont="1" applyAlignment="1">
      <alignment horizontal="center" vertical="center" wrapText="1"/>
    </xf>
    <xf numFmtId="0" fontId="79" fillId="0" borderId="0" xfId="0" applyFont="1" applyBorder="1" applyAlignment="1">
      <alignment horizontal="left" vertical="center"/>
    </xf>
    <xf numFmtId="0" fontId="108" fillId="0" borderId="0" xfId="0" applyFont="1" applyBorder="1" applyAlignment="1">
      <alignment horizontal="left" vertical="center"/>
    </xf>
    <xf numFmtId="0" fontId="141" fillId="0" borderId="0" xfId="0" applyFont="1" applyBorder="1" applyAlignment="1">
      <alignment vertical="center" wrapText="1"/>
    </xf>
    <xf numFmtId="0" fontId="146" fillId="0" borderId="0" xfId="0" applyFont="1" applyBorder="1" applyAlignment="1">
      <alignment horizontal="center" vertical="center" wrapText="1"/>
    </xf>
    <xf numFmtId="0" fontId="134" fillId="0" borderId="0" xfId="0" applyFont="1" applyBorder="1" applyAlignment="1">
      <alignment vertical="center" wrapText="1"/>
    </xf>
    <xf numFmtId="0" fontId="147" fillId="0" borderId="0" xfId="0" applyFont="1" applyBorder="1" applyAlignment="1">
      <alignment horizontal="center" vertical="center" wrapText="1"/>
    </xf>
    <xf numFmtId="0" fontId="148" fillId="0" borderId="0" xfId="0" applyFont="1" applyBorder="1" applyAlignment="1">
      <alignment horizontal="center" vertical="center" wrapText="1"/>
    </xf>
    <xf numFmtId="0" fontId="149" fillId="0" borderId="0" xfId="0" applyFont="1" applyBorder="1" applyAlignment="1">
      <alignment vertical="center" wrapText="1"/>
    </xf>
    <xf numFmtId="0" fontId="139" fillId="0" borderId="0" xfId="0" applyFont="1" applyBorder="1" applyAlignment="1">
      <alignment vertical="center" wrapText="1"/>
    </xf>
    <xf numFmtId="10" fontId="139" fillId="0" borderId="0" xfId="7" applyNumberFormat="1" applyFont="1" applyBorder="1" applyAlignment="1">
      <alignment vertical="center" wrapText="1"/>
    </xf>
    <xf numFmtId="3" fontId="139" fillId="0" borderId="0" xfId="7" applyNumberFormat="1" applyFont="1" applyBorder="1" applyAlignment="1" applyProtection="1">
      <alignment horizontal="center" vertical="center"/>
      <protection locked="0"/>
    </xf>
    <xf numFmtId="10" fontId="139" fillId="0" borderId="0" xfId="6" applyNumberFormat="1" applyFont="1" applyBorder="1" applyAlignment="1">
      <alignment vertical="center" wrapText="1"/>
    </xf>
    <xf numFmtId="9" fontId="139" fillId="0" borderId="0" xfId="8" applyFont="1" applyBorder="1" applyAlignment="1">
      <alignment vertical="center" wrapText="1"/>
    </xf>
    <xf numFmtId="10" fontId="150" fillId="0" borderId="0" xfId="7" applyNumberFormat="1" applyFont="1" applyBorder="1" applyAlignment="1">
      <alignment vertical="center" wrapText="1"/>
    </xf>
    <xf numFmtId="0" fontId="141" fillId="0" borderId="0" xfId="0" applyFont="1" applyBorder="1" applyAlignment="1">
      <alignment horizontal="left" vertical="center" wrapText="1"/>
    </xf>
    <xf numFmtId="3" fontId="150" fillId="0" borderId="0" xfId="0" applyNumberFormat="1" applyFont="1" applyBorder="1" applyAlignment="1">
      <alignment horizontal="center" vertical="center" wrapText="1"/>
    </xf>
    <xf numFmtId="0" fontId="112" fillId="0" borderId="0" xfId="0" applyFont="1" applyBorder="1" applyAlignment="1">
      <alignment vertical="center" wrapText="1"/>
    </xf>
    <xf numFmtId="2" fontId="148" fillId="0" borderId="0" xfId="0" applyNumberFormat="1" applyFont="1" applyBorder="1" applyAlignment="1">
      <alignment vertical="center" wrapText="1"/>
    </xf>
    <xf numFmtId="2" fontId="148" fillId="0" borderId="0" xfId="0" applyNumberFormat="1" applyFont="1" applyBorder="1" applyAlignment="1">
      <alignment horizontal="left" vertical="center" wrapText="1"/>
    </xf>
    <xf numFmtId="0" fontId="108" fillId="0" borderId="0" xfId="0" applyFont="1" applyBorder="1" applyAlignment="1">
      <alignment vertical="center" wrapText="1"/>
    </xf>
    <xf numFmtId="2" fontId="80" fillId="0" borderId="0" xfId="0" applyNumberFormat="1" applyFont="1" applyAlignment="1">
      <alignment horizontal="left" vertical="center" wrapText="1"/>
    </xf>
    <xf numFmtId="2" fontId="148" fillId="0" borderId="0" xfId="0" applyNumberFormat="1" applyFont="1" applyAlignment="1">
      <alignment horizontal="left" vertical="center" wrapText="1"/>
    </xf>
    <xf numFmtId="2" fontId="149" fillId="0" borderId="0" xfId="0" applyNumberFormat="1" applyFont="1" applyAlignment="1">
      <alignment horizontal="left" vertical="center" wrapText="1"/>
    </xf>
    <xf numFmtId="2" fontId="110" fillId="0" borderId="0" xfId="0" applyNumberFormat="1" applyFont="1" applyBorder="1" applyAlignment="1">
      <alignment vertical="center" wrapText="1"/>
    </xf>
    <xf numFmtId="0" fontId="151" fillId="0" borderId="0" xfId="0" applyFont="1" applyBorder="1" applyAlignment="1">
      <alignment horizontal="center" vertical="center"/>
    </xf>
    <xf numFmtId="0" fontId="150" fillId="0" borderId="0" xfId="0" applyFont="1" applyBorder="1" applyAlignment="1">
      <alignment vertical="center" wrapText="1"/>
    </xf>
    <xf numFmtId="0" fontId="152" fillId="0" borderId="0" xfId="0" applyFont="1" applyBorder="1" applyAlignment="1">
      <alignment horizontal="center" vertical="center" wrapText="1"/>
    </xf>
    <xf numFmtId="0" fontId="146" fillId="0" borderId="0" xfId="0" applyFont="1" applyBorder="1" applyAlignment="1">
      <alignment vertical="center" wrapText="1"/>
    </xf>
    <xf numFmtId="0" fontId="153" fillId="0" borderId="0" xfId="0" applyFont="1" applyBorder="1" applyAlignment="1">
      <alignment horizontal="center" vertical="center" wrapText="1"/>
    </xf>
    <xf numFmtId="0" fontId="154" fillId="0" borderId="0" xfId="0" applyFont="1" applyBorder="1" applyAlignment="1">
      <alignment vertical="center" wrapText="1"/>
    </xf>
    <xf numFmtId="0" fontId="148" fillId="0" borderId="0" xfId="0" applyFont="1" applyBorder="1" applyAlignment="1">
      <alignment vertical="center" wrapText="1"/>
    </xf>
    <xf numFmtId="0" fontId="155" fillId="0" borderId="0" xfId="0" applyFont="1" applyBorder="1" applyAlignment="1">
      <alignment horizontal="center" vertical="center" wrapText="1"/>
    </xf>
    <xf numFmtId="0" fontId="156" fillId="0" borderId="0" xfId="0" applyFont="1" applyBorder="1" applyAlignment="1">
      <alignment vertical="center" wrapText="1"/>
    </xf>
    <xf numFmtId="3" fontId="139" fillId="0" borderId="0" xfId="0" applyNumberFormat="1" applyFont="1" applyBorder="1" applyAlignment="1">
      <alignment horizontal="center" vertical="center" wrapText="1"/>
    </xf>
    <xf numFmtId="3" fontId="139" fillId="0" borderId="0" xfId="0" applyNumberFormat="1" applyFont="1" applyBorder="1" applyAlignment="1">
      <alignment horizontal="center" vertical="center"/>
    </xf>
    <xf numFmtId="4" fontId="157" fillId="0" borderId="0" xfId="0" applyNumberFormat="1" applyFont="1" applyBorder="1" applyAlignment="1">
      <alignment horizontal="center" vertical="center"/>
    </xf>
    <xf numFmtId="4" fontId="139" fillId="0" borderId="0" xfId="0" applyNumberFormat="1" applyFont="1" applyBorder="1" applyAlignment="1">
      <alignment horizontal="center" vertical="center"/>
    </xf>
    <xf numFmtId="4" fontId="157" fillId="0" borderId="0" xfId="0" applyNumberFormat="1" applyFont="1" applyBorder="1" applyAlignment="1">
      <alignment horizontal="center" vertical="center" wrapText="1"/>
    </xf>
    <xf numFmtId="0" fontId="158" fillId="0" borderId="0" xfId="0" applyFont="1" applyBorder="1" applyAlignment="1">
      <alignment horizontal="left" vertical="center" wrapText="1"/>
    </xf>
    <xf numFmtId="0" fontId="139" fillId="0" borderId="0" xfId="0" applyFont="1" applyBorder="1" applyAlignment="1">
      <alignment horizontal="center" vertical="center" wrapText="1"/>
    </xf>
    <xf numFmtId="4" fontId="139" fillId="0" borderId="0" xfId="0" applyNumberFormat="1" applyFont="1" applyBorder="1" applyAlignment="1">
      <alignment horizontal="center" vertical="center" wrapText="1"/>
    </xf>
    <xf numFmtId="3" fontId="139" fillId="0" borderId="0" xfId="0" applyNumberFormat="1" applyFont="1" applyBorder="1" applyAlignment="1">
      <alignment vertical="center" wrapText="1"/>
    </xf>
    <xf numFmtId="0" fontId="150" fillId="0" borderId="0" xfId="0" applyFont="1" applyBorder="1" applyAlignment="1">
      <alignment horizontal="center" vertical="center" wrapText="1"/>
    </xf>
    <xf numFmtId="0" fontId="153" fillId="0" borderId="0" xfId="0" applyFont="1" applyBorder="1" applyAlignment="1">
      <alignment vertical="center" wrapText="1"/>
    </xf>
    <xf numFmtId="0" fontId="142" fillId="0" borderId="0" xfId="0" applyFont="1" applyBorder="1" applyAlignment="1">
      <alignment vertical="center" wrapText="1"/>
    </xf>
    <xf numFmtId="4" fontId="159" fillId="0" borderId="0" xfId="0" applyNumberFormat="1" applyFont="1" applyBorder="1" applyAlignment="1">
      <alignment horizontal="center" vertical="center" wrapText="1"/>
    </xf>
    <xf numFmtId="4" fontId="150" fillId="0" borderId="0" xfId="0" applyNumberFormat="1" applyFont="1" applyBorder="1" applyAlignment="1">
      <alignment horizontal="center" vertical="center" wrapText="1"/>
    </xf>
    <xf numFmtId="2" fontId="149" fillId="0" borderId="0" xfId="0" applyNumberFormat="1" applyFont="1" applyBorder="1" applyAlignment="1">
      <alignment vertical="center" wrapText="1"/>
    </xf>
    <xf numFmtId="0" fontId="108" fillId="0" borderId="0" xfId="0" applyFont="1" applyAlignment="1">
      <alignment horizontal="left" vertical="center"/>
    </xf>
    <xf numFmtId="0" fontId="108" fillId="0" borderId="0" xfId="0" applyFont="1" applyAlignment="1">
      <alignment horizontal="center" vertical="center"/>
    </xf>
    <xf numFmtId="0" fontId="108" fillId="0" borderId="0" xfId="0" applyFont="1" applyBorder="1" applyAlignment="1">
      <alignment horizontal="center" vertical="center"/>
    </xf>
    <xf numFmtId="0" fontId="22" fillId="0" borderId="16" xfId="2" applyFont="1" applyBorder="1" applyAlignment="1">
      <alignment vertical="center" wrapText="1"/>
    </xf>
    <xf numFmtId="166" fontId="92" fillId="0" borderId="10" xfId="2" applyNumberFormat="1" applyFont="1" applyBorder="1" applyAlignment="1">
      <alignment horizontal="center" vertical="center"/>
    </xf>
    <xf numFmtId="166" fontId="92" fillId="0" borderId="14" xfId="2" applyNumberFormat="1" applyFont="1" applyBorder="1" applyAlignment="1">
      <alignment horizontal="center" vertical="center"/>
    </xf>
    <xf numFmtId="166" fontId="92" fillId="0" borderId="14" xfId="2" applyNumberFormat="1" applyFont="1" applyBorder="1" applyAlignment="1">
      <alignment horizontal="center" vertical="center" wrapText="1"/>
    </xf>
    <xf numFmtId="166" fontId="92" fillId="0" borderId="6" xfId="2" applyNumberFormat="1" applyFont="1" applyBorder="1" applyAlignment="1">
      <alignment horizontal="center" vertical="center" wrapText="1"/>
    </xf>
    <xf numFmtId="166" fontId="96" fillId="0" borderId="0" xfId="2" applyNumberFormat="1" applyFont="1" applyAlignment="1">
      <alignment horizontal="center" vertical="center" wrapText="1"/>
    </xf>
    <xf numFmtId="4" fontId="96" fillId="0" borderId="0" xfId="2" applyNumberFormat="1" applyFont="1" applyAlignment="1">
      <alignment horizontal="center" vertical="center" wrapText="1"/>
    </xf>
    <xf numFmtId="9" fontId="5" fillId="0" borderId="0" xfId="8" applyFont="1" applyBorder="1" applyAlignment="1">
      <alignment horizontal="center" vertical="center"/>
    </xf>
    <xf numFmtId="4" fontId="92" fillId="3" borderId="16" xfId="2" applyNumberFormat="1" applyFont="1" applyFill="1" applyBorder="1" applyAlignment="1" applyProtection="1">
      <alignment horizontal="center" vertical="center"/>
      <protection locked="0"/>
    </xf>
    <xf numFmtId="4" fontId="92" fillId="3" borderId="0" xfId="2" applyNumberFormat="1" applyFont="1" applyFill="1" applyAlignment="1" applyProtection="1">
      <alignment horizontal="center" vertical="center"/>
      <protection locked="0"/>
    </xf>
    <xf numFmtId="4" fontId="92" fillId="0" borderId="0" xfId="2" applyNumberFormat="1" applyFont="1" applyAlignment="1" applyProtection="1">
      <alignment horizontal="center" vertical="center" wrapText="1"/>
      <protection locked="0"/>
    </xf>
    <xf numFmtId="4" fontId="92" fillId="3" borderId="0" xfId="2" applyNumberFormat="1" applyFont="1" applyFill="1" applyAlignment="1" applyProtection="1">
      <alignment horizontal="center" vertical="center" wrapText="1"/>
      <protection locked="0"/>
    </xf>
    <xf numFmtId="4" fontId="92" fillId="3" borderId="17" xfId="2" applyNumberFormat="1" applyFont="1" applyFill="1" applyBorder="1" applyAlignment="1" applyProtection="1">
      <alignment horizontal="center" vertical="center" wrapText="1"/>
      <protection locked="0"/>
    </xf>
    <xf numFmtId="2" fontId="31" fillId="0" borderId="0" xfId="2" applyNumberFormat="1" applyFont="1" applyAlignment="1">
      <alignment vertical="center" wrapText="1"/>
    </xf>
    <xf numFmtId="0" fontId="142" fillId="0" borderId="0" xfId="2" applyFont="1" applyAlignment="1">
      <alignment vertical="center" wrapText="1"/>
    </xf>
    <xf numFmtId="0" fontId="152" fillId="0" borderId="0" xfId="2" applyFont="1" applyAlignment="1">
      <alignment horizontal="center" vertical="center" wrapText="1"/>
    </xf>
    <xf numFmtId="0" fontId="161" fillId="0" borderId="0" xfId="2" applyFont="1" applyAlignment="1">
      <alignment horizontal="center" vertical="center" wrapText="1"/>
    </xf>
    <xf numFmtId="0" fontId="161" fillId="0" borderId="0" xfId="2" applyFont="1" applyAlignment="1">
      <alignment vertical="center" wrapText="1"/>
    </xf>
    <xf numFmtId="0" fontId="156" fillId="0" borderId="0" xfId="2" applyFont="1" applyAlignment="1">
      <alignment vertical="center" wrapText="1"/>
    </xf>
    <xf numFmtId="0" fontId="154" fillId="0" borderId="0" xfId="2" applyFont="1" applyAlignment="1">
      <alignment vertical="center" wrapText="1"/>
    </xf>
    <xf numFmtId="9" fontId="112" fillId="0" borderId="0" xfId="8" applyFont="1" applyBorder="1" applyAlignment="1">
      <alignment horizontal="center" vertical="center"/>
    </xf>
    <xf numFmtId="0" fontId="161" fillId="0" borderId="0" xfId="2" applyFont="1"/>
    <xf numFmtId="0" fontId="161" fillId="0" borderId="0" xfId="2" applyFont="1" applyAlignment="1">
      <alignment horizontal="left" vertical="center" wrapText="1"/>
    </xf>
    <xf numFmtId="2" fontId="161" fillId="0" borderId="0" xfId="1" applyNumberFormat="1" applyFont="1" applyBorder="1" applyAlignment="1">
      <alignment horizontal="center" vertical="center"/>
    </xf>
    <xf numFmtId="2" fontId="161" fillId="0" borderId="0" xfId="1" applyNumberFormat="1" applyFont="1" applyBorder="1" applyAlignment="1">
      <alignment horizontal="center" vertical="center" wrapText="1"/>
    </xf>
    <xf numFmtId="166" fontId="163" fillId="0" borderId="0" xfId="2" applyNumberFormat="1" applyFont="1" applyAlignment="1">
      <alignment horizontal="center" vertical="center" wrapText="1"/>
    </xf>
    <xf numFmtId="4" fontId="163" fillId="0" borderId="0" xfId="2" applyNumberFormat="1" applyFont="1" applyAlignment="1">
      <alignment horizontal="center" vertical="center" wrapText="1"/>
    </xf>
    <xf numFmtId="2" fontId="161" fillId="0" borderId="0" xfId="2" applyNumberFormat="1" applyFont="1" applyAlignment="1">
      <alignment vertical="center" wrapText="1"/>
    </xf>
    <xf numFmtId="0" fontId="153" fillId="0" borderId="0" xfId="2" applyFont="1" applyAlignment="1">
      <alignment vertical="center" wrapText="1"/>
    </xf>
    <xf numFmtId="3" fontId="153" fillId="0" borderId="0" xfId="2" applyNumberFormat="1" applyFont="1" applyAlignment="1">
      <alignment vertical="center" wrapText="1"/>
    </xf>
    <xf numFmtId="0" fontId="146" fillId="0" borderId="0" xfId="2" applyFont="1" applyAlignment="1">
      <alignment vertical="center" wrapText="1"/>
    </xf>
    <xf numFmtId="0" fontId="146" fillId="0" borderId="0" xfId="2" applyFont="1" applyAlignment="1">
      <alignment horizontal="center" vertical="center" wrapText="1"/>
    </xf>
    <xf numFmtId="0" fontId="148" fillId="0" borderId="0" xfId="2" applyFont="1" applyAlignment="1">
      <alignment vertical="center" wrapText="1"/>
    </xf>
    <xf numFmtId="0" fontId="141" fillId="0" borderId="0" xfId="2" applyFont="1" applyAlignment="1">
      <alignment horizontal="left" vertical="center" wrapText="1"/>
    </xf>
    <xf numFmtId="3" fontId="112" fillId="0" borderId="0" xfId="2" applyNumberFormat="1" applyFont="1" applyAlignment="1">
      <alignment vertical="center" wrapText="1"/>
    </xf>
    <xf numFmtId="3" fontId="112" fillId="0" borderId="0" xfId="0" applyNumberFormat="1" applyFont="1" applyBorder="1" applyAlignment="1" applyProtection="1">
      <alignment horizontal="center" vertical="center"/>
      <protection locked="0"/>
    </xf>
    <xf numFmtId="4" fontId="162" fillId="0" borderId="0" xfId="0" applyNumberFormat="1" applyFont="1" applyBorder="1" applyAlignment="1">
      <alignment horizontal="center" vertical="center"/>
    </xf>
    <xf numFmtId="3" fontId="112" fillId="0" borderId="0" xfId="2" applyNumberFormat="1" applyFont="1" applyAlignment="1" applyProtection="1">
      <alignment horizontal="center" vertical="center"/>
      <protection locked="0"/>
    </xf>
    <xf numFmtId="166" fontId="162" fillId="0" borderId="0" xfId="2" applyNumberFormat="1" applyFont="1" applyAlignment="1">
      <alignment horizontal="center" vertical="center"/>
    </xf>
    <xf numFmtId="3" fontId="112" fillId="3" borderId="0" xfId="2" applyNumberFormat="1" applyFont="1" applyFill="1" applyAlignment="1" applyProtection="1">
      <alignment horizontal="center" vertical="center"/>
      <protection locked="0"/>
    </xf>
    <xf numFmtId="165" fontId="162" fillId="0" borderId="0" xfId="1" applyNumberFormat="1" applyFont="1" applyBorder="1" applyAlignment="1">
      <alignment horizontal="center" vertical="center"/>
    </xf>
    <xf numFmtId="4" fontId="162" fillId="0" borderId="0" xfId="2" applyNumberFormat="1" applyFont="1" applyAlignment="1">
      <alignment horizontal="center" vertical="center"/>
    </xf>
    <xf numFmtId="3" fontId="112" fillId="0" borderId="0" xfId="0" applyNumberFormat="1" applyFont="1" applyBorder="1" applyAlignment="1" applyProtection="1">
      <alignment horizontal="center" vertical="center" wrapText="1"/>
      <protection locked="0"/>
    </xf>
    <xf numFmtId="3" fontId="112" fillId="0" borderId="0" xfId="2" applyNumberFormat="1" applyFont="1" applyAlignment="1" applyProtection="1">
      <alignment horizontal="center" vertical="center" wrapText="1"/>
      <protection locked="0"/>
    </xf>
    <xf numFmtId="4" fontId="162" fillId="0" borderId="0" xfId="2" applyNumberFormat="1" applyFont="1" applyAlignment="1">
      <alignment horizontal="center" vertical="center" wrapText="1"/>
    </xf>
    <xf numFmtId="2" fontId="148" fillId="0" borderId="0" xfId="2" applyNumberFormat="1" applyFont="1" applyAlignment="1">
      <alignment vertical="center" wrapText="1"/>
    </xf>
    <xf numFmtId="0" fontId="149" fillId="0" borderId="0" xfId="2" applyFont="1" applyAlignment="1">
      <alignment vertical="center" wrapText="1"/>
    </xf>
    <xf numFmtId="10" fontId="108" fillId="0" borderId="0" xfId="2" applyNumberFormat="1" applyFont="1" applyAlignment="1">
      <alignment vertical="center" wrapText="1"/>
    </xf>
    <xf numFmtId="0" fontId="154" fillId="0" borderId="0" xfId="2" applyFont="1" applyAlignment="1">
      <alignment horizontal="center" vertical="center" wrapText="1"/>
    </xf>
    <xf numFmtId="0" fontId="108" fillId="0" borderId="0" xfId="2" applyFont="1" applyAlignment="1">
      <alignment horizontal="left" vertical="center"/>
    </xf>
    <xf numFmtId="0" fontId="128" fillId="4" borderId="32" xfId="3" applyFont="1" applyFill="1" applyBorder="1"/>
    <xf numFmtId="0" fontId="128" fillId="4" borderId="30" xfId="3" applyFont="1" applyFill="1" applyBorder="1"/>
    <xf numFmtId="0" fontId="125" fillId="0" borderId="26" xfId="3" applyFont="1" applyBorder="1" applyAlignment="1">
      <alignment horizontal="center" vertical="center" wrapText="1"/>
    </xf>
    <xf numFmtId="0" fontId="125" fillId="0" borderId="30" xfId="3" applyFont="1" applyBorder="1" applyAlignment="1">
      <alignment horizontal="center" vertical="center" wrapText="1"/>
    </xf>
    <xf numFmtId="0" fontId="125" fillId="0" borderId="36" xfId="3" applyFont="1" applyBorder="1" applyAlignment="1">
      <alignment horizontal="center" vertical="center" wrapText="1"/>
    </xf>
    <xf numFmtId="168" fontId="97" fillId="4" borderId="19" xfId="15" applyNumberFormat="1" applyFont="1" applyFill="1" applyBorder="1" applyAlignment="1" applyProtection="1">
      <alignment horizontal="center" vertical="center"/>
      <protection locked="0"/>
    </xf>
    <xf numFmtId="168" fontId="97" fillId="4" borderId="31" xfId="15" applyNumberFormat="1" applyFont="1" applyFill="1" applyBorder="1" applyAlignment="1" applyProtection="1">
      <alignment horizontal="center" vertical="center"/>
      <protection locked="0"/>
    </xf>
    <xf numFmtId="168" fontId="127" fillId="4" borderId="38" xfId="15" applyNumberFormat="1" applyFont="1" applyFill="1" applyBorder="1" applyAlignment="1" applyProtection="1">
      <alignment horizontal="center" vertical="center"/>
      <protection locked="0"/>
    </xf>
    <xf numFmtId="49" fontId="21" fillId="0" borderId="0" xfId="0" applyNumberFormat="1" applyFont="1" applyAlignment="1">
      <alignment vertical="center" wrapText="1"/>
    </xf>
    <xf numFmtId="0" fontId="143" fillId="0" borderId="0" xfId="0" applyFont="1" applyBorder="1" applyAlignment="1">
      <alignment vertical="center" wrapText="1"/>
    </xf>
    <xf numFmtId="0" fontId="90" fillId="0" borderId="0" xfId="0" applyFont="1" applyBorder="1" applyAlignment="1">
      <alignment vertical="center" wrapText="1"/>
    </xf>
    <xf numFmtId="0" fontId="14" fillId="0" borderId="0" xfId="0" applyFont="1" applyBorder="1" applyAlignment="1">
      <alignment vertical="center" wrapText="1"/>
    </xf>
    <xf numFmtId="0" fontId="5" fillId="0" borderId="0" xfId="16" applyAlignment="1">
      <alignment vertical="center"/>
    </xf>
    <xf numFmtId="0" fontId="14" fillId="0" borderId="0" xfId="16" applyFont="1" applyAlignment="1">
      <alignment vertical="center"/>
    </xf>
    <xf numFmtId="0" fontId="112" fillId="0" borderId="0" xfId="16" applyFont="1" applyAlignment="1">
      <alignment vertical="center"/>
    </xf>
    <xf numFmtId="0" fontId="6" fillId="0" borderId="0" xfId="16" applyFont="1" applyAlignment="1">
      <alignment horizontal="left" vertical="center"/>
    </xf>
    <xf numFmtId="0" fontId="34" fillId="0" borderId="0" xfId="16" applyFont="1"/>
    <xf numFmtId="0" fontId="7" fillId="0" borderId="0" xfId="16" applyFont="1" applyAlignment="1">
      <alignment horizontal="left" vertical="center"/>
    </xf>
    <xf numFmtId="0" fontId="165" fillId="0" borderId="0" xfId="16" applyFont="1" applyAlignment="1">
      <alignment horizontal="left" vertical="center"/>
    </xf>
    <xf numFmtId="0" fontId="108" fillId="0" borderId="0" xfId="16" applyFont="1" applyAlignment="1">
      <alignment horizontal="center" vertical="center"/>
    </xf>
    <xf numFmtId="0" fontId="140" fillId="0" borderId="0" xfId="16" applyFont="1" applyAlignment="1">
      <alignment horizontal="left" vertical="center"/>
    </xf>
    <xf numFmtId="0" fontId="140" fillId="0" borderId="0" xfId="16" applyFont="1" applyAlignment="1">
      <alignment vertical="center"/>
    </xf>
    <xf numFmtId="0" fontId="49" fillId="0" borderId="0" xfId="16" applyFont="1" applyAlignment="1">
      <alignment vertical="center" wrapText="1"/>
    </xf>
    <xf numFmtId="0" fontId="32" fillId="0" borderId="0" xfId="16" applyFont="1" applyAlignment="1">
      <alignment vertical="center"/>
    </xf>
    <xf numFmtId="0" fontId="25" fillId="0" borderId="0" xfId="16" applyFont="1" applyBorder="1" applyAlignment="1">
      <alignment vertical="center" wrapText="1"/>
    </xf>
    <xf numFmtId="0" fontId="166" fillId="0" borderId="0" xfId="16" applyFont="1" applyBorder="1" applyAlignment="1">
      <alignment vertical="center"/>
    </xf>
    <xf numFmtId="0" fontId="74" fillId="0" borderId="0" xfId="16" applyFont="1" applyAlignment="1">
      <alignment vertical="center" wrapText="1"/>
    </xf>
    <xf numFmtId="0" fontId="89" fillId="0" borderId="0" xfId="16" applyFont="1" applyAlignment="1">
      <alignment vertical="center"/>
    </xf>
    <xf numFmtId="0" fontId="76" fillId="0" borderId="0" xfId="16" applyFont="1" applyAlignment="1">
      <alignment vertical="center" wrapText="1"/>
    </xf>
    <xf numFmtId="3" fontId="49" fillId="0" borderId="0" xfId="16" applyNumberFormat="1" applyFont="1" applyBorder="1" applyAlignment="1">
      <alignment horizontal="center" vertical="center" wrapText="1"/>
    </xf>
    <xf numFmtId="4" fontId="49" fillId="0" borderId="0" xfId="16" applyNumberFormat="1" applyFont="1" applyBorder="1" applyAlignment="1">
      <alignment horizontal="center" vertical="center" wrapText="1"/>
    </xf>
    <xf numFmtId="2" fontId="21" fillId="0" borderId="0" xfId="16" applyNumberFormat="1" applyFont="1" applyAlignment="1">
      <alignment vertical="center" wrapText="1"/>
    </xf>
    <xf numFmtId="0" fontId="7" fillId="0" borderId="0" xfId="16" applyFont="1" applyBorder="1" applyAlignment="1">
      <alignment vertical="center" wrapText="1"/>
    </xf>
    <xf numFmtId="0" fontId="6" fillId="0" borderId="0" xfId="16" applyFont="1" applyAlignment="1">
      <alignment vertical="center" wrapText="1"/>
    </xf>
    <xf numFmtId="0" fontId="86" fillId="0" borderId="0" xfId="16" applyFont="1" applyAlignment="1">
      <alignment vertical="center" wrapText="1"/>
    </xf>
    <xf numFmtId="0" fontId="167" fillId="0" borderId="0" xfId="16" applyFont="1" applyAlignment="1">
      <alignment vertical="center"/>
    </xf>
    <xf numFmtId="0" fontId="37" fillId="0" borderId="0" xfId="16" applyFont="1" applyAlignment="1">
      <alignment vertical="center" wrapText="1"/>
    </xf>
    <xf numFmtId="0" fontId="168" fillId="4" borderId="0" xfId="16" applyFont="1" applyFill="1" applyBorder="1" applyAlignment="1">
      <alignment horizontal="left" vertical="center"/>
    </xf>
    <xf numFmtId="3" fontId="75" fillId="4" borderId="0" xfId="0" applyNumberFormat="1" applyFont="1" applyFill="1" applyBorder="1" applyAlignment="1" applyProtection="1">
      <alignment horizontal="center" vertical="center"/>
      <protection locked="0"/>
    </xf>
    <xf numFmtId="4" fontId="78" fillId="4" borderId="0" xfId="0" applyNumberFormat="1" applyFont="1" applyFill="1" applyBorder="1" applyAlignment="1">
      <alignment horizontal="center" vertical="center"/>
    </xf>
    <xf numFmtId="3" fontId="124" fillId="4" borderId="30" xfId="16" applyNumberFormat="1" applyFont="1" applyFill="1" applyBorder="1" applyAlignment="1">
      <alignment horizontal="center" vertical="center" wrapText="1"/>
    </xf>
    <xf numFmtId="3" fontId="75" fillId="4" borderId="25" xfId="0" applyNumberFormat="1" applyFont="1" applyFill="1" applyBorder="1" applyAlignment="1" applyProtection="1">
      <alignment horizontal="center" vertical="center"/>
      <protection locked="0"/>
    </xf>
    <xf numFmtId="4" fontId="78" fillId="4" borderId="25" xfId="0" applyNumberFormat="1" applyFont="1" applyFill="1" applyBorder="1" applyAlignment="1">
      <alignment horizontal="center" vertical="center"/>
    </xf>
    <xf numFmtId="4" fontId="78" fillId="4" borderId="19" xfId="0" applyNumberFormat="1" applyFont="1" applyFill="1" applyBorder="1" applyAlignment="1">
      <alignment horizontal="center" vertical="center"/>
    </xf>
    <xf numFmtId="4" fontId="78" fillId="4" borderId="31" xfId="0" applyNumberFormat="1" applyFont="1" applyFill="1" applyBorder="1" applyAlignment="1">
      <alignment horizontal="center" vertical="center"/>
    </xf>
    <xf numFmtId="3" fontId="170" fillId="4" borderId="36" xfId="16" applyNumberFormat="1" applyFont="1" applyFill="1" applyBorder="1" applyAlignment="1">
      <alignment horizontal="left" vertical="center" wrapText="1" indent="1"/>
    </xf>
    <xf numFmtId="3" fontId="169" fillId="4" borderId="35" xfId="0" applyNumberFormat="1" applyFont="1" applyFill="1" applyBorder="1" applyAlignment="1" applyProtection="1">
      <alignment horizontal="center" vertical="center"/>
      <protection locked="0"/>
    </xf>
    <xf numFmtId="2" fontId="171" fillId="4" borderId="35" xfId="8" applyNumberFormat="1" applyFont="1" applyFill="1" applyBorder="1" applyAlignment="1" applyProtection="1">
      <alignment horizontal="center" vertical="center"/>
      <protection locked="0"/>
    </xf>
    <xf numFmtId="2" fontId="171" fillId="4" borderId="38" xfId="8" applyNumberFormat="1" applyFont="1" applyFill="1" applyBorder="1" applyAlignment="1" applyProtection="1">
      <alignment horizontal="center" vertical="center"/>
      <protection locked="0"/>
    </xf>
    <xf numFmtId="3" fontId="75" fillId="4" borderId="18" xfId="0" applyNumberFormat="1" applyFont="1" applyFill="1" applyBorder="1" applyAlignment="1" applyProtection="1">
      <alignment horizontal="center" vertical="center"/>
      <protection locked="0"/>
    </xf>
    <xf numFmtId="3" fontId="75" fillId="4" borderId="26" xfId="0" applyNumberFormat="1" applyFont="1" applyFill="1" applyBorder="1" applyAlignment="1" applyProtection="1">
      <alignment horizontal="center" vertical="center"/>
      <protection locked="0"/>
    </xf>
    <xf numFmtId="3" fontId="169" fillId="4" borderId="34" xfId="0" applyNumberFormat="1" applyFont="1" applyFill="1" applyBorder="1" applyAlignment="1" applyProtection="1">
      <alignment horizontal="center" vertical="center"/>
      <protection locked="0"/>
    </xf>
    <xf numFmtId="0" fontId="64" fillId="4" borderId="32" xfId="16" applyFont="1" applyFill="1" applyBorder="1" applyAlignment="1">
      <alignment horizontal="left" vertical="center" indent="1"/>
    </xf>
    <xf numFmtId="0" fontId="64" fillId="4" borderId="30" xfId="16" applyFont="1" applyFill="1" applyBorder="1" applyAlignment="1">
      <alignment horizontal="left" vertical="center" indent="1"/>
    </xf>
    <xf numFmtId="0" fontId="142" fillId="0" borderId="0" xfId="2" applyFont="1" applyAlignment="1">
      <alignment horizontal="center" vertical="center" wrapText="1"/>
    </xf>
    <xf numFmtId="0" fontId="164" fillId="0" borderId="0" xfId="0" applyFont="1" applyBorder="1" applyAlignment="1">
      <alignment horizontal="center" vertical="center"/>
    </xf>
    <xf numFmtId="0" fontId="130" fillId="0" borderId="0" xfId="2" applyFont="1" applyAlignment="1">
      <alignment vertical="center" wrapText="1"/>
    </xf>
    <xf numFmtId="0" fontId="90" fillId="0" borderId="0" xfId="2" applyFont="1" applyAlignment="1">
      <alignment horizontal="center" vertical="center" wrapText="1"/>
    </xf>
    <xf numFmtId="0" fontId="82" fillId="0" borderId="0" xfId="2" applyFont="1" applyAlignment="1">
      <alignment horizontal="center" vertical="center" wrapText="1"/>
    </xf>
    <xf numFmtId="0" fontId="64" fillId="0" borderId="0" xfId="2" applyFont="1" applyAlignment="1">
      <alignment horizontal="left" vertical="center" wrapText="1"/>
    </xf>
    <xf numFmtId="3" fontId="5" fillId="0" borderId="0" xfId="2" applyNumberFormat="1" applyFont="1" applyAlignment="1">
      <alignment vertical="center" wrapText="1"/>
    </xf>
    <xf numFmtId="3" fontId="5" fillId="0" borderId="0" xfId="0" applyNumberFormat="1" applyFont="1" applyBorder="1" applyAlignment="1" applyProtection="1">
      <alignment horizontal="center" vertical="center"/>
      <protection locked="0"/>
    </xf>
    <xf numFmtId="4" fontId="97" fillId="0" borderId="0" xfId="0" applyNumberFormat="1" applyFont="1" applyBorder="1" applyAlignment="1">
      <alignment horizontal="center" vertical="center"/>
    </xf>
    <xf numFmtId="3" fontId="5" fillId="0" borderId="0" xfId="2" applyNumberFormat="1" applyFont="1" applyAlignment="1" applyProtection="1">
      <alignment horizontal="center" vertical="center"/>
      <protection locked="0"/>
    </xf>
    <xf numFmtId="166" fontId="97" fillId="0" borderId="0" xfId="2" applyNumberFormat="1" applyFont="1" applyAlignment="1">
      <alignment horizontal="center" vertical="center"/>
    </xf>
    <xf numFmtId="3" fontId="5" fillId="3" borderId="0" xfId="2" applyNumberFormat="1" applyFont="1" applyFill="1" applyAlignment="1" applyProtection="1">
      <alignment horizontal="center" vertical="center"/>
      <protection locked="0"/>
    </xf>
    <xf numFmtId="165" fontId="97" fillId="0" borderId="0" xfId="1" applyNumberFormat="1" applyFont="1" applyBorder="1" applyAlignment="1">
      <alignment horizontal="center" vertical="center"/>
    </xf>
    <xf numFmtId="4" fontId="97" fillId="0" borderId="0" xfId="2" applyNumberFormat="1" applyFont="1" applyAlignment="1">
      <alignment horizontal="center" vertical="center"/>
    </xf>
    <xf numFmtId="3" fontId="5" fillId="0" borderId="0" xfId="0" applyNumberFormat="1" applyFont="1" applyBorder="1" applyAlignment="1" applyProtection="1">
      <alignment horizontal="center" vertical="center" wrapText="1"/>
      <protection locked="0"/>
    </xf>
    <xf numFmtId="3" fontId="5" fillId="0" borderId="0" xfId="2" applyNumberFormat="1" applyFont="1" applyAlignment="1" applyProtection="1">
      <alignment horizontal="center" vertical="center" wrapText="1"/>
      <protection locked="0"/>
    </xf>
    <xf numFmtId="3" fontId="5" fillId="3" borderId="0" xfId="2" applyNumberFormat="1" applyFont="1" applyFill="1" applyAlignment="1" applyProtection="1">
      <alignment horizontal="center" vertical="center" wrapText="1"/>
      <protection locked="0"/>
    </xf>
    <xf numFmtId="4" fontId="97" fillId="0" borderId="0" xfId="0" applyNumberFormat="1" applyFont="1" applyBorder="1" applyAlignment="1">
      <alignment horizontal="center" vertical="center" wrapText="1"/>
    </xf>
    <xf numFmtId="166" fontId="97" fillId="0" borderId="0" xfId="2" applyNumberFormat="1" applyFont="1" applyAlignment="1">
      <alignment horizontal="center" vertical="center" wrapText="1"/>
    </xf>
    <xf numFmtId="165" fontId="97" fillId="0" borderId="0" xfId="1" applyNumberFormat="1" applyFont="1" applyBorder="1" applyAlignment="1">
      <alignment horizontal="center" vertical="center" wrapText="1"/>
    </xf>
    <xf numFmtId="0" fontId="173" fillId="0" borderId="0" xfId="2" applyFont="1" applyAlignment="1">
      <alignment horizontal="center" vertical="center" wrapText="1"/>
    </xf>
    <xf numFmtId="166" fontId="173" fillId="0" borderId="0" xfId="2" applyNumberFormat="1" applyFont="1" applyAlignment="1">
      <alignment horizontal="center" vertical="center" wrapText="1"/>
    </xf>
    <xf numFmtId="165" fontId="173" fillId="0" borderId="0" xfId="1" applyNumberFormat="1" applyFont="1" applyBorder="1" applyAlignment="1">
      <alignment horizontal="center" vertical="center" wrapText="1"/>
    </xf>
    <xf numFmtId="4" fontId="173" fillId="0" borderId="0" xfId="2" applyNumberFormat="1" applyFont="1" applyAlignment="1">
      <alignment horizontal="center" vertical="center" wrapText="1"/>
    </xf>
    <xf numFmtId="0" fontId="130" fillId="0" borderId="0" xfId="2" applyFont="1" applyAlignment="1">
      <alignment horizontal="left" vertical="center" wrapText="1"/>
    </xf>
    <xf numFmtId="3" fontId="130" fillId="0" borderId="0" xfId="2" applyNumberFormat="1" applyFont="1" applyAlignment="1">
      <alignment horizontal="center" vertical="center" wrapText="1"/>
    </xf>
    <xf numFmtId="3" fontId="173" fillId="0" borderId="0" xfId="2" applyNumberFormat="1" applyFont="1" applyAlignment="1">
      <alignment horizontal="center" vertical="center" wrapText="1"/>
    </xf>
    <xf numFmtId="0" fontId="174" fillId="0" borderId="0" xfId="2" applyFont="1" applyAlignment="1">
      <alignment vertical="center" wrapText="1"/>
    </xf>
    <xf numFmtId="10" fontId="79" fillId="0" borderId="0" xfId="2" applyNumberFormat="1" applyFont="1" applyAlignment="1">
      <alignment vertical="center" wrapText="1"/>
    </xf>
    <xf numFmtId="0" fontId="153" fillId="0" borderId="0" xfId="2" applyFont="1" applyAlignment="1">
      <alignment horizontal="center" vertical="center" wrapText="1"/>
    </xf>
    <xf numFmtId="0" fontId="148" fillId="0" borderId="0" xfId="2" applyFont="1" applyAlignment="1">
      <alignment horizontal="center" vertical="center" wrapText="1"/>
    </xf>
    <xf numFmtId="0" fontId="52" fillId="0" borderId="14" xfId="0" applyFont="1" applyBorder="1" applyAlignment="1">
      <alignment vertical="center" wrapText="1"/>
    </xf>
    <xf numFmtId="0" fontId="32" fillId="0" borderId="0" xfId="0" applyFont="1" applyBorder="1" applyAlignment="1">
      <alignment horizontal="center" vertical="center" wrapText="1"/>
    </xf>
    <xf numFmtId="0" fontId="55" fillId="0" borderId="5" xfId="0" applyFont="1" applyBorder="1" applyAlignment="1">
      <alignment horizontal="left" vertical="center" wrapText="1"/>
    </xf>
    <xf numFmtId="3" fontId="55" fillId="0" borderId="11" xfId="0" applyNumberFormat="1" applyFont="1" applyBorder="1" applyAlignment="1">
      <alignment horizontal="center" vertical="center"/>
    </xf>
    <xf numFmtId="0" fontId="55" fillId="0" borderId="3" xfId="0" applyFont="1" applyBorder="1" applyAlignment="1">
      <alignment horizontal="left" vertical="center" wrapText="1"/>
    </xf>
    <xf numFmtId="3" fontId="50" fillId="0" borderId="7" xfId="7" applyNumberFormat="1" applyFont="1" applyBorder="1" applyAlignment="1" applyProtection="1">
      <alignment horizontal="center" vertical="center"/>
      <protection locked="0"/>
    </xf>
    <xf numFmtId="4" fontId="54" fillId="0" borderId="6" xfId="7" applyNumberFormat="1" applyFont="1" applyBorder="1" applyAlignment="1">
      <alignment horizontal="center" vertical="center"/>
    </xf>
    <xf numFmtId="3" fontId="55" fillId="0" borderId="7" xfId="0" applyNumberFormat="1" applyFont="1" applyBorder="1" applyAlignment="1">
      <alignment horizontal="center" vertical="center"/>
    </xf>
    <xf numFmtId="4" fontId="54" fillId="0" borderId="6" xfId="0" applyNumberFormat="1" applyFont="1" applyBorder="1" applyAlignment="1">
      <alignment horizontal="center" vertical="center"/>
    </xf>
    <xf numFmtId="0" fontId="52" fillId="0" borderId="9" xfId="0" applyFont="1" applyBorder="1" applyAlignment="1">
      <alignment horizontal="left" vertical="center" wrapText="1"/>
    </xf>
    <xf numFmtId="0" fontId="112" fillId="0" borderId="0" xfId="2" applyFont="1" applyAlignment="1">
      <alignment vertical="center"/>
    </xf>
    <xf numFmtId="0" fontId="81" fillId="0" borderId="0" xfId="2" applyFont="1" applyAlignment="1">
      <alignment horizontal="center" vertical="center" wrapText="1"/>
    </xf>
    <xf numFmtId="0" fontId="80" fillId="0" borderId="0" xfId="2" applyFont="1" applyAlignment="1">
      <alignment horizontal="center" vertical="center" wrapText="1"/>
    </xf>
    <xf numFmtId="0" fontId="174" fillId="0" borderId="0" xfId="0" applyFont="1" applyBorder="1" applyAlignment="1">
      <alignment vertical="center" wrapText="1"/>
    </xf>
    <xf numFmtId="2" fontId="80" fillId="0" borderId="0" xfId="0" applyNumberFormat="1" applyFont="1" applyBorder="1" applyAlignment="1">
      <alignment vertical="center" wrapText="1"/>
    </xf>
    <xf numFmtId="2" fontId="80" fillId="0" borderId="0" xfId="0" applyNumberFormat="1" applyFont="1" applyBorder="1" applyAlignment="1">
      <alignment horizontal="left" vertical="center" wrapText="1"/>
    </xf>
    <xf numFmtId="2" fontId="174" fillId="0" borderId="0" xfId="0" applyNumberFormat="1" applyFont="1" applyAlignment="1">
      <alignment horizontal="left" vertical="center" wrapText="1"/>
    </xf>
    <xf numFmtId="0" fontId="174" fillId="0" borderId="0" xfId="0" applyFont="1" applyAlignment="1">
      <alignment horizontal="left" vertical="center" wrapText="1"/>
    </xf>
    <xf numFmtId="3" fontId="174" fillId="0" borderId="0" xfId="0" applyNumberFormat="1" applyFont="1" applyAlignment="1">
      <alignment horizontal="left" vertical="center" wrapText="1"/>
    </xf>
    <xf numFmtId="0" fontId="135" fillId="0" borderId="0" xfId="16" applyFont="1" applyBorder="1" applyAlignment="1">
      <alignment horizontal="center"/>
    </xf>
    <xf numFmtId="0" fontId="135" fillId="4" borderId="0" xfId="16" applyFont="1" applyFill="1" applyBorder="1"/>
    <xf numFmtId="0" fontId="175" fillId="0" borderId="0" xfId="16" applyFont="1" applyBorder="1" applyAlignment="1">
      <alignment horizontal="center"/>
    </xf>
    <xf numFmtId="0" fontId="175" fillId="4" borderId="0" xfId="16" applyFont="1" applyFill="1" applyBorder="1"/>
    <xf numFmtId="0" fontId="135" fillId="4" borderId="0" xfId="16" applyFont="1" applyFill="1" applyBorder="1" applyAlignment="1">
      <alignment horizontal="center"/>
    </xf>
    <xf numFmtId="3" fontId="75" fillId="0" borderId="0" xfId="16" applyNumberFormat="1" applyFont="1" applyBorder="1" applyAlignment="1">
      <alignment horizontal="center" vertical="center"/>
    </xf>
    <xf numFmtId="0" fontId="167" fillId="0" borderId="0" xfId="16" applyFont="1" applyBorder="1" applyAlignment="1">
      <alignment horizontal="center" vertical="center" wrapText="1"/>
    </xf>
    <xf numFmtId="0" fontId="167" fillId="4" borderId="0" xfId="16" applyFont="1" applyFill="1" applyBorder="1" applyAlignment="1">
      <alignment horizontal="center" vertical="center" wrapText="1"/>
    </xf>
    <xf numFmtId="3" fontId="75" fillId="4" borderId="0" xfId="16" applyNumberFormat="1" applyFont="1" applyFill="1" applyBorder="1" applyAlignment="1">
      <alignment horizontal="center" vertical="center"/>
    </xf>
    <xf numFmtId="4" fontId="75" fillId="4" borderId="0" xfId="16" applyNumberFormat="1" applyFont="1" applyFill="1" applyBorder="1" applyAlignment="1">
      <alignment horizontal="center" vertical="center"/>
    </xf>
    <xf numFmtId="3" fontId="135" fillId="0" borderId="0" xfId="17" applyNumberFormat="1" applyFont="1"/>
    <xf numFmtId="9" fontId="135" fillId="0" borderId="0" xfId="15" applyFont="1" applyFill="1" applyBorder="1"/>
    <xf numFmtId="0" fontId="135" fillId="0" borderId="0" xfId="16" applyFont="1" applyBorder="1" applyAlignment="1">
      <alignment vertical="center"/>
    </xf>
    <xf numFmtId="3" fontId="126" fillId="4" borderId="33" xfId="3" applyNumberFormat="1" applyFont="1" applyFill="1" applyBorder="1" applyAlignment="1">
      <alignment horizontal="left" vertical="center" wrapText="1" indent="1"/>
    </xf>
    <xf numFmtId="49" fontId="21" fillId="0" borderId="0" xfId="2" applyNumberFormat="1" applyFont="1" applyAlignment="1">
      <alignment horizontal="left" vertical="center" wrapText="1"/>
    </xf>
    <xf numFmtId="2" fontId="31" fillId="0" borderId="0" xfId="2" applyNumberFormat="1" applyFont="1" applyAlignment="1">
      <alignment horizontal="left" vertical="center" wrapText="1"/>
    </xf>
    <xf numFmtId="3" fontId="27" fillId="3" borderId="16" xfId="2" applyNumberFormat="1" applyFont="1" applyFill="1" applyBorder="1" applyAlignment="1" applyProtection="1">
      <alignment horizontal="center" vertical="center"/>
      <protection locked="0"/>
    </xf>
    <xf numFmtId="3" fontId="27" fillId="3" borderId="0" xfId="2" applyNumberFormat="1" applyFont="1" applyFill="1" applyAlignment="1" applyProtection="1">
      <alignment horizontal="center" vertical="center"/>
      <protection locked="0"/>
    </xf>
    <xf numFmtId="3" fontId="27" fillId="0" borderId="0" xfId="2" applyNumberFormat="1" applyFont="1" applyAlignment="1" applyProtection="1">
      <alignment horizontal="center" vertical="center" wrapText="1"/>
      <protection locked="0"/>
    </xf>
    <xf numFmtId="3" fontId="27" fillId="3" borderId="0" xfId="2" applyNumberFormat="1" applyFont="1" applyFill="1" applyAlignment="1" applyProtection="1">
      <alignment horizontal="center" vertical="center" wrapText="1"/>
      <protection locked="0"/>
    </xf>
    <xf numFmtId="3" fontId="27" fillId="3" borderId="17" xfId="2" applyNumberFormat="1" applyFont="1" applyFill="1" applyBorder="1" applyAlignment="1" applyProtection="1">
      <alignment horizontal="center" vertical="center" wrapText="1"/>
      <protection locked="0"/>
    </xf>
    <xf numFmtId="3" fontId="22" fillId="0" borderId="9" xfId="2" applyNumberFormat="1" applyFont="1" applyBorder="1" applyAlignment="1">
      <alignment horizontal="center" vertical="center" wrapText="1"/>
    </xf>
    <xf numFmtId="3" fontId="27" fillId="0" borderId="16" xfId="2" applyNumberFormat="1" applyFont="1" applyBorder="1" applyAlignment="1" applyProtection="1">
      <alignment horizontal="center" vertical="center"/>
      <protection locked="0"/>
    </xf>
    <xf numFmtId="3" fontId="27" fillId="0" borderId="0" xfId="2" applyNumberFormat="1" applyFont="1" applyAlignment="1" applyProtection="1">
      <alignment horizontal="center" vertical="center"/>
      <protection locked="0"/>
    </xf>
    <xf numFmtId="3" fontId="27" fillId="0" borderId="17" xfId="2" applyNumberFormat="1" applyFont="1" applyBorder="1" applyAlignment="1" applyProtection="1">
      <alignment horizontal="center" vertical="center" wrapText="1"/>
      <protection locked="0"/>
    </xf>
    <xf numFmtId="4" fontId="92" fillId="0" borderId="16" xfId="2" applyNumberFormat="1" applyFont="1" applyBorder="1" applyAlignment="1" applyProtection="1">
      <alignment horizontal="center" vertical="center"/>
      <protection locked="0"/>
    </xf>
    <xf numFmtId="4" fontId="92" fillId="0" borderId="0" xfId="2" applyNumberFormat="1" applyFont="1" applyAlignment="1" applyProtection="1">
      <alignment horizontal="center" vertical="center"/>
      <protection locked="0"/>
    </xf>
    <xf numFmtId="4" fontId="92" fillId="0" borderId="17" xfId="2" applyNumberFormat="1" applyFont="1" applyBorder="1" applyAlignment="1" applyProtection="1">
      <alignment horizontal="center" vertical="center" wrapText="1"/>
      <protection locked="0"/>
    </xf>
    <xf numFmtId="4" fontId="92" fillId="0" borderId="43" xfId="2" applyNumberFormat="1" applyFont="1" applyBorder="1" applyAlignment="1" applyProtection="1">
      <alignment horizontal="center" vertical="center"/>
      <protection locked="0"/>
    </xf>
    <xf numFmtId="4" fontId="92" fillId="0" borderId="41" xfId="2" applyNumberFormat="1" applyFont="1" applyBorder="1" applyAlignment="1" applyProtection="1">
      <alignment horizontal="center" vertical="center"/>
      <protection locked="0"/>
    </xf>
    <xf numFmtId="4" fontId="92" fillId="0" borderId="41" xfId="2" applyNumberFormat="1" applyFont="1" applyBorder="1" applyAlignment="1" applyProtection="1">
      <alignment horizontal="center" vertical="center" wrapText="1"/>
      <protection locked="0"/>
    </xf>
    <xf numFmtId="4" fontId="92" fillId="0" borderId="40" xfId="2" applyNumberFormat="1" applyFont="1" applyBorder="1" applyAlignment="1" applyProtection="1">
      <alignment horizontal="center" vertical="center" wrapText="1"/>
      <protection locked="0"/>
    </xf>
    <xf numFmtId="4" fontId="94" fillId="0" borderId="42" xfId="2" applyNumberFormat="1" applyFont="1" applyBorder="1" applyAlignment="1">
      <alignment horizontal="center" vertical="center" wrapText="1"/>
    </xf>
    <xf numFmtId="3" fontId="27" fillId="3" borderId="46" xfId="2" applyNumberFormat="1" applyFont="1" applyFill="1" applyBorder="1" applyAlignment="1" applyProtection="1">
      <alignment horizontal="center" vertical="center"/>
      <protection locked="0"/>
    </xf>
    <xf numFmtId="3" fontId="27" fillId="3" borderId="45" xfId="2" applyNumberFormat="1" applyFont="1" applyFill="1" applyBorder="1" applyAlignment="1" applyProtection="1">
      <alignment horizontal="center" vertical="center"/>
      <protection locked="0"/>
    </xf>
    <xf numFmtId="3" fontId="27" fillId="0" borderId="45" xfId="2" applyNumberFormat="1" applyFont="1" applyBorder="1" applyAlignment="1" applyProtection="1">
      <alignment horizontal="center" vertical="center" wrapText="1"/>
      <protection locked="0"/>
    </xf>
    <xf numFmtId="3" fontId="27" fillId="3" borderId="45" xfId="2" applyNumberFormat="1" applyFont="1" applyFill="1" applyBorder="1" applyAlignment="1" applyProtection="1">
      <alignment horizontal="center" vertical="center" wrapText="1"/>
      <protection locked="0"/>
    </xf>
    <xf numFmtId="3" fontId="27" fillId="3" borderId="44" xfId="2" applyNumberFormat="1" applyFont="1" applyFill="1" applyBorder="1" applyAlignment="1" applyProtection="1">
      <alignment horizontal="center" vertical="center" wrapText="1"/>
      <protection locked="0"/>
    </xf>
    <xf numFmtId="3" fontId="22" fillId="0" borderId="47" xfId="2" applyNumberFormat="1" applyFont="1" applyBorder="1" applyAlignment="1">
      <alignment horizontal="center" vertical="center" wrapText="1"/>
    </xf>
    <xf numFmtId="4" fontId="92" fillId="0" borderId="54" xfId="2" applyNumberFormat="1" applyFont="1" applyBorder="1" applyAlignment="1" applyProtection="1">
      <alignment horizontal="center" vertical="center"/>
      <protection locked="0"/>
    </xf>
    <xf numFmtId="4" fontId="92" fillId="3" borderId="52" xfId="2" applyNumberFormat="1" applyFont="1" applyFill="1" applyBorder="1" applyAlignment="1" applyProtection="1">
      <alignment horizontal="center" vertical="center"/>
      <protection locked="0"/>
    </xf>
    <xf numFmtId="4" fontId="92" fillId="0" borderId="52" xfId="2" applyNumberFormat="1" applyFont="1" applyBorder="1" applyAlignment="1" applyProtection="1">
      <alignment horizontal="center" vertical="center" wrapText="1"/>
      <protection locked="0"/>
    </xf>
    <xf numFmtId="4" fontId="92" fillId="3" borderId="52" xfId="2" applyNumberFormat="1" applyFont="1" applyFill="1" applyBorder="1" applyAlignment="1" applyProtection="1">
      <alignment horizontal="center" vertical="center" wrapText="1"/>
      <protection locked="0"/>
    </xf>
    <xf numFmtId="4" fontId="92" fillId="3" borderId="51" xfId="2" applyNumberFormat="1" applyFont="1" applyFill="1" applyBorder="1" applyAlignment="1" applyProtection="1">
      <alignment horizontal="center" vertical="center" wrapText="1"/>
      <protection locked="0"/>
    </xf>
    <xf numFmtId="4" fontId="94" fillId="0" borderId="53" xfId="2" applyNumberFormat="1" applyFont="1" applyBorder="1" applyAlignment="1">
      <alignment horizontal="center" vertical="center" wrapText="1"/>
    </xf>
    <xf numFmtId="4" fontId="92" fillId="0" borderId="10" xfId="2" applyNumberFormat="1" applyFont="1" applyBorder="1" applyAlignment="1" applyProtection="1">
      <alignment horizontal="center" vertical="center"/>
      <protection locked="0"/>
    </xf>
    <xf numFmtId="4" fontId="92" fillId="0" borderId="14" xfId="2" applyNumberFormat="1" applyFont="1" applyBorder="1" applyAlignment="1" applyProtection="1">
      <alignment horizontal="center" vertical="center"/>
      <protection locked="0"/>
    </xf>
    <xf numFmtId="4" fontId="92" fillId="0" borderId="14" xfId="2" applyNumberFormat="1" applyFont="1" applyBorder="1" applyAlignment="1" applyProtection="1">
      <alignment horizontal="center" vertical="center" wrapText="1"/>
      <protection locked="0"/>
    </xf>
    <xf numFmtId="4" fontId="92" fillId="0" borderId="6" xfId="2" applyNumberFormat="1" applyFont="1" applyBorder="1" applyAlignment="1" applyProtection="1">
      <alignment horizontal="center" vertical="center" wrapText="1"/>
      <protection locked="0"/>
    </xf>
    <xf numFmtId="0" fontId="142" fillId="0" borderId="2" xfId="0" applyFont="1" applyBorder="1" applyAlignment="1">
      <alignment horizontal="left" vertical="center" wrapText="1"/>
    </xf>
    <xf numFmtId="0" fontId="118" fillId="0" borderId="0" xfId="0" applyFont="1" applyBorder="1" applyAlignment="1">
      <alignment horizontal="left" vertical="center"/>
    </xf>
    <xf numFmtId="0" fontId="178" fillId="0" borderId="0" xfId="0" applyFont="1" applyBorder="1" applyAlignment="1">
      <alignment vertical="center" wrapText="1"/>
    </xf>
    <xf numFmtId="2" fontId="177" fillId="0" borderId="0" xfId="0" applyNumberFormat="1" applyFont="1" applyBorder="1" applyAlignment="1">
      <alignment vertical="center" wrapText="1"/>
    </xf>
    <xf numFmtId="2" fontId="177" fillId="0" borderId="0" xfId="0" applyNumberFormat="1" applyFont="1" applyBorder="1" applyAlignment="1">
      <alignment horizontal="left" vertical="center" wrapText="1"/>
    </xf>
    <xf numFmtId="0" fontId="118" fillId="0" borderId="0" xfId="0" applyFont="1" applyBorder="1" applyAlignment="1">
      <alignment vertical="center" wrapText="1"/>
    </xf>
    <xf numFmtId="2" fontId="177" fillId="0" borderId="0" xfId="0" applyNumberFormat="1" applyFont="1" applyAlignment="1">
      <alignment horizontal="left" vertical="center" wrapText="1"/>
    </xf>
    <xf numFmtId="2" fontId="149" fillId="4" borderId="0" xfId="0" applyNumberFormat="1" applyFont="1" applyFill="1" applyAlignment="1">
      <alignment horizontal="left" vertical="center" wrapText="1"/>
    </xf>
    <xf numFmtId="0" fontId="149" fillId="4" borderId="0" xfId="0" applyFont="1" applyFill="1" applyBorder="1" applyAlignment="1">
      <alignment vertical="center" wrapText="1"/>
    </xf>
    <xf numFmtId="0" fontId="149" fillId="4" borderId="0" xfId="0" applyFont="1" applyFill="1" applyAlignment="1">
      <alignment horizontal="left" vertical="center" wrapText="1"/>
    </xf>
    <xf numFmtId="3" fontId="149" fillId="4" borderId="0" xfId="0" applyNumberFormat="1" applyFont="1" applyFill="1" applyAlignment="1">
      <alignment horizontal="left" vertical="center" wrapText="1"/>
    </xf>
    <xf numFmtId="2" fontId="148" fillId="4" borderId="0" xfId="0" applyNumberFormat="1" applyFont="1" applyFill="1" applyAlignment="1">
      <alignment horizontal="left" vertical="center" wrapText="1"/>
    </xf>
    <xf numFmtId="0" fontId="108" fillId="4" borderId="0" xfId="0" applyFont="1" applyFill="1" applyBorder="1" applyAlignment="1">
      <alignment vertical="center" wrapText="1"/>
    </xf>
    <xf numFmtId="0" fontId="179" fillId="0" borderId="0" xfId="2" applyFont="1" applyAlignment="1">
      <alignment vertical="center" wrapText="1"/>
    </xf>
    <xf numFmtId="2" fontId="80" fillId="0" borderId="0" xfId="2" applyNumberFormat="1" applyFont="1" applyAlignment="1">
      <alignment vertical="center" wrapText="1"/>
    </xf>
    <xf numFmtId="2" fontId="180" fillId="0" borderId="0" xfId="2" applyNumberFormat="1" applyFont="1" applyAlignment="1">
      <alignment vertical="center" wrapText="1"/>
    </xf>
    <xf numFmtId="0" fontId="123" fillId="0" borderId="0" xfId="0" applyFont="1" applyAlignment="1">
      <alignment vertical="center" wrapText="1"/>
    </xf>
    <xf numFmtId="0" fontId="113" fillId="0" borderId="0" xfId="0" applyFont="1" applyAlignment="1">
      <alignment vertical="center"/>
    </xf>
    <xf numFmtId="0" fontId="142" fillId="0" borderId="0" xfId="0" applyFont="1" applyBorder="1" applyAlignment="1">
      <alignment horizontal="left" vertical="center" wrapText="1"/>
    </xf>
    <xf numFmtId="0" fontId="111" fillId="0" borderId="0" xfId="0" applyFont="1" applyBorder="1"/>
    <xf numFmtId="3" fontId="142" fillId="0" borderId="0" xfId="2" applyNumberFormat="1" applyFont="1" applyAlignment="1">
      <alignment horizontal="center" vertical="center" wrapText="1"/>
    </xf>
    <xf numFmtId="0" fontId="104" fillId="0" borderId="30" xfId="3" applyFont="1" applyBorder="1" applyAlignment="1">
      <alignment horizontal="center" vertical="center" wrapText="1"/>
    </xf>
    <xf numFmtId="0" fontId="126" fillId="0" borderId="20" xfId="3" applyFont="1" applyBorder="1" applyAlignment="1">
      <alignment horizontal="center" vertical="center" wrapText="1"/>
    </xf>
    <xf numFmtId="0" fontId="126" fillId="0" borderId="34" xfId="3" applyFont="1" applyBorder="1" applyAlignment="1">
      <alignment horizontal="center" vertical="center" wrapText="1"/>
    </xf>
    <xf numFmtId="0" fontId="126" fillId="0" borderId="38" xfId="3" applyFont="1" applyBorder="1" applyAlignment="1">
      <alignment horizontal="center" vertical="center" wrapText="1"/>
    </xf>
    <xf numFmtId="0" fontId="125" fillId="4" borderId="0" xfId="2" applyFont="1" applyFill="1" applyAlignment="1">
      <alignment horizontal="center" vertical="center" wrapText="1"/>
    </xf>
    <xf numFmtId="3" fontId="125" fillId="4" borderId="26" xfId="3" applyNumberFormat="1" applyFont="1" applyFill="1" applyBorder="1" applyAlignment="1">
      <alignment horizontal="center" vertical="center" wrapText="1"/>
    </xf>
    <xf numFmtId="0" fontId="22" fillId="0" borderId="14" xfId="2" applyFont="1" applyBorder="1" applyAlignment="1">
      <alignment vertical="center" wrapText="1"/>
    </xf>
    <xf numFmtId="0" fontId="32" fillId="0" borderId="3" xfId="2" applyFont="1" applyBorder="1" applyAlignment="1">
      <alignment horizontal="center" vertical="center" wrapText="1"/>
    </xf>
    <xf numFmtId="3" fontId="27" fillId="3" borderId="5" xfId="2" applyNumberFormat="1" applyFont="1" applyFill="1" applyBorder="1" applyAlignment="1" applyProtection="1">
      <alignment horizontal="center" vertical="center"/>
      <protection locked="0"/>
    </xf>
    <xf numFmtId="3" fontId="27" fillId="3" borderId="4" xfId="2" applyNumberFormat="1" applyFont="1" applyFill="1" applyBorder="1" applyAlignment="1" applyProtection="1">
      <alignment horizontal="center" vertical="center"/>
      <protection locked="0"/>
    </xf>
    <xf numFmtId="3" fontId="27" fillId="0" borderId="4" xfId="2" applyNumberFormat="1" applyFont="1" applyBorder="1" applyAlignment="1" applyProtection="1">
      <alignment horizontal="center" vertical="center" wrapText="1"/>
      <protection locked="0"/>
    </xf>
    <xf numFmtId="3" fontId="27" fillId="3" borderId="4" xfId="2" applyNumberFormat="1" applyFont="1" applyFill="1" applyBorder="1" applyAlignment="1" applyProtection="1">
      <alignment horizontal="center" vertical="center" wrapText="1"/>
      <protection locked="0"/>
    </xf>
    <xf numFmtId="3" fontId="27" fillId="3" borderId="3" xfId="2" applyNumberFormat="1" applyFont="1" applyFill="1" applyBorder="1" applyAlignment="1" applyProtection="1">
      <alignment horizontal="center" vertical="center" wrapText="1"/>
      <protection locked="0"/>
    </xf>
    <xf numFmtId="3" fontId="22" fillId="0" borderId="2" xfId="2" applyNumberFormat="1" applyFont="1" applyBorder="1" applyAlignment="1">
      <alignment horizontal="center" vertical="center" wrapText="1"/>
    </xf>
    <xf numFmtId="0" fontId="41" fillId="0" borderId="17" xfId="2" applyFont="1" applyBorder="1" applyAlignment="1">
      <alignment horizontal="center" vertical="center" wrapText="1"/>
    </xf>
    <xf numFmtId="0" fontId="6" fillId="0" borderId="0" xfId="16" applyFont="1" applyBorder="1" applyAlignment="1">
      <alignment horizontal="center" vertical="center"/>
    </xf>
    <xf numFmtId="0" fontId="6" fillId="0" borderId="0" xfId="16" applyFont="1" applyBorder="1" applyAlignment="1">
      <alignment horizontal="left" vertical="center"/>
    </xf>
    <xf numFmtId="0" fontId="34" fillId="0" borderId="0" xfId="16" applyFont="1" applyAlignment="1">
      <alignment horizontal="center"/>
    </xf>
    <xf numFmtId="0" fontId="9" fillId="0" borderId="0" xfId="16" applyFont="1" applyAlignment="1">
      <alignment horizontal="left" vertical="center"/>
    </xf>
    <xf numFmtId="0" fontId="7" fillId="0" borderId="0" xfId="16" applyFont="1" applyBorder="1" applyAlignment="1">
      <alignment horizontal="left" vertical="center"/>
    </xf>
    <xf numFmtId="0" fontId="22" fillId="0" borderId="0" xfId="16" applyFont="1" applyAlignment="1">
      <alignment horizontal="center" vertical="center" wrapText="1"/>
    </xf>
    <xf numFmtId="0" fontId="22" fillId="0" borderId="0" xfId="16" applyFont="1" applyBorder="1" applyAlignment="1">
      <alignment vertical="center" wrapText="1"/>
    </xf>
    <xf numFmtId="0" fontId="22" fillId="0" borderId="0" xfId="16" applyFont="1" applyBorder="1" applyAlignment="1">
      <alignment horizontal="center" vertical="center" wrapText="1"/>
    </xf>
    <xf numFmtId="0" fontId="22" fillId="0" borderId="0" xfId="16" applyFont="1" applyAlignment="1">
      <alignment vertical="center" wrapText="1"/>
    </xf>
    <xf numFmtId="0" fontId="32" fillId="0" borderId="0" xfId="16" applyFont="1" applyAlignment="1">
      <alignment horizontal="center" vertical="center" wrapText="1"/>
    </xf>
    <xf numFmtId="0" fontId="32" fillId="0" borderId="0" xfId="16" applyFont="1" applyAlignment="1">
      <alignment vertical="center" wrapText="1"/>
    </xf>
    <xf numFmtId="0" fontId="32" fillId="0" borderId="3" xfId="16" applyFont="1" applyBorder="1" applyAlignment="1">
      <alignment horizontal="center" vertical="center" wrapText="1"/>
    </xf>
    <xf numFmtId="9" fontId="32" fillId="0" borderId="0" xfId="16" applyNumberFormat="1" applyFont="1" applyBorder="1" applyAlignment="1">
      <alignment horizontal="center" vertical="center" wrapText="1"/>
    </xf>
    <xf numFmtId="0" fontId="32" fillId="0" borderId="7" xfId="16" applyFont="1" applyBorder="1" applyAlignment="1">
      <alignment horizontal="center" vertical="center" wrapText="1"/>
    </xf>
    <xf numFmtId="9" fontId="32" fillId="0" borderId="6" xfId="16" applyNumberFormat="1" applyFont="1" applyBorder="1" applyAlignment="1">
      <alignment horizontal="center" vertical="center" wrapText="1"/>
    </xf>
    <xf numFmtId="0" fontId="23" fillId="0" borderId="0" xfId="16" applyFont="1" applyBorder="1" applyAlignment="1">
      <alignment horizontal="center" vertical="center" wrapText="1"/>
    </xf>
    <xf numFmtId="0" fontId="66" fillId="0" borderId="0" xfId="16" applyFont="1" applyBorder="1" applyAlignment="1">
      <alignment horizontal="center" vertical="center" wrapText="1"/>
    </xf>
    <xf numFmtId="0" fontId="23" fillId="0" borderId="0" xfId="16" applyFont="1" applyBorder="1" applyAlignment="1">
      <alignment vertical="center" wrapText="1"/>
    </xf>
    <xf numFmtId="0" fontId="5" fillId="0" borderId="0" xfId="16" applyBorder="1"/>
    <xf numFmtId="0" fontId="27" fillId="0" borderId="0" xfId="16" applyFont="1" applyAlignment="1">
      <alignment horizontal="center" vertical="center" wrapText="1"/>
    </xf>
    <xf numFmtId="0" fontId="28" fillId="0" borderId="5" xfId="16" applyFont="1" applyBorder="1" applyAlignment="1">
      <alignment horizontal="left" vertical="center" wrapText="1"/>
    </xf>
    <xf numFmtId="0" fontId="27" fillId="0" borderId="0" xfId="16" applyFont="1" applyAlignment="1">
      <alignment vertical="center" wrapText="1"/>
    </xf>
    <xf numFmtId="4" fontId="27" fillId="0" borderId="0" xfId="16" applyNumberFormat="1" applyFont="1" applyBorder="1" applyAlignment="1">
      <alignment horizontal="center" vertical="center"/>
    </xf>
    <xf numFmtId="0" fontId="28" fillId="0" borderId="4" xfId="16" applyFont="1" applyBorder="1" applyAlignment="1">
      <alignment horizontal="left" vertical="center" wrapText="1"/>
    </xf>
    <xf numFmtId="4" fontId="27" fillId="0" borderId="0" xfId="16" applyNumberFormat="1" applyFont="1" applyBorder="1" applyAlignment="1">
      <alignment horizontal="center" vertical="center" wrapText="1"/>
    </xf>
    <xf numFmtId="0" fontId="28" fillId="0" borderId="3" xfId="16" applyFont="1" applyBorder="1" applyAlignment="1">
      <alignment horizontal="left" vertical="center" wrapText="1"/>
    </xf>
    <xf numFmtId="0" fontId="58" fillId="0" borderId="0" xfId="16" applyFont="1" applyBorder="1" applyAlignment="1">
      <alignment horizontal="center" vertical="center" wrapText="1"/>
    </xf>
    <xf numFmtId="2" fontId="67" fillId="0" borderId="0" xfId="16" applyNumberFormat="1" applyFont="1" applyBorder="1"/>
    <xf numFmtId="10" fontId="27" fillId="0" borderId="0" xfId="16" applyNumberFormat="1" applyFont="1" applyAlignment="1">
      <alignment vertical="center" wrapText="1"/>
    </xf>
    <xf numFmtId="2" fontId="95" fillId="0" borderId="0" xfId="16" applyNumberFormat="1" applyFont="1" applyBorder="1" applyAlignment="1">
      <alignment horizontal="center" vertical="center" wrapText="1"/>
    </xf>
    <xf numFmtId="2" fontId="68" fillId="0" borderId="0" xfId="16" applyNumberFormat="1" applyFont="1" applyBorder="1" applyAlignment="1">
      <alignment horizontal="center" vertical="center" wrapText="1"/>
    </xf>
    <xf numFmtId="0" fontId="22" fillId="0" borderId="2" xfId="16" applyFont="1" applyBorder="1" applyAlignment="1">
      <alignment horizontal="left" vertical="center" wrapText="1"/>
    </xf>
    <xf numFmtId="3" fontId="22" fillId="0" borderId="2" xfId="16" applyNumberFormat="1" applyFont="1" applyBorder="1" applyAlignment="1">
      <alignment horizontal="center" vertical="center" wrapText="1"/>
    </xf>
    <xf numFmtId="3" fontId="22" fillId="0" borderId="1" xfId="16" applyNumberFormat="1" applyFont="1" applyBorder="1" applyAlignment="1">
      <alignment horizontal="center" vertical="center" wrapText="1"/>
    </xf>
    <xf numFmtId="4" fontId="94" fillId="0" borderId="8" xfId="16" applyNumberFormat="1" applyFont="1" applyBorder="1" applyAlignment="1">
      <alignment horizontal="center" vertical="center" wrapText="1"/>
    </xf>
    <xf numFmtId="3" fontId="22" fillId="0" borderId="1" xfId="16" quotePrefix="1" applyNumberFormat="1" applyFont="1" applyBorder="1" applyAlignment="1">
      <alignment horizontal="center" vertical="center" wrapText="1"/>
    </xf>
    <xf numFmtId="0" fontId="20" fillId="0" borderId="0" xfId="16" applyFont="1" applyBorder="1" applyAlignment="1">
      <alignment vertical="center" wrapText="1"/>
    </xf>
    <xf numFmtId="0" fontId="109" fillId="0" borderId="0" xfId="16" applyFont="1"/>
    <xf numFmtId="2" fontId="39" fillId="0" borderId="0" xfId="16" applyNumberFormat="1" applyFont="1" applyAlignment="1">
      <alignment vertical="center" wrapText="1"/>
    </xf>
    <xf numFmtId="0" fontId="0" fillId="0" borderId="0" xfId="16" applyFont="1"/>
    <xf numFmtId="0" fontId="125" fillId="0" borderId="38" xfId="3" applyFont="1" applyBorder="1" applyAlignment="1">
      <alignment horizontal="center" vertical="center" wrapText="1"/>
    </xf>
    <xf numFmtId="0" fontId="182" fillId="0" borderId="0" xfId="3" applyFont="1"/>
    <xf numFmtId="0" fontId="137" fillId="0" borderId="33" xfId="3" applyFont="1" applyBorder="1" applyAlignment="1">
      <alignment horizontal="center" vertical="center" wrapText="1"/>
    </xf>
    <xf numFmtId="0" fontId="182" fillId="0" borderId="0" xfId="0" applyFont="1"/>
    <xf numFmtId="0" fontId="183" fillId="0" borderId="0" xfId="0" applyFont="1" applyAlignment="1">
      <alignment horizontal="left" vertical="center" wrapText="1"/>
    </xf>
    <xf numFmtId="3" fontId="114" fillId="0" borderId="0" xfId="2" applyNumberFormat="1" applyFont="1" applyAlignment="1" applyProtection="1">
      <alignment horizontal="center" vertical="center" wrapText="1"/>
      <protection locked="0"/>
    </xf>
    <xf numFmtId="4" fontId="109" fillId="0" borderId="0" xfId="2" applyNumberFormat="1" applyFont="1" applyAlignment="1" applyProtection="1">
      <alignment horizontal="center" vertical="center" wrapText="1"/>
      <protection locked="0"/>
    </xf>
    <xf numFmtId="4" fontId="109" fillId="0" borderId="0" xfId="2" applyNumberFormat="1" applyFont="1" applyAlignment="1">
      <alignment horizontal="center" vertical="center" wrapText="1"/>
    </xf>
    <xf numFmtId="3" fontId="114" fillId="0" borderId="0" xfId="2" applyNumberFormat="1" applyFont="1" applyAlignment="1">
      <alignment vertical="center" wrapText="1"/>
    </xf>
    <xf numFmtId="3" fontId="112" fillId="0" borderId="0" xfId="0" applyNumberFormat="1" applyFont="1" applyBorder="1" applyAlignment="1">
      <alignment horizontal="center" vertical="center" wrapText="1"/>
    </xf>
    <xf numFmtId="2" fontId="112" fillId="0" borderId="0" xfId="0" applyNumberFormat="1" applyFont="1" applyBorder="1" applyAlignment="1" applyProtection="1">
      <alignment horizontal="center" vertical="center"/>
      <protection locked="0"/>
    </xf>
    <xf numFmtId="4" fontId="162" fillId="0" borderId="0" xfId="0" applyNumberFormat="1" applyFont="1" applyBorder="1" applyAlignment="1">
      <alignment horizontal="center" vertical="center" wrapText="1"/>
    </xf>
    <xf numFmtId="4" fontId="112" fillId="0" borderId="0" xfId="0" applyNumberFormat="1" applyFont="1" applyBorder="1" applyAlignment="1">
      <alignment horizontal="center" vertical="center" wrapText="1"/>
    </xf>
    <xf numFmtId="3" fontId="112" fillId="0" borderId="0" xfId="0" applyNumberFormat="1" applyFont="1" applyBorder="1" applyAlignment="1">
      <alignment horizontal="center" vertical="center"/>
    </xf>
    <xf numFmtId="10" fontId="112" fillId="0" borderId="0" xfId="0" applyNumberFormat="1" applyFont="1" applyBorder="1" applyAlignment="1">
      <alignment vertical="center" wrapText="1"/>
    </xf>
    <xf numFmtId="0" fontId="141" fillId="0" borderId="0" xfId="16" applyFont="1" applyBorder="1" applyAlignment="1">
      <alignment horizontal="left" vertical="center" indent="1"/>
    </xf>
    <xf numFmtId="0" fontId="108" fillId="0" borderId="0" xfId="16" applyFont="1" applyBorder="1" applyAlignment="1">
      <alignment vertical="center" wrapText="1"/>
    </xf>
    <xf numFmtId="0" fontId="140" fillId="0" borderId="0" xfId="16" applyFont="1" applyBorder="1" applyAlignment="1">
      <alignment vertical="center"/>
    </xf>
    <xf numFmtId="3" fontId="139" fillId="0" borderId="0" xfId="0" applyNumberFormat="1" applyFont="1" applyBorder="1" applyAlignment="1" applyProtection="1">
      <alignment horizontal="center" vertical="center"/>
      <protection locked="0"/>
    </xf>
    <xf numFmtId="0" fontId="113" fillId="0" borderId="0" xfId="18" applyFont="1" applyAlignment="1">
      <alignment horizontal="left" vertical="center" wrapText="1"/>
    </xf>
    <xf numFmtId="0" fontId="52" fillId="0" borderId="16" xfId="2" applyFont="1" applyBorder="1" applyAlignment="1">
      <alignment horizontal="center" vertical="center" wrapText="1"/>
    </xf>
    <xf numFmtId="0" fontId="52" fillId="0" borderId="9" xfId="2" applyFont="1" applyBorder="1" applyAlignment="1">
      <alignment horizontal="center" vertical="center" wrapText="1"/>
    </xf>
    <xf numFmtId="0" fontId="2" fillId="4" borderId="0" xfId="19" applyFill="1"/>
    <xf numFmtId="0" fontId="2" fillId="0" borderId="0" xfId="19"/>
    <xf numFmtId="14" fontId="2" fillId="0" borderId="0" xfId="19" applyNumberFormat="1"/>
    <xf numFmtId="0" fontId="185" fillId="4" borderId="0" xfId="19" applyFont="1" applyFill="1"/>
    <xf numFmtId="0" fontId="141" fillId="6" borderId="21" xfId="19" applyFont="1" applyFill="1" applyBorder="1" applyAlignment="1">
      <alignment horizontal="center" vertical="center"/>
    </xf>
    <xf numFmtId="14" fontId="126" fillId="6" borderId="36" xfId="19" applyNumberFormat="1" applyFont="1" applyFill="1" applyBorder="1" applyAlignment="1">
      <alignment horizontal="center" vertical="center"/>
    </xf>
    <xf numFmtId="0" fontId="128" fillId="5" borderId="34" xfId="19" applyFont="1" applyFill="1" applyBorder="1"/>
    <xf numFmtId="3" fontId="128" fillId="5" borderId="35" xfId="19" applyNumberFormat="1" applyFont="1" applyFill="1" applyBorder="1"/>
    <xf numFmtId="0" fontId="115" fillId="0" borderId="35" xfId="19" applyFont="1" applyBorder="1"/>
    <xf numFmtId="167" fontId="128" fillId="4" borderId="34" xfId="20" applyNumberFormat="1" applyFont="1" applyFill="1" applyBorder="1"/>
    <xf numFmtId="3" fontId="128" fillId="4" borderId="38" xfId="19" applyNumberFormat="1" applyFont="1" applyFill="1" applyBorder="1"/>
    <xf numFmtId="167" fontId="128" fillId="0" borderId="35" xfId="19" applyNumberFormat="1" applyFont="1" applyBorder="1"/>
    <xf numFmtId="167" fontId="128" fillId="0" borderId="34" xfId="19" applyNumberFormat="1" applyFont="1" applyBorder="1"/>
    <xf numFmtId="3" fontId="128" fillId="5" borderId="38" xfId="19" applyNumberFormat="1" applyFont="1" applyFill="1" applyBorder="1"/>
    <xf numFmtId="0" fontId="128" fillId="4" borderId="18" xfId="19" applyFont="1" applyFill="1" applyBorder="1"/>
    <xf numFmtId="3" fontId="128" fillId="4" borderId="25" xfId="19" applyNumberFormat="1" applyFont="1" applyFill="1" applyBorder="1"/>
    <xf numFmtId="0" fontId="115" fillId="0" borderId="19" xfId="19" applyFont="1" applyBorder="1"/>
    <xf numFmtId="167" fontId="128" fillId="4" borderId="18" xfId="20" applyNumberFormat="1" applyFont="1" applyFill="1" applyBorder="1"/>
    <xf numFmtId="3" fontId="128" fillId="4" borderId="19" xfId="19" applyNumberFormat="1" applyFont="1" applyFill="1" applyBorder="1"/>
    <xf numFmtId="167" fontId="128" fillId="0" borderId="18" xfId="19" applyNumberFormat="1" applyFont="1" applyBorder="1"/>
    <xf numFmtId="0" fontId="115" fillId="4" borderId="26" xfId="19" applyFont="1" applyFill="1" applyBorder="1"/>
    <xf numFmtId="3" fontId="115" fillId="4" borderId="0" xfId="19" applyNumberFormat="1" applyFont="1" applyFill="1"/>
    <xf numFmtId="0" fontId="115" fillId="0" borderId="31" xfId="19" applyFont="1" applyBorder="1"/>
    <xf numFmtId="167" fontId="5" fillId="4" borderId="26" xfId="20" applyNumberFormat="1" applyFont="1" applyFill="1" applyBorder="1"/>
    <xf numFmtId="3" fontId="115" fillId="4" borderId="31" xfId="19" applyNumberFormat="1" applyFont="1" applyFill="1" applyBorder="1"/>
    <xf numFmtId="167" fontId="115" fillId="4" borderId="0" xfId="19" applyNumberFormat="1" applyFont="1" applyFill="1"/>
    <xf numFmtId="167" fontId="115" fillId="4" borderId="26" xfId="19" applyNumberFormat="1" applyFont="1" applyFill="1" applyBorder="1"/>
    <xf numFmtId="0" fontId="128" fillId="4" borderId="55" xfId="19" applyFont="1" applyFill="1" applyBorder="1"/>
    <xf numFmtId="3" fontId="128" fillId="4" borderId="56" xfId="19" applyNumberFormat="1" applyFont="1" applyFill="1" applyBorder="1"/>
    <xf numFmtId="0" fontId="115" fillId="0" borderId="57" xfId="19" applyFont="1" applyBorder="1"/>
    <xf numFmtId="167" fontId="128" fillId="4" borderId="55" xfId="20" applyNumberFormat="1" applyFont="1" applyFill="1" applyBorder="1"/>
    <xf numFmtId="3" fontId="128" fillId="4" borderId="57" xfId="19" applyNumberFormat="1" applyFont="1" applyFill="1" applyBorder="1"/>
    <xf numFmtId="167" fontId="128" fillId="4" borderId="55" xfId="19" applyNumberFormat="1" applyFont="1" applyFill="1" applyBorder="1"/>
    <xf numFmtId="0" fontId="115" fillId="4" borderId="58" xfId="19" applyFont="1" applyFill="1" applyBorder="1"/>
    <xf numFmtId="3" fontId="115" fillId="4" borderId="59" xfId="19" applyNumberFormat="1" applyFont="1" applyFill="1" applyBorder="1"/>
    <xf numFmtId="0" fontId="115" fillId="0" borderId="60" xfId="19" applyFont="1" applyBorder="1"/>
    <xf numFmtId="0" fontId="115" fillId="4" borderId="20" xfId="19" applyFont="1" applyFill="1" applyBorder="1"/>
    <xf numFmtId="3" fontId="115" fillId="4" borderId="39" xfId="19" applyNumberFormat="1" applyFont="1" applyFill="1" applyBorder="1"/>
    <xf numFmtId="0" fontId="115" fillId="0" borderId="21" xfId="19" applyFont="1" applyBorder="1"/>
    <xf numFmtId="167" fontId="128" fillId="4" borderId="18" xfId="19" applyNumberFormat="1" applyFont="1" applyFill="1" applyBorder="1"/>
    <xf numFmtId="167" fontId="5" fillId="4" borderId="20" xfId="20" applyNumberFormat="1" applyFont="1" applyFill="1" applyBorder="1"/>
    <xf numFmtId="3" fontId="115" fillId="4" borderId="21" xfId="19" applyNumberFormat="1" applyFont="1" applyFill="1" applyBorder="1"/>
    <xf numFmtId="167" fontId="115" fillId="4" borderId="39" xfId="19" applyNumberFormat="1" applyFont="1" applyFill="1" applyBorder="1"/>
    <xf numFmtId="167" fontId="115" fillId="4" borderId="20" xfId="19" applyNumberFormat="1" applyFont="1" applyFill="1" applyBorder="1"/>
    <xf numFmtId="0" fontId="128" fillId="4" borderId="18" xfId="19" applyFont="1" applyFill="1" applyBorder="1" applyAlignment="1">
      <alignment wrapText="1"/>
    </xf>
    <xf numFmtId="167" fontId="128" fillId="4" borderId="26" xfId="20" applyNumberFormat="1" applyFont="1" applyFill="1" applyBorder="1"/>
    <xf numFmtId="3" fontId="128" fillId="4" borderId="31" xfId="19" applyNumberFormat="1" applyFont="1" applyFill="1" applyBorder="1"/>
    <xf numFmtId="167" fontId="128" fillId="4" borderId="26" xfId="19" applyNumberFormat="1" applyFont="1" applyFill="1" applyBorder="1"/>
    <xf numFmtId="0" fontId="115" fillId="0" borderId="0" xfId="19" applyFont="1"/>
    <xf numFmtId="0" fontId="115" fillId="4" borderId="0" xfId="19" applyFont="1" applyFill="1"/>
    <xf numFmtId="0" fontId="115" fillId="4" borderId="18" xfId="19" applyFont="1" applyFill="1" applyBorder="1" applyAlignment="1">
      <alignment wrapText="1"/>
    </xf>
    <xf numFmtId="3" fontId="115" fillId="4" borderId="25" xfId="19" applyNumberFormat="1" applyFont="1" applyFill="1" applyBorder="1"/>
    <xf numFmtId="167" fontId="5" fillId="4" borderId="18" xfId="20" applyNumberFormat="1" applyFont="1" applyFill="1" applyBorder="1"/>
    <xf numFmtId="167" fontId="115" fillId="4" borderId="18" xfId="19" applyNumberFormat="1" applyFont="1" applyFill="1" applyBorder="1"/>
    <xf numFmtId="3" fontId="115" fillId="4" borderId="19" xfId="19" applyNumberFormat="1" applyFont="1" applyFill="1" applyBorder="1"/>
    <xf numFmtId="167" fontId="115" fillId="4" borderId="25" xfId="19" applyNumberFormat="1" applyFont="1" applyFill="1" applyBorder="1"/>
    <xf numFmtId="3" fontId="2" fillId="0" borderId="0" xfId="19" applyNumberFormat="1"/>
    <xf numFmtId="0" fontId="176" fillId="4" borderId="26" xfId="19" applyFont="1" applyFill="1" applyBorder="1"/>
    <xf numFmtId="3" fontId="176" fillId="4" borderId="0" xfId="19" applyNumberFormat="1" applyFont="1" applyFill="1"/>
    <xf numFmtId="0" fontId="176" fillId="0" borderId="31" xfId="19" applyFont="1" applyBorder="1"/>
    <xf numFmtId="167" fontId="75" fillId="4" borderId="26" xfId="20" applyNumberFormat="1" applyFont="1" applyFill="1" applyBorder="1"/>
    <xf numFmtId="167" fontId="176" fillId="4" borderId="26" xfId="19" applyNumberFormat="1" applyFont="1" applyFill="1" applyBorder="1"/>
    <xf numFmtId="3" fontId="176" fillId="4" borderId="31" xfId="19" applyNumberFormat="1" applyFont="1" applyFill="1" applyBorder="1"/>
    <xf numFmtId="167" fontId="176" fillId="4" borderId="0" xfId="19" applyNumberFormat="1" applyFont="1" applyFill="1"/>
    <xf numFmtId="167" fontId="0" fillId="0" borderId="0" xfId="20" applyNumberFormat="1" applyFont="1"/>
    <xf numFmtId="0" fontId="128" fillId="4" borderId="34" xfId="19" applyFont="1" applyFill="1" applyBorder="1"/>
    <xf numFmtId="4" fontId="128" fillId="4" borderId="35" xfId="19" applyNumberFormat="1" applyFont="1" applyFill="1" applyBorder="1"/>
    <xf numFmtId="0" fontId="115" fillId="0" borderId="38" xfId="19" applyFont="1" applyBorder="1"/>
    <xf numFmtId="4" fontId="128" fillId="4" borderId="35" xfId="19" applyNumberFormat="1" applyFont="1" applyFill="1" applyBorder="1" applyAlignment="1">
      <alignment horizontal="right"/>
    </xf>
    <xf numFmtId="167" fontId="128" fillId="4" borderId="34" xfId="19" applyNumberFormat="1" applyFont="1" applyFill="1" applyBorder="1" applyAlignment="1">
      <alignment horizontal="right"/>
    </xf>
    <xf numFmtId="4" fontId="128" fillId="4" borderId="38" xfId="19" applyNumberFormat="1" applyFont="1" applyFill="1" applyBorder="1" applyAlignment="1">
      <alignment horizontal="right"/>
    </xf>
    <xf numFmtId="167" fontId="128" fillId="4" borderId="35" xfId="19" applyNumberFormat="1" applyFont="1" applyFill="1" applyBorder="1" applyAlignment="1">
      <alignment horizontal="right"/>
    </xf>
    <xf numFmtId="0" fontId="142" fillId="6" borderId="21" xfId="19" applyFont="1" applyFill="1" applyBorder="1" applyAlignment="1">
      <alignment horizontal="center" vertical="center"/>
    </xf>
    <xf numFmtId="0" fontId="128" fillId="4" borderId="26" xfId="19" applyFont="1" applyFill="1" applyBorder="1"/>
    <xf numFmtId="0" fontId="128" fillId="4" borderId="20" xfId="19" applyFont="1" applyFill="1" applyBorder="1"/>
    <xf numFmtId="0" fontId="52" fillId="0" borderId="61" xfId="2" applyFont="1" applyBorder="1" applyAlignment="1">
      <alignment horizontal="center" vertical="center" wrapText="1"/>
    </xf>
    <xf numFmtId="0" fontId="130" fillId="0" borderId="62" xfId="2" applyFont="1" applyBorder="1" applyAlignment="1">
      <alignment horizontal="center" vertical="center" wrapText="1"/>
    </xf>
    <xf numFmtId="0" fontId="81" fillId="0" borderId="62" xfId="2" applyFont="1" applyBorder="1" applyAlignment="1">
      <alignment vertical="center" wrapText="1"/>
    </xf>
    <xf numFmtId="3" fontId="81" fillId="0" borderId="62" xfId="2" applyNumberFormat="1" applyFont="1" applyBorder="1" applyAlignment="1">
      <alignment vertical="center" wrapText="1"/>
    </xf>
    <xf numFmtId="0" fontId="33" fillId="0" borderId="62" xfId="2" applyFont="1" applyBorder="1" applyAlignment="1">
      <alignment vertical="center" wrapText="1"/>
    </xf>
    <xf numFmtId="0" fontId="33" fillId="0" borderId="63" xfId="2" applyFont="1" applyBorder="1" applyAlignment="1">
      <alignment vertical="center" wrapText="1"/>
    </xf>
    <xf numFmtId="1" fontId="161" fillId="0" borderId="0" xfId="21" applyNumberFormat="1" applyFont="1" applyBorder="1" applyAlignment="1">
      <alignment horizontal="center" vertical="center"/>
    </xf>
    <xf numFmtId="2" fontId="161" fillId="0" borderId="0" xfId="21" applyNumberFormat="1" applyFont="1" applyBorder="1" applyAlignment="1">
      <alignment horizontal="center" vertical="center"/>
    </xf>
    <xf numFmtId="14" fontId="161" fillId="0" borderId="0" xfId="2" applyNumberFormat="1" applyFont="1" applyAlignment="1">
      <alignment horizontal="left" vertical="center" wrapText="1"/>
    </xf>
    <xf numFmtId="2" fontId="88" fillId="0" borderId="0" xfId="21" applyNumberFormat="1" applyFont="1" applyBorder="1" applyAlignment="1">
      <alignment horizontal="center" vertical="center"/>
    </xf>
    <xf numFmtId="1" fontId="112" fillId="0" borderId="0" xfId="2" applyNumberFormat="1" applyFont="1" applyAlignment="1">
      <alignment vertical="center"/>
    </xf>
    <xf numFmtId="1" fontId="108" fillId="0" borderId="0" xfId="2" applyNumberFormat="1" applyFont="1" applyAlignment="1">
      <alignment horizontal="left" vertical="center"/>
    </xf>
    <xf numFmtId="1" fontId="153" fillId="0" borderId="0" xfId="2" applyNumberFormat="1" applyFont="1" applyAlignment="1">
      <alignment vertical="center" wrapText="1"/>
    </xf>
    <xf numFmtId="1" fontId="108" fillId="0" borderId="0" xfId="2" applyNumberFormat="1" applyFont="1" applyAlignment="1">
      <alignment vertical="center" wrapText="1"/>
    </xf>
    <xf numFmtId="0" fontId="10" fillId="0" borderId="0" xfId="0" applyFont="1" applyAlignment="1">
      <alignment horizontal="center" wrapText="1"/>
    </xf>
    <xf numFmtId="0" fontId="52" fillId="0" borderId="16" xfId="16" applyFont="1" applyBorder="1" applyAlignment="1">
      <alignment vertical="center" wrapText="1"/>
    </xf>
    <xf numFmtId="0" fontId="52" fillId="0" borderId="10" xfId="16" applyFont="1" applyBorder="1" applyAlignment="1">
      <alignment vertical="center" wrapText="1"/>
    </xf>
    <xf numFmtId="0" fontId="22" fillId="0" borderId="30" xfId="16" applyFont="1" applyBorder="1" applyAlignment="1">
      <alignment vertical="center" wrapText="1"/>
    </xf>
    <xf numFmtId="9" fontId="32" fillId="0" borderId="17" xfId="16" applyNumberFormat="1" applyFont="1" applyBorder="1" applyAlignment="1">
      <alignment horizontal="center" vertical="center" wrapText="1"/>
    </xf>
    <xf numFmtId="0" fontId="32" fillId="0" borderId="30" xfId="16" applyFont="1" applyBorder="1" applyAlignment="1">
      <alignment vertical="center" wrapText="1"/>
    </xf>
    <xf numFmtId="0" fontId="137" fillId="0" borderId="34" xfId="3" applyFont="1" applyBorder="1" applyAlignment="1">
      <alignment horizontal="center" vertical="center" wrapText="1"/>
    </xf>
    <xf numFmtId="0" fontId="137" fillId="0" borderId="38" xfId="3" applyFont="1" applyBorder="1" applyAlignment="1">
      <alignment horizontal="center" vertical="center" wrapText="1"/>
    </xf>
    <xf numFmtId="0" fontId="137" fillId="0" borderId="20" xfId="3" applyFont="1" applyBorder="1" applyAlignment="1">
      <alignment horizontal="center" vertical="center" wrapText="1"/>
    </xf>
    <xf numFmtId="2" fontId="97" fillId="4" borderId="19" xfId="15" applyNumberFormat="1" applyFont="1" applyFill="1" applyBorder="1" applyAlignment="1" applyProtection="1">
      <alignment horizontal="center" vertical="center"/>
      <protection locked="0"/>
    </xf>
    <xf numFmtId="4" fontId="97" fillId="4" borderId="31" xfId="15" applyNumberFormat="1" applyFont="1" applyFill="1" applyBorder="1" applyAlignment="1" applyProtection="1">
      <alignment horizontal="center" vertical="center"/>
      <protection locked="0"/>
    </xf>
    <xf numFmtId="2" fontId="68" fillId="0" borderId="9" xfId="16" applyNumberFormat="1" applyFont="1" applyBorder="1" applyAlignment="1">
      <alignment horizontal="center" vertical="center" wrapText="1"/>
    </xf>
    <xf numFmtId="2" fontId="95" fillId="0" borderId="9" xfId="16" applyNumberFormat="1" applyFont="1" applyBorder="1" applyAlignment="1">
      <alignment horizontal="center" vertical="center" wrapText="1"/>
    </xf>
    <xf numFmtId="3" fontId="27" fillId="4" borderId="11" xfId="16" applyNumberFormat="1" applyFont="1" applyFill="1" applyBorder="1" applyAlignment="1">
      <alignment horizontal="center" vertical="center"/>
    </xf>
    <xf numFmtId="4" fontId="92" fillId="4" borderId="10" xfId="16" applyNumberFormat="1" applyFont="1" applyFill="1" applyBorder="1" applyAlignment="1">
      <alignment horizontal="center" vertical="center"/>
    </xf>
    <xf numFmtId="3" fontId="27" fillId="4" borderId="15" xfId="16" applyNumberFormat="1" applyFont="1" applyFill="1" applyBorder="1" applyAlignment="1">
      <alignment horizontal="center" vertical="center"/>
    </xf>
    <xf numFmtId="4" fontId="92" fillId="4" borderId="14" xfId="16" applyNumberFormat="1" applyFont="1" applyFill="1" applyBorder="1" applyAlignment="1">
      <alignment horizontal="center" vertical="center"/>
    </xf>
    <xf numFmtId="4" fontId="92" fillId="4" borderId="14" xfId="16" applyNumberFormat="1" applyFont="1" applyFill="1" applyBorder="1" applyAlignment="1">
      <alignment horizontal="center" vertical="center" wrapText="1"/>
    </xf>
    <xf numFmtId="4" fontId="92" fillId="4" borderId="6" xfId="16" applyNumberFormat="1" applyFont="1" applyFill="1" applyBorder="1" applyAlignment="1">
      <alignment horizontal="center" vertical="center" wrapText="1"/>
    </xf>
    <xf numFmtId="3" fontId="27" fillId="4" borderId="15" xfId="16" applyNumberFormat="1" applyFont="1" applyFill="1" applyBorder="1" applyAlignment="1">
      <alignment horizontal="center" vertical="center" wrapText="1"/>
    </xf>
    <xf numFmtId="3" fontId="27" fillId="4" borderId="7" xfId="16" applyNumberFormat="1" applyFont="1" applyFill="1" applyBorder="1" applyAlignment="1">
      <alignment horizontal="center" vertical="center" wrapText="1"/>
    </xf>
    <xf numFmtId="3" fontId="27" fillId="4" borderId="5" xfId="16" applyNumberFormat="1" applyFont="1" applyFill="1" applyBorder="1" applyAlignment="1">
      <alignment horizontal="center" vertical="center"/>
    </xf>
    <xf numFmtId="3" fontId="27" fillId="4" borderId="4" xfId="16" applyNumberFormat="1" applyFont="1" applyFill="1" applyBorder="1" applyAlignment="1">
      <alignment horizontal="center" vertical="center"/>
    </xf>
    <xf numFmtId="3" fontId="27" fillId="4" borderId="4" xfId="16" applyNumberFormat="1" applyFont="1" applyFill="1" applyBorder="1" applyAlignment="1">
      <alignment horizontal="center" vertical="center" wrapText="1"/>
    </xf>
    <xf numFmtId="3" fontId="27" fillId="4" borderId="3" xfId="16" applyNumberFormat="1" applyFont="1" applyFill="1" applyBorder="1" applyAlignment="1">
      <alignment horizontal="center" vertical="center" wrapText="1"/>
    </xf>
    <xf numFmtId="3" fontId="92" fillId="0" borderId="10" xfId="0" applyNumberFormat="1" applyFont="1" applyBorder="1" applyAlignment="1">
      <alignment horizontal="center" vertical="center"/>
    </xf>
    <xf numFmtId="3" fontId="92" fillId="0" borderId="14" xfId="0" applyNumberFormat="1" applyFont="1" applyBorder="1" applyAlignment="1">
      <alignment horizontal="center" vertical="center"/>
    </xf>
    <xf numFmtId="3" fontId="92" fillId="0" borderId="14" xfId="0" applyNumberFormat="1" applyFont="1" applyBorder="1" applyAlignment="1">
      <alignment horizontal="center" vertical="center" wrapText="1"/>
    </xf>
    <xf numFmtId="3" fontId="92" fillId="0" borderId="14" xfId="2" applyNumberFormat="1" applyFont="1" applyBorder="1" applyAlignment="1">
      <alignment horizontal="center" vertical="center" wrapText="1"/>
    </xf>
    <xf numFmtId="3" fontId="92" fillId="0" borderId="6" xfId="2" applyNumberFormat="1" applyFont="1" applyBorder="1" applyAlignment="1">
      <alignment horizontal="center" vertical="center" wrapText="1"/>
    </xf>
    <xf numFmtId="0" fontId="79" fillId="0" borderId="0" xfId="0" applyFont="1" applyAlignment="1">
      <alignment vertical="center" wrapText="1"/>
    </xf>
    <xf numFmtId="2" fontId="149" fillId="0" borderId="0" xfId="0" applyNumberFormat="1" applyFont="1" applyAlignment="1">
      <alignment vertical="center" wrapText="1"/>
    </xf>
    <xf numFmtId="0" fontId="108" fillId="0" borderId="0" xfId="0" applyFont="1" applyAlignment="1">
      <alignment vertical="center" wrapText="1"/>
    </xf>
    <xf numFmtId="0" fontId="134" fillId="0" borderId="0" xfId="0" applyFont="1" applyAlignment="1">
      <alignment vertical="center" wrapText="1"/>
    </xf>
    <xf numFmtId="0" fontId="149" fillId="0" borderId="0" xfId="0" applyFont="1" applyAlignment="1">
      <alignment vertical="center" wrapText="1"/>
    </xf>
    <xf numFmtId="2" fontId="148" fillId="0" borderId="0" xfId="2" applyNumberFormat="1" applyFont="1" applyAlignment="1">
      <alignment horizontal="left" vertical="center" wrapText="1"/>
    </xf>
    <xf numFmtId="49" fontId="149" fillId="0" borderId="0" xfId="2" applyNumberFormat="1" applyFont="1" applyAlignment="1">
      <alignment horizontal="left" vertical="center" wrapText="1"/>
    </xf>
    <xf numFmtId="3" fontId="27" fillId="0" borderId="0" xfId="16" applyNumberFormat="1" applyFont="1" applyAlignment="1">
      <alignment vertical="center" wrapText="1"/>
    </xf>
    <xf numFmtId="2" fontId="155" fillId="0" borderId="0" xfId="2" applyNumberFormat="1" applyFont="1" applyAlignment="1">
      <alignment vertical="center" wrapText="1"/>
    </xf>
    <xf numFmtId="3" fontId="124" fillId="4" borderId="33" xfId="16" applyNumberFormat="1" applyFont="1" applyFill="1" applyBorder="1" applyAlignment="1">
      <alignment horizontal="center" vertical="center" wrapText="1"/>
    </xf>
    <xf numFmtId="2" fontId="80" fillId="0" borderId="0" xfId="2" applyNumberFormat="1" applyFont="1" applyAlignment="1">
      <alignment horizontal="left" vertical="center" wrapText="1"/>
    </xf>
    <xf numFmtId="49" fontId="174" fillId="0" borderId="0" xfId="2" applyNumberFormat="1" applyFont="1" applyAlignment="1">
      <alignment horizontal="left" vertical="center" wrapText="1"/>
    </xf>
    <xf numFmtId="2" fontId="148" fillId="0" borderId="0" xfId="0" applyNumberFormat="1" applyFont="1" applyAlignment="1">
      <alignment vertical="center" wrapText="1"/>
    </xf>
    <xf numFmtId="3" fontId="112" fillId="0" borderId="0" xfId="0" applyNumberFormat="1" applyFont="1"/>
    <xf numFmtId="0" fontId="112" fillId="0" borderId="0" xfId="2" applyFont="1"/>
    <xf numFmtId="3" fontId="112" fillId="0" borderId="0" xfId="2" applyNumberFormat="1" applyFont="1"/>
    <xf numFmtId="0" fontId="108" fillId="0" borderId="0" xfId="16" applyFont="1" applyAlignment="1">
      <alignment vertical="center" wrapText="1"/>
    </xf>
    <xf numFmtId="3" fontId="128" fillId="4" borderId="0" xfId="19" applyNumberFormat="1" applyFont="1" applyFill="1"/>
    <xf numFmtId="0" fontId="5" fillId="0" borderId="0" xfId="2" applyFont="1"/>
    <xf numFmtId="0" fontId="174" fillId="0" borderId="0" xfId="16" applyFont="1" applyAlignment="1">
      <alignment vertical="center" wrapText="1"/>
    </xf>
    <xf numFmtId="0" fontId="79" fillId="0" borderId="0" xfId="16" applyFont="1" applyAlignment="1">
      <alignment vertical="center" wrapText="1"/>
    </xf>
    <xf numFmtId="3" fontId="166" fillId="0" borderId="0" xfId="16" applyNumberFormat="1" applyFont="1" applyBorder="1" applyAlignment="1">
      <alignment vertical="center"/>
    </xf>
    <xf numFmtId="0" fontId="149" fillId="0" borderId="0" xfId="16" applyFont="1" applyAlignment="1">
      <alignment vertical="center" wrapText="1"/>
    </xf>
    <xf numFmtId="0" fontId="105" fillId="0" borderId="0" xfId="2" applyFont="1" applyAlignment="1">
      <alignment vertical="center" wrapText="1"/>
    </xf>
    <xf numFmtId="3" fontId="108" fillId="0" borderId="0" xfId="0" applyNumberFormat="1" applyFont="1" applyAlignment="1">
      <alignment vertical="center" wrapText="1"/>
    </xf>
    <xf numFmtId="0" fontId="5" fillId="0" borderId="0" xfId="2" applyFont="1" applyAlignment="1">
      <alignment vertical="center"/>
    </xf>
    <xf numFmtId="0" fontId="8" fillId="0" borderId="0" xfId="0" applyFont="1" applyAlignment="1">
      <alignment horizontal="center" wrapText="1"/>
    </xf>
    <xf numFmtId="0" fontId="11" fillId="0" borderId="0" xfId="0" applyFont="1" applyAlignment="1">
      <alignment horizontal="center" vertical="center" wrapText="1"/>
    </xf>
    <xf numFmtId="0" fontId="13" fillId="0" borderId="0" xfId="0" applyFont="1" applyAlignment="1">
      <alignment horizontal="center"/>
    </xf>
    <xf numFmtId="0" fontId="11" fillId="0" borderId="0" xfId="0" applyFont="1" applyAlignment="1" applyProtection="1">
      <alignment horizontal="center" vertical="center" wrapText="1"/>
      <protection locked="0"/>
    </xf>
    <xf numFmtId="0" fontId="10" fillId="0" borderId="0" xfId="0" applyFont="1" applyAlignment="1">
      <alignment horizontal="center" wrapText="1"/>
    </xf>
    <xf numFmtId="0" fontId="183" fillId="0" borderId="0" xfId="0" applyFont="1" applyAlignment="1">
      <alignment horizontal="left" vertical="center" wrapText="1"/>
    </xf>
    <xf numFmtId="0" fontId="113" fillId="0" borderId="0" xfId="18" applyFont="1" applyAlignment="1">
      <alignment horizontal="left" vertical="center" wrapText="1"/>
    </xf>
    <xf numFmtId="0" fontId="184" fillId="0" borderId="0" xfId="18" applyFont="1" applyAlignment="1">
      <alignment horizontal="left" vertical="center" wrapText="1"/>
    </xf>
    <xf numFmtId="0" fontId="17" fillId="0" borderId="0" xfId="0" applyFont="1" applyAlignment="1">
      <alignment horizontal="center" vertical="center" wrapText="1"/>
    </xf>
    <xf numFmtId="0" fontId="17" fillId="4" borderId="0" xfId="0" applyFont="1" applyFill="1" applyAlignment="1">
      <alignment horizontal="left" vertical="center" wrapText="1"/>
    </xf>
    <xf numFmtId="0" fontId="0" fillId="4" borderId="0" xfId="0" applyFill="1" applyAlignment="1">
      <alignment horizontal="left" vertical="center" wrapText="1"/>
    </xf>
    <xf numFmtId="14" fontId="17" fillId="4" borderId="0" xfId="0" applyNumberFormat="1" applyFont="1" applyFill="1" applyAlignment="1">
      <alignment horizontal="justify" vertical="center" wrapText="1"/>
    </xf>
    <xf numFmtId="0" fontId="0" fillId="4" borderId="0" xfId="0" applyFill="1" applyAlignment="1">
      <alignment horizontal="justify" vertical="center" wrapText="1"/>
    </xf>
    <xf numFmtId="14" fontId="126" fillId="6" borderId="36" xfId="19" applyNumberFormat="1" applyFont="1" applyFill="1" applyBorder="1" applyAlignment="1">
      <alignment horizontal="center" vertical="center"/>
    </xf>
    <xf numFmtId="14" fontId="126" fillId="6" borderId="32" xfId="19" applyNumberFormat="1" applyFont="1" applyFill="1" applyBorder="1" applyAlignment="1">
      <alignment horizontal="center" vertical="center"/>
    </xf>
    <xf numFmtId="0" fontId="122" fillId="4" borderId="32" xfId="19" applyFont="1" applyFill="1" applyBorder="1" applyAlignment="1">
      <alignment horizontal="center" vertical="center"/>
    </xf>
    <xf numFmtId="14" fontId="126" fillId="6" borderId="32" xfId="19" applyNumberFormat="1" applyFont="1" applyFill="1" applyBorder="1" applyAlignment="1">
      <alignment horizontal="center" vertical="center" wrapText="1"/>
    </xf>
    <xf numFmtId="0" fontId="16" fillId="0" borderId="0" xfId="0" applyFont="1" applyAlignment="1">
      <alignment horizontal="center" vertical="center"/>
    </xf>
    <xf numFmtId="0" fontId="16" fillId="0" borderId="0" xfId="0" applyFont="1" applyAlignment="1">
      <alignment horizontal="center" vertical="center" wrapText="1"/>
    </xf>
    <xf numFmtId="0" fontId="34" fillId="0" borderId="0" xfId="2" applyFont="1" applyAlignment="1">
      <alignment horizontal="center"/>
    </xf>
    <xf numFmtId="0" fontId="16" fillId="0" borderId="0" xfId="2" applyFont="1" applyAlignment="1">
      <alignment horizontal="center" vertical="center"/>
    </xf>
    <xf numFmtId="0" fontId="7" fillId="2" borderId="0" xfId="5" applyFont="1" applyFill="1" applyAlignment="1">
      <alignment horizontal="center" vertical="center"/>
    </xf>
    <xf numFmtId="0" fontId="22" fillId="0" borderId="5" xfId="2" applyFont="1" applyBorder="1" applyAlignment="1">
      <alignment horizontal="center" vertical="center" wrapText="1"/>
    </xf>
    <xf numFmtId="0" fontId="22" fillId="0" borderId="4" xfId="2" applyFont="1" applyBorder="1" applyAlignment="1">
      <alignment horizontal="center" vertical="center" wrapText="1"/>
    </xf>
    <xf numFmtId="0" fontId="22" fillId="0" borderId="3" xfId="2" applyFont="1" applyBorder="1" applyAlignment="1">
      <alignment horizontal="center" vertical="center" wrapText="1"/>
    </xf>
    <xf numFmtId="0" fontId="22" fillId="0" borderId="11" xfId="2" applyFont="1" applyBorder="1" applyAlignment="1">
      <alignment horizontal="center" vertical="center" wrapText="1"/>
    </xf>
    <xf numFmtId="0" fontId="22" fillId="0" borderId="16" xfId="2" applyFont="1" applyBorder="1" applyAlignment="1">
      <alignment horizontal="center" vertical="center" wrapText="1"/>
    </xf>
    <xf numFmtId="0" fontId="22" fillId="0" borderId="15" xfId="2" applyFont="1" applyBorder="1" applyAlignment="1">
      <alignment horizontal="center" vertical="center" wrapText="1"/>
    </xf>
    <xf numFmtId="0" fontId="22" fillId="0" borderId="0" xfId="2" applyFont="1" applyAlignment="1">
      <alignment horizontal="center" vertical="center" wrapText="1"/>
    </xf>
    <xf numFmtId="0" fontId="52" fillId="0" borderId="16" xfId="2" applyFont="1" applyBorder="1" applyAlignment="1">
      <alignment horizontal="center" vertical="center" wrapText="1"/>
    </xf>
    <xf numFmtId="0" fontId="52" fillId="0" borderId="10" xfId="2" applyFont="1" applyBorder="1" applyAlignment="1">
      <alignment horizontal="center" vertical="center" wrapText="1"/>
    </xf>
    <xf numFmtId="0" fontId="52" fillId="0" borderId="11" xfId="2" applyFont="1" applyBorder="1" applyAlignment="1">
      <alignment horizontal="center" vertical="center" wrapText="1"/>
    </xf>
    <xf numFmtId="0" fontId="32" fillId="0" borderId="45" xfId="2" applyFont="1" applyBorder="1" applyAlignment="1">
      <alignment horizontal="center" vertical="center" wrapText="1"/>
    </xf>
    <xf numFmtId="0" fontId="32" fillId="0" borderId="44" xfId="2" applyFont="1" applyBorder="1" applyAlignment="1">
      <alignment horizontal="center" vertical="center" wrapText="1"/>
    </xf>
    <xf numFmtId="0" fontId="49" fillId="0" borderId="48" xfId="2" applyFont="1" applyBorder="1" applyAlignment="1">
      <alignment horizontal="center" vertical="center" wrapText="1"/>
    </xf>
    <xf numFmtId="0" fontId="49" fillId="0" borderId="49" xfId="2" applyFont="1" applyBorder="1" applyAlignment="1">
      <alignment horizontal="center" vertical="center" wrapText="1"/>
    </xf>
    <xf numFmtId="0" fontId="49" fillId="0" borderId="50" xfId="2" applyFont="1" applyBorder="1" applyAlignment="1">
      <alignment horizontal="center" vertical="center" wrapText="1"/>
    </xf>
    <xf numFmtId="0" fontId="32" fillId="0" borderId="15" xfId="2" applyFont="1" applyBorder="1" applyAlignment="1">
      <alignment horizontal="center" vertical="center" wrapText="1"/>
    </xf>
    <xf numFmtId="0" fontId="32" fillId="0" borderId="7" xfId="2" applyFont="1" applyBorder="1" applyAlignment="1">
      <alignment horizontal="center" vertical="center" wrapText="1"/>
    </xf>
    <xf numFmtId="0" fontId="32" fillId="0" borderId="41" xfId="2" applyFont="1" applyBorder="1" applyAlignment="1">
      <alignment horizontal="center" vertical="center" wrapText="1"/>
    </xf>
    <xf numFmtId="0" fontId="32" fillId="0" borderId="40" xfId="2" applyFont="1" applyBorder="1" applyAlignment="1">
      <alignment horizontal="center" vertical="center" wrapText="1"/>
    </xf>
    <xf numFmtId="49" fontId="174" fillId="0" borderId="0" xfId="2" applyNumberFormat="1" applyFont="1" applyAlignment="1">
      <alignment horizontal="left" vertical="center" wrapText="1"/>
    </xf>
    <xf numFmtId="2" fontId="80" fillId="0" borderId="0" xfId="2" applyNumberFormat="1" applyFont="1" applyAlignment="1">
      <alignment horizontal="left" vertical="center" wrapText="1"/>
    </xf>
    <xf numFmtId="49" fontId="21" fillId="0" borderId="0" xfId="0" applyNumberFormat="1" applyFont="1" applyAlignment="1">
      <alignment horizontal="left" vertical="center" wrapText="1"/>
    </xf>
    <xf numFmtId="0" fontId="34" fillId="0" borderId="0" xfId="0" applyFont="1" applyAlignment="1">
      <alignment horizontal="center"/>
    </xf>
    <xf numFmtId="0" fontId="22" fillId="0" borderId="11"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3" xfId="0" applyFont="1" applyBorder="1" applyAlignment="1">
      <alignment horizontal="center" vertical="center" wrapText="1"/>
    </xf>
    <xf numFmtId="0" fontId="7" fillId="0" borderId="0" xfId="0" applyFont="1" applyAlignment="1" applyProtection="1">
      <alignment horizontal="center" vertical="center" wrapText="1"/>
      <protection locked="0"/>
    </xf>
    <xf numFmtId="49" fontId="21" fillId="0" borderId="0" xfId="2" applyNumberFormat="1" applyFont="1" applyAlignment="1">
      <alignment horizontal="left" vertical="center" wrapText="1"/>
    </xf>
    <xf numFmtId="2" fontId="31" fillId="0" borderId="0" xfId="2" applyNumberFormat="1" applyFont="1" applyAlignment="1">
      <alignment horizontal="left" vertical="center" wrapText="1"/>
    </xf>
    <xf numFmtId="49" fontId="149" fillId="0" borderId="0" xfId="2" applyNumberFormat="1" applyFont="1" applyAlignment="1">
      <alignment horizontal="left" vertical="center" wrapText="1"/>
    </xf>
    <xf numFmtId="2" fontId="148" fillId="0" borderId="0" xfId="2" applyNumberFormat="1" applyFont="1" applyAlignment="1">
      <alignment horizontal="left" vertical="center" wrapText="1"/>
    </xf>
    <xf numFmtId="49" fontId="149" fillId="0" borderId="0" xfId="0" applyNumberFormat="1" applyFont="1" applyAlignment="1">
      <alignment horizontal="left" vertical="center" wrapText="1"/>
    </xf>
    <xf numFmtId="0" fontId="32" fillId="0" borderId="52" xfId="2" applyFont="1" applyBorder="1" applyAlignment="1">
      <alignment horizontal="center" vertical="center" wrapText="1"/>
    </xf>
    <xf numFmtId="0" fontId="32" fillId="0" borderId="51" xfId="2" applyFont="1" applyBorder="1" applyAlignment="1">
      <alignment horizontal="center" vertical="center" wrapText="1"/>
    </xf>
    <xf numFmtId="0" fontId="21" fillId="0" borderId="0" xfId="0" applyFont="1" applyAlignment="1">
      <alignment horizontal="left" vertical="center" wrapText="1"/>
    </xf>
    <xf numFmtId="0" fontId="32" fillId="0" borderId="14" xfId="2" applyFont="1" applyBorder="1" applyAlignment="1">
      <alignment horizontal="center" vertical="center" wrapText="1"/>
    </xf>
    <xf numFmtId="0" fontId="32" fillId="0" borderId="6" xfId="2" applyFont="1" applyBorder="1" applyAlignment="1">
      <alignment horizontal="center" vertical="center" wrapText="1"/>
    </xf>
    <xf numFmtId="0" fontId="52" fillId="0" borderId="15" xfId="2" applyFont="1" applyBorder="1" applyAlignment="1">
      <alignment horizontal="center" vertical="center" wrapText="1"/>
    </xf>
    <xf numFmtId="0" fontId="52" fillId="0" borderId="14" xfId="2" applyFont="1" applyBorder="1" applyAlignment="1">
      <alignment horizontal="center" vertical="center" wrapText="1"/>
    </xf>
    <xf numFmtId="0" fontId="52" fillId="0" borderId="0" xfId="2" applyFont="1" applyAlignment="1">
      <alignment horizontal="center" vertical="center" wrapText="1"/>
    </xf>
    <xf numFmtId="0" fontId="142" fillId="0" borderId="0" xfId="2" applyFont="1" applyAlignment="1">
      <alignment horizontal="center" vertical="center" wrapText="1"/>
    </xf>
    <xf numFmtId="0" fontId="141" fillId="0" borderId="0" xfId="2" applyFont="1" applyAlignment="1">
      <alignment horizontal="center" vertical="center" wrapText="1"/>
    </xf>
    <xf numFmtId="49" fontId="174" fillId="0" borderId="0" xfId="0" applyNumberFormat="1" applyFont="1" applyBorder="1" applyAlignment="1">
      <alignment horizontal="left" vertical="center" wrapText="1"/>
    </xf>
    <xf numFmtId="0" fontId="182" fillId="0" borderId="0" xfId="2" applyFont="1" applyAlignment="1">
      <alignment horizontal="left" vertical="center" wrapText="1"/>
    </xf>
    <xf numFmtId="0" fontId="16" fillId="0" borderId="0" xfId="2" applyFont="1" applyAlignment="1">
      <alignment horizontal="center" vertical="center" wrapText="1"/>
    </xf>
    <xf numFmtId="0" fontId="52" fillId="0" borderId="5" xfId="2" applyFont="1" applyBorder="1" applyAlignment="1">
      <alignment horizontal="center" vertical="center" wrapText="1"/>
    </xf>
    <xf numFmtId="0" fontId="52" fillId="0" borderId="4" xfId="2" applyFont="1" applyBorder="1" applyAlignment="1">
      <alignment horizontal="center" vertical="center" wrapText="1"/>
    </xf>
    <xf numFmtId="0" fontId="186" fillId="0" borderId="64" xfId="2" applyFont="1" applyBorder="1" applyAlignment="1">
      <alignment horizontal="center" vertical="center" wrapText="1"/>
    </xf>
    <xf numFmtId="0" fontId="186" fillId="0" borderId="65" xfId="2" applyFont="1" applyBorder="1" applyAlignment="1">
      <alignment horizontal="center" vertical="center" wrapText="1"/>
    </xf>
    <xf numFmtId="0" fontId="186" fillId="0" borderId="66" xfId="2" applyFont="1" applyBorder="1" applyAlignment="1">
      <alignment horizontal="center" vertical="center" wrapText="1"/>
    </xf>
    <xf numFmtId="0" fontId="31" fillId="0" borderId="0" xfId="0" applyFont="1" applyBorder="1" applyAlignment="1">
      <alignment horizontal="left" vertical="center" wrapText="1"/>
    </xf>
    <xf numFmtId="0" fontId="21" fillId="0" borderId="0" xfId="0" applyFont="1" applyBorder="1" applyAlignment="1">
      <alignment horizontal="left" vertical="center" wrapText="1"/>
    </xf>
    <xf numFmtId="0" fontId="32" fillId="0" borderId="11" xfId="0" applyFont="1" applyBorder="1" applyAlignment="1">
      <alignment horizontal="center" vertical="center" wrapText="1"/>
    </xf>
    <xf numFmtId="0" fontId="32" fillId="0" borderId="10" xfId="0" applyFont="1" applyBorder="1" applyAlignment="1">
      <alignment horizontal="center" vertical="center" wrapText="1"/>
    </xf>
    <xf numFmtId="2" fontId="38" fillId="0" borderId="0" xfId="0" applyNumberFormat="1" applyFont="1" applyAlignment="1">
      <alignment horizontal="left" vertical="center" wrapText="1"/>
    </xf>
    <xf numFmtId="0" fontId="52" fillId="0" borderId="5"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3" xfId="0" applyFont="1" applyBorder="1" applyAlignment="1">
      <alignment horizontal="center" vertical="center" wrapText="1"/>
    </xf>
    <xf numFmtId="0" fontId="52" fillId="0" borderId="1"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11" xfId="0" applyFont="1" applyBorder="1" applyAlignment="1">
      <alignment horizontal="center" vertical="center" wrapText="1"/>
    </xf>
    <xf numFmtId="0" fontId="52" fillId="0" borderId="10"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14" xfId="0" applyFont="1" applyBorder="1" applyAlignment="1">
      <alignment horizontal="center" vertical="center" wrapText="1"/>
    </xf>
    <xf numFmtId="0" fontId="6" fillId="0" borderId="0" xfId="0" applyFont="1" applyBorder="1" applyAlignment="1">
      <alignment horizontal="center" vertical="center"/>
    </xf>
    <xf numFmtId="0" fontId="65" fillId="0" borderId="5" xfId="0" applyFont="1" applyBorder="1" applyAlignment="1">
      <alignment horizontal="center" vertical="center" wrapText="1"/>
    </xf>
    <xf numFmtId="0" fontId="65" fillId="0" borderId="3" xfId="0" applyFont="1" applyBorder="1" applyAlignment="1">
      <alignment horizontal="center" vertical="center" wrapText="1"/>
    </xf>
    <xf numFmtId="0" fontId="151" fillId="0" borderId="0" xfId="0" applyFont="1" applyBorder="1" applyAlignment="1">
      <alignment horizontal="center" vertical="center"/>
    </xf>
    <xf numFmtId="0" fontId="131" fillId="0" borderId="0" xfId="0" applyFont="1" applyBorder="1" applyAlignment="1">
      <alignment horizontal="center" vertical="center" wrapText="1"/>
    </xf>
    <xf numFmtId="0" fontId="152" fillId="0" borderId="0" xfId="0" applyFont="1" applyBorder="1" applyAlignment="1">
      <alignment horizontal="center" vertical="center" wrapText="1"/>
    </xf>
    <xf numFmtId="0" fontId="21" fillId="0" borderId="0" xfId="2" applyFont="1" applyAlignment="1">
      <alignment horizontal="left" vertical="center" wrapText="1"/>
    </xf>
    <xf numFmtId="0" fontId="103" fillId="0" borderId="3" xfId="2" applyBorder="1" applyAlignment="1">
      <alignment horizontal="center" vertical="center" wrapText="1"/>
    </xf>
    <xf numFmtId="0" fontId="72" fillId="0" borderId="0" xfId="2" applyFont="1" applyAlignment="1">
      <alignment horizontal="center" vertical="center" wrapText="1"/>
    </xf>
    <xf numFmtId="0" fontId="52" fillId="0" borderId="9" xfId="2" applyFont="1" applyBorder="1" applyAlignment="1">
      <alignment horizontal="center" vertical="center" wrapText="1"/>
    </xf>
    <xf numFmtId="0" fontId="52" fillId="0" borderId="8" xfId="2" applyFont="1" applyBorder="1" applyAlignment="1">
      <alignment horizontal="center" vertical="center" wrapText="1"/>
    </xf>
    <xf numFmtId="0" fontId="130" fillId="0" borderId="0" xfId="2" applyFont="1" applyAlignment="1">
      <alignment horizontal="center" vertical="center" wrapText="1"/>
    </xf>
    <xf numFmtId="0" fontId="64" fillId="0" borderId="0" xfId="2" applyFont="1" applyAlignment="1">
      <alignment horizontal="center" vertical="center" wrapText="1"/>
    </xf>
    <xf numFmtId="0" fontId="55" fillId="0" borderId="5" xfId="0" applyFont="1" applyBorder="1" applyAlignment="1">
      <alignment horizontal="center" vertical="center" wrapText="1"/>
    </xf>
    <xf numFmtId="0" fontId="55" fillId="0" borderId="4" xfId="0" applyFont="1" applyBorder="1" applyAlignment="1">
      <alignment horizontal="center" vertical="center" wrapText="1"/>
    </xf>
    <xf numFmtId="0" fontId="55" fillId="0" borderId="3" xfId="0" applyFont="1" applyBorder="1" applyAlignment="1">
      <alignment horizontal="center" vertical="center" wrapText="1"/>
    </xf>
    <xf numFmtId="0" fontId="141" fillId="0" borderId="0" xfId="0" applyFont="1" applyBorder="1" applyAlignment="1">
      <alignment horizontal="center" vertical="center" wrapText="1"/>
    </xf>
    <xf numFmtId="0" fontId="150" fillId="0" borderId="0" xfId="0" applyFont="1" applyBorder="1" applyAlignment="1">
      <alignment horizontal="center" vertical="center" wrapText="1"/>
    </xf>
    <xf numFmtId="0" fontId="17" fillId="0" borderId="1" xfId="0" applyFont="1" applyBorder="1" applyAlignment="1">
      <alignment horizontal="center" vertical="center"/>
    </xf>
    <xf numFmtId="0" fontId="17" fillId="0" borderId="9" xfId="0" applyFont="1" applyBorder="1" applyAlignment="1">
      <alignment horizontal="center" vertical="center"/>
    </xf>
    <xf numFmtId="0" fontId="17" fillId="0" borderId="8" xfId="0" applyFont="1" applyBorder="1" applyAlignment="1">
      <alignment horizontal="center" vertical="center"/>
    </xf>
    <xf numFmtId="0" fontId="41" fillId="0" borderId="15" xfId="0" applyFont="1" applyBorder="1" applyAlignment="1">
      <alignment horizontal="center" vertical="center" wrapText="1"/>
    </xf>
    <xf numFmtId="0" fontId="41" fillId="0" borderId="14"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0" xfId="0" applyFont="1" applyBorder="1" applyAlignment="1">
      <alignment horizontal="center" vertical="center" wrapText="1"/>
    </xf>
    <xf numFmtId="0" fontId="49" fillId="0" borderId="11" xfId="2" applyFont="1" applyBorder="1" applyAlignment="1">
      <alignment horizontal="center" vertical="center" wrapText="1"/>
    </xf>
    <xf numFmtId="0" fontId="49" fillId="0" borderId="10" xfId="2" applyFont="1" applyBorder="1" applyAlignment="1">
      <alignment horizontal="center" vertical="center" wrapText="1"/>
    </xf>
    <xf numFmtId="0" fontId="134" fillId="2" borderId="0" xfId="0" applyFont="1" applyFill="1" applyAlignment="1">
      <alignment horizontal="left" wrapText="1"/>
    </xf>
    <xf numFmtId="0" fontId="125" fillId="4" borderId="0" xfId="2" applyFont="1" applyFill="1" applyAlignment="1">
      <alignment horizontal="center" vertical="center" wrapText="1"/>
    </xf>
    <xf numFmtId="0" fontId="125" fillId="4" borderId="31" xfId="2" applyFont="1" applyFill="1" applyBorder="1" applyAlignment="1">
      <alignment horizontal="center" vertical="center" wrapText="1"/>
    </xf>
    <xf numFmtId="0" fontId="125" fillId="4" borderId="26" xfId="2" applyFont="1" applyFill="1" applyBorder="1" applyAlignment="1">
      <alignment horizontal="center" vertical="center" wrapText="1"/>
    </xf>
    <xf numFmtId="2" fontId="39" fillId="0" borderId="0" xfId="2" applyNumberFormat="1" applyFont="1" applyAlignment="1">
      <alignment horizontal="left" vertical="center" wrapText="1"/>
    </xf>
    <xf numFmtId="0" fontId="6" fillId="0" borderId="0" xfId="2" applyFont="1" applyAlignment="1">
      <alignment horizontal="center" vertical="center"/>
    </xf>
    <xf numFmtId="0" fontId="123" fillId="2" borderId="0" xfId="5" applyFont="1" applyFill="1" applyAlignment="1">
      <alignment horizontal="center" vertical="center"/>
    </xf>
    <xf numFmtId="3" fontId="104" fillId="4" borderId="22" xfId="3" applyNumberFormat="1" applyFont="1" applyFill="1" applyBorder="1" applyAlignment="1">
      <alignment horizontal="center" vertical="center" wrapText="1"/>
    </xf>
    <xf numFmtId="3" fontId="104" fillId="4" borderId="23" xfId="3" applyNumberFormat="1" applyFont="1" applyFill="1" applyBorder="1" applyAlignment="1">
      <alignment horizontal="center" vertical="center" wrapText="1"/>
    </xf>
    <xf numFmtId="3" fontId="104" fillId="4" borderId="24" xfId="3" applyNumberFormat="1" applyFont="1" applyFill="1" applyBorder="1" applyAlignment="1">
      <alignment horizontal="center" vertical="center" wrapText="1"/>
    </xf>
    <xf numFmtId="3" fontId="104" fillId="4" borderId="18" xfId="3" applyNumberFormat="1" applyFont="1" applyFill="1" applyBorder="1" applyAlignment="1">
      <alignment horizontal="center" vertical="center" wrapText="1"/>
    </xf>
    <xf numFmtId="3" fontId="104" fillId="4" borderId="25" xfId="3" applyNumberFormat="1" applyFont="1" applyFill="1" applyBorder="1" applyAlignment="1">
      <alignment horizontal="center" vertical="center" wrapText="1"/>
    </xf>
    <xf numFmtId="3" fontId="104" fillId="4" borderId="26" xfId="3" applyNumberFormat="1" applyFont="1" applyFill="1" applyBorder="1" applyAlignment="1">
      <alignment horizontal="center" vertical="center" wrapText="1"/>
    </xf>
    <xf numFmtId="3" fontId="104" fillId="4" borderId="0" xfId="3" applyNumberFormat="1" applyFont="1" applyFill="1" applyAlignment="1">
      <alignment horizontal="center" vertical="center" wrapText="1"/>
    </xf>
    <xf numFmtId="0" fontId="104" fillId="4" borderId="0" xfId="2" applyFont="1" applyFill="1" applyAlignment="1">
      <alignment horizontal="center" vertical="center" wrapText="1"/>
    </xf>
    <xf numFmtId="0" fontId="104" fillId="4" borderId="31" xfId="2" applyFont="1" applyFill="1" applyBorder="1" applyAlignment="1">
      <alignment horizontal="center" vertical="center" wrapText="1"/>
    </xf>
    <xf numFmtId="0" fontId="104" fillId="4" borderId="26" xfId="2" applyFont="1" applyFill="1" applyBorder="1" applyAlignment="1">
      <alignment horizontal="center" vertical="center" wrapText="1"/>
    </xf>
    <xf numFmtId="3" fontId="125" fillId="4" borderId="26" xfId="3" applyNumberFormat="1" applyFont="1" applyFill="1" applyBorder="1" applyAlignment="1">
      <alignment horizontal="center" vertical="center" wrapText="1"/>
    </xf>
    <xf numFmtId="3" fontId="125" fillId="4" borderId="0" xfId="3" applyNumberFormat="1" applyFont="1" applyFill="1" applyAlignment="1">
      <alignment horizontal="center" vertical="center" wrapText="1"/>
    </xf>
    <xf numFmtId="0" fontId="121" fillId="0" borderId="0" xfId="2" applyFont="1" applyAlignment="1">
      <alignment horizontal="center" vertical="center"/>
    </xf>
    <xf numFmtId="0" fontId="87" fillId="2" borderId="0" xfId="0" applyFont="1" applyFill="1" applyAlignment="1">
      <alignment horizontal="left" wrapText="1"/>
    </xf>
    <xf numFmtId="0" fontId="104" fillId="4" borderId="18" xfId="2" applyFont="1" applyFill="1" applyBorder="1" applyAlignment="1">
      <alignment horizontal="center" vertical="center" wrapText="1"/>
    </xf>
    <xf numFmtId="0" fontId="104" fillId="4" borderId="25" xfId="2" applyFont="1" applyFill="1" applyBorder="1" applyAlignment="1">
      <alignment horizontal="center" vertical="center" wrapText="1"/>
    </xf>
    <xf numFmtId="0" fontId="104" fillId="4" borderId="19" xfId="2" applyFont="1" applyFill="1" applyBorder="1" applyAlignment="1">
      <alignment horizontal="center" vertical="center" wrapText="1"/>
    </xf>
    <xf numFmtId="0" fontId="49" fillId="0" borderId="26" xfId="2" applyFont="1" applyBorder="1" applyAlignment="1">
      <alignment horizontal="center" vertical="center" wrapText="1"/>
    </xf>
    <xf numFmtId="0" fontId="49" fillId="0" borderId="0" xfId="2" applyFont="1" applyAlignment="1">
      <alignment horizontal="center" vertical="center" wrapText="1"/>
    </xf>
    <xf numFmtId="0" fontId="137" fillId="4" borderId="26" xfId="2" applyFont="1" applyFill="1" applyBorder="1" applyAlignment="1">
      <alignment horizontal="center" vertical="center" wrapText="1"/>
    </xf>
    <xf numFmtId="0" fontId="137" fillId="4" borderId="31" xfId="2" applyFont="1" applyFill="1" applyBorder="1" applyAlignment="1">
      <alignment horizontal="center" vertical="center" wrapText="1"/>
    </xf>
    <xf numFmtId="3" fontId="124" fillId="4" borderId="32" xfId="16" applyNumberFormat="1" applyFont="1" applyFill="1" applyBorder="1" applyAlignment="1">
      <alignment horizontal="center" vertical="center" wrapText="1"/>
    </xf>
    <xf numFmtId="3" fontId="124" fillId="4" borderId="34" xfId="16" applyNumberFormat="1" applyFont="1" applyFill="1" applyBorder="1" applyAlignment="1">
      <alignment horizontal="center" vertical="center" wrapText="1"/>
    </xf>
    <xf numFmtId="3" fontId="124" fillId="4" borderId="35" xfId="16" applyNumberFormat="1" applyFont="1" applyFill="1" applyBorder="1" applyAlignment="1">
      <alignment horizontal="center" vertical="center" wrapText="1"/>
    </xf>
    <xf numFmtId="3" fontId="124" fillId="4" borderId="38" xfId="16" applyNumberFormat="1" applyFont="1" applyFill="1" applyBorder="1" applyAlignment="1">
      <alignment horizontal="center" vertical="center" wrapText="1"/>
    </xf>
    <xf numFmtId="0" fontId="125" fillId="4" borderId="32" xfId="16" applyFont="1" applyFill="1" applyBorder="1" applyAlignment="1">
      <alignment horizontal="center" vertical="center"/>
    </xf>
    <xf numFmtId="0" fontId="125" fillId="4" borderId="30" xfId="16" applyFont="1" applyFill="1" applyBorder="1" applyAlignment="1">
      <alignment horizontal="center" vertical="center"/>
    </xf>
    <xf numFmtId="0" fontId="135" fillId="4" borderId="0" xfId="16" applyFont="1" applyFill="1" applyBorder="1" applyAlignment="1">
      <alignment horizontal="center"/>
    </xf>
    <xf numFmtId="0" fontId="135" fillId="4" borderId="0" xfId="16" applyFont="1" applyFill="1" applyBorder="1" applyAlignment="1">
      <alignment horizontal="center" vertical="center"/>
    </xf>
    <xf numFmtId="0" fontId="135" fillId="0" borderId="0" xfId="16" applyFont="1" applyBorder="1" applyAlignment="1">
      <alignment horizontal="center" vertical="center"/>
    </xf>
    <xf numFmtId="0" fontId="135" fillId="0" borderId="0" xfId="16" applyFont="1" applyBorder="1" applyAlignment="1">
      <alignment horizontal="center"/>
    </xf>
    <xf numFmtId="0" fontId="34" fillId="4" borderId="0" xfId="16" applyFont="1" applyFill="1" applyAlignment="1">
      <alignment horizontal="center"/>
    </xf>
    <xf numFmtId="0" fontId="121" fillId="4" borderId="0" xfId="16" applyFont="1" applyFill="1" applyAlignment="1">
      <alignment horizontal="center" vertical="center" wrapText="1"/>
    </xf>
    <xf numFmtId="0" fontId="123" fillId="0" borderId="0" xfId="5" applyFont="1" applyAlignment="1">
      <alignment horizontal="center" vertical="center"/>
    </xf>
    <xf numFmtId="0" fontId="121" fillId="0" borderId="0" xfId="0" applyFont="1" applyAlignment="1">
      <alignment horizontal="center" vertical="center" wrapText="1"/>
    </xf>
    <xf numFmtId="0" fontId="123" fillId="0" borderId="0" xfId="0" applyFont="1" applyAlignment="1" applyProtection="1">
      <alignment horizontal="center" vertical="center" wrapText="1"/>
      <protection locked="0"/>
    </xf>
    <xf numFmtId="0" fontId="112" fillId="4" borderId="0" xfId="0" applyFont="1" applyFill="1" applyBorder="1" applyAlignment="1">
      <alignment horizontal="center"/>
    </xf>
    <xf numFmtId="0" fontId="121" fillId="0" borderId="0" xfId="0" applyFont="1" applyAlignment="1">
      <alignment horizontal="center" vertical="center"/>
    </xf>
    <xf numFmtId="0" fontId="104" fillId="6" borderId="34" xfId="0" applyFont="1" applyFill="1" applyBorder="1" applyAlignment="1">
      <alignment horizontal="center" vertical="center"/>
    </xf>
    <xf numFmtId="0" fontId="104" fillId="6" borderId="35" xfId="0" applyFont="1" applyFill="1" applyBorder="1" applyAlignment="1">
      <alignment horizontal="center" vertical="center"/>
    </xf>
    <xf numFmtId="0" fontId="104" fillId="6" borderId="38" xfId="0" applyFont="1" applyFill="1" applyBorder="1" applyAlignment="1">
      <alignment horizontal="center" vertical="center"/>
    </xf>
    <xf numFmtId="0" fontId="182" fillId="0" borderId="0" xfId="0" applyFont="1" applyAlignment="1">
      <alignment horizontal="left" vertical="top" wrapText="1"/>
    </xf>
    <xf numFmtId="0" fontId="104" fillId="0" borderId="18" xfId="0" applyFont="1" applyBorder="1" applyAlignment="1">
      <alignment horizontal="center" vertical="center" wrapText="1"/>
    </xf>
    <xf numFmtId="0" fontId="104" fillId="0" borderId="20" xfId="0" applyFont="1" applyBorder="1" applyAlignment="1">
      <alignment horizontal="center" vertical="center" wrapText="1"/>
    </xf>
    <xf numFmtId="0" fontId="104" fillId="0" borderId="18" xfId="0" applyFont="1" applyBorder="1" applyAlignment="1">
      <alignment horizontal="center" wrapText="1"/>
    </xf>
    <xf numFmtId="0" fontId="104" fillId="0" borderId="25" xfId="0" applyFont="1" applyBorder="1" applyAlignment="1">
      <alignment horizontal="center" wrapText="1"/>
    </xf>
    <xf numFmtId="0" fontId="104" fillId="0" borderId="19" xfId="0" applyFont="1" applyBorder="1" applyAlignment="1">
      <alignment horizontal="center" wrapText="1"/>
    </xf>
    <xf numFmtId="0" fontId="142" fillId="6" borderId="0" xfId="0" applyFont="1" applyFill="1" applyBorder="1" applyAlignment="1">
      <alignment horizontal="center" vertical="center"/>
    </xf>
    <xf numFmtId="0" fontId="144" fillId="0" borderId="0" xfId="2" applyFont="1" applyAlignment="1">
      <alignment horizontal="left" vertical="center" wrapText="1"/>
    </xf>
    <xf numFmtId="0" fontId="0" fillId="0" borderId="0" xfId="0" applyAlignment="1">
      <alignment vertical="center"/>
    </xf>
    <xf numFmtId="0" fontId="0" fillId="0" borderId="0" xfId="0" applyAlignment="1">
      <alignment vertical="center" wrapText="1"/>
    </xf>
    <xf numFmtId="0" fontId="145" fillId="0" borderId="1" xfId="2" applyFont="1" applyBorder="1" applyAlignment="1">
      <alignment horizontal="center" vertical="center" wrapText="1"/>
    </xf>
    <xf numFmtId="0" fontId="75" fillId="0" borderId="9" xfId="0" applyFont="1" applyBorder="1" applyAlignment="1">
      <alignment horizontal="center" vertical="center" wrapText="1"/>
    </xf>
    <xf numFmtId="0" fontId="75" fillId="0" borderId="8" xfId="0" applyFont="1" applyBorder="1" applyAlignment="1">
      <alignment horizontal="center" vertical="center" wrapText="1"/>
    </xf>
    <xf numFmtId="0" fontId="182" fillId="0" borderId="0" xfId="3" applyFont="1" applyAlignment="1">
      <alignment horizontal="left" wrapText="1"/>
    </xf>
    <xf numFmtId="0" fontId="121" fillId="0" borderId="0" xfId="3" applyFont="1" applyAlignment="1">
      <alignment horizontal="center" vertical="center" wrapText="1"/>
    </xf>
    <xf numFmtId="0" fontId="123" fillId="0" borderId="0" xfId="3" applyFont="1" applyAlignment="1" applyProtection="1">
      <alignment horizontal="center" vertical="center" wrapText="1"/>
      <protection locked="0"/>
    </xf>
    <xf numFmtId="0" fontId="104" fillId="0" borderId="32" xfId="3" applyFont="1" applyBorder="1" applyAlignment="1">
      <alignment horizontal="center" vertical="center" wrapText="1"/>
    </xf>
    <xf numFmtId="0" fontId="104" fillId="0" borderId="30" xfId="3" applyFont="1" applyBorder="1" applyAlignment="1">
      <alignment horizontal="center" vertical="center" wrapText="1"/>
    </xf>
    <xf numFmtId="0" fontId="104" fillId="0" borderId="33" xfId="3" applyFont="1" applyBorder="1" applyAlignment="1">
      <alignment horizontal="center" vertical="center" wrapText="1"/>
    </xf>
    <xf numFmtId="0" fontId="104" fillId="0" borderId="18" xfId="3" applyFont="1" applyBorder="1" applyAlignment="1">
      <alignment horizontal="center" vertical="center" wrapText="1"/>
    </xf>
    <xf numFmtId="0" fontId="104" fillId="0" borderId="26" xfId="3" applyFont="1" applyBorder="1" applyAlignment="1">
      <alignment horizontal="center" vertical="center" wrapText="1"/>
    </xf>
    <xf numFmtId="0" fontId="104" fillId="0" borderId="20" xfId="3" applyFont="1" applyBorder="1" applyAlignment="1">
      <alignment horizontal="center" vertical="center" wrapText="1"/>
    </xf>
    <xf numFmtId="0" fontId="126" fillId="0" borderId="18" xfId="3" applyFont="1" applyBorder="1" applyAlignment="1">
      <alignment horizontal="center" vertical="center" wrapText="1"/>
    </xf>
    <xf numFmtId="0" fontId="126" fillId="0" borderId="19" xfId="3" applyFont="1" applyBorder="1" applyAlignment="1">
      <alignment horizontal="center" vertical="center" wrapText="1"/>
    </xf>
    <xf numFmtId="0" fontId="126" fillId="0" borderId="20" xfId="3" applyFont="1" applyBorder="1" applyAlignment="1">
      <alignment horizontal="center" vertical="center" wrapText="1"/>
    </xf>
    <xf numFmtId="0" fontId="126" fillId="0" borderId="21" xfId="3" applyFont="1" applyBorder="1" applyAlignment="1">
      <alignment horizontal="center" vertical="center" wrapText="1"/>
    </xf>
    <xf numFmtId="0" fontId="126" fillId="0" borderId="34" xfId="3" applyFont="1" applyBorder="1" applyAlignment="1">
      <alignment horizontal="center" vertical="center" wrapText="1"/>
    </xf>
    <xf numFmtId="0" fontId="126" fillId="0" borderId="35" xfId="3" applyFont="1" applyBorder="1" applyAlignment="1">
      <alignment horizontal="center" vertical="center" wrapText="1"/>
    </xf>
    <xf numFmtId="0" fontId="126" fillId="0" borderId="38" xfId="3" applyFont="1" applyBorder="1" applyAlignment="1">
      <alignment horizontal="center" vertical="center" wrapText="1"/>
    </xf>
    <xf numFmtId="0" fontId="126" fillId="0" borderId="26" xfId="3" applyFont="1" applyBorder="1" applyAlignment="1">
      <alignment horizontal="center" vertical="center" wrapText="1"/>
    </xf>
    <xf numFmtId="0" fontId="126" fillId="0" borderId="31" xfId="3" applyFont="1" applyBorder="1" applyAlignment="1">
      <alignment horizontal="center" vertical="center" wrapText="1"/>
    </xf>
    <xf numFmtId="0" fontId="182" fillId="0" borderId="0" xfId="16" applyFont="1" applyAlignment="1">
      <alignment horizontal="left" vertical="top" wrapText="1"/>
    </xf>
    <xf numFmtId="0" fontId="34" fillId="0" borderId="0" xfId="16" applyFont="1" applyAlignment="1">
      <alignment horizontal="center"/>
    </xf>
    <xf numFmtId="0" fontId="65" fillId="0" borderId="5" xfId="16" applyFont="1" applyBorder="1" applyAlignment="1">
      <alignment horizontal="center" vertical="center" wrapText="1"/>
    </xf>
    <xf numFmtId="0" fontId="65" fillId="0" borderId="4" xfId="16" applyFont="1" applyBorder="1" applyAlignment="1">
      <alignment horizontal="center" vertical="center" wrapText="1"/>
    </xf>
    <xf numFmtId="0" fontId="65" fillId="0" borderId="3" xfId="16" applyFont="1" applyBorder="1" applyAlignment="1">
      <alignment horizontal="center" vertical="center" wrapText="1"/>
    </xf>
    <xf numFmtId="0" fontId="52" fillId="0" borderId="5" xfId="16" applyFont="1" applyBorder="1" applyAlignment="1">
      <alignment horizontal="center" vertical="center" wrapText="1"/>
    </xf>
    <xf numFmtId="0" fontId="52" fillId="0" borderId="4" xfId="16" applyFont="1" applyBorder="1" applyAlignment="1">
      <alignment horizontal="center" vertical="center" wrapText="1"/>
    </xf>
    <xf numFmtId="0" fontId="52" fillId="0" borderId="11" xfId="16" applyFont="1" applyBorder="1" applyAlignment="1">
      <alignment horizontal="center" vertical="center" wrapText="1"/>
    </xf>
    <xf numFmtId="0" fontId="52" fillId="0" borderId="10" xfId="16" applyFont="1" applyBorder="1" applyAlignment="1">
      <alignment horizontal="center" vertical="center" wrapText="1"/>
    </xf>
    <xf numFmtId="0" fontId="52" fillId="0" borderId="15" xfId="16" applyFont="1" applyBorder="1" applyAlignment="1">
      <alignment horizontal="center" vertical="center" wrapText="1"/>
    </xf>
    <xf numFmtId="0" fontId="52" fillId="0" borderId="14" xfId="16" applyFont="1" applyBorder="1" applyAlignment="1">
      <alignment horizontal="center" vertical="center" wrapText="1"/>
    </xf>
    <xf numFmtId="0" fontId="52" fillId="0" borderId="16" xfId="16" applyFont="1" applyBorder="1" applyAlignment="1">
      <alignment horizontal="center" vertical="center" wrapText="1"/>
    </xf>
    <xf numFmtId="0" fontId="52" fillId="0" borderId="0" xfId="16" applyFont="1" applyBorder="1" applyAlignment="1">
      <alignment horizontal="center" vertical="center" wrapText="1"/>
    </xf>
    <xf numFmtId="0" fontId="16" fillId="0" borderId="0" xfId="16" applyFont="1" applyAlignment="1">
      <alignment horizontal="center" vertical="center" wrapText="1"/>
    </xf>
  </cellXfs>
  <cellStyles count="68">
    <cellStyle name="20% - Énfasis1" xfId="40" builtinId="30" customBuiltin="1"/>
    <cellStyle name="20% - Énfasis2" xfId="44" builtinId="34" customBuiltin="1"/>
    <cellStyle name="20% - Énfasis3" xfId="48" builtinId="38" customBuiltin="1"/>
    <cellStyle name="20% - Énfasis4" xfId="52" builtinId="42" customBuiltin="1"/>
    <cellStyle name="20% - Énfasis5" xfId="56" builtinId="46" customBuiltin="1"/>
    <cellStyle name="20% - Énfasis6" xfId="60" builtinId="50" customBuiltin="1"/>
    <cellStyle name="40% - Énfasis1" xfId="41" builtinId="31" customBuiltin="1"/>
    <cellStyle name="40% - Énfasis2" xfId="45" builtinId="35" customBuiltin="1"/>
    <cellStyle name="40% - Énfasis3" xfId="49" builtinId="39" customBuiltin="1"/>
    <cellStyle name="40% - Énfasis4" xfId="53" builtinId="43" customBuiltin="1"/>
    <cellStyle name="40% - Énfasis5" xfId="57" builtinId="47" customBuiltin="1"/>
    <cellStyle name="40% - Énfasis6" xfId="61" builtinId="51" customBuiltin="1"/>
    <cellStyle name="60% - Énfasis1" xfId="42" builtinId="32" customBuiltin="1"/>
    <cellStyle name="60% - Énfasis2" xfId="46" builtinId="36" customBuiltin="1"/>
    <cellStyle name="60% - Énfasis3" xfId="50" builtinId="40" customBuiltin="1"/>
    <cellStyle name="60% - Énfasis4" xfId="54" builtinId="44" customBuiltin="1"/>
    <cellStyle name="60% - Énfasis5" xfId="58" builtinId="48" customBuiltin="1"/>
    <cellStyle name="60% - Énfasis6" xfId="62" builtinId="52" customBuiltin="1"/>
    <cellStyle name="Bueno" xfId="28" builtinId="26" customBuiltin="1"/>
    <cellStyle name="Cálculo" xfId="33" builtinId="22" customBuiltin="1"/>
    <cellStyle name="Celda de comprobación" xfId="35" builtinId="23" customBuiltin="1"/>
    <cellStyle name="Celda vinculada" xfId="34" builtinId="24" customBuiltin="1"/>
    <cellStyle name="Encabezado 1" xfId="24" builtinId="16" customBuiltin="1"/>
    <cellStyle name="Encabezado 4" xfId="27" builtinId="19" customBuiltin="1"/>
    <cellStyle name="Énfasis1" xfId="39" builtinId="29" customBuiltin="1"/>
    <cellStyle name="Énfasis2" xfId="43" builtinId="33" customBuiltin="1"/>
    <cellStyle name="Énfasis3" xfId="47" builtinId="37" customBuiltin="1"/>
    <cellStyle name="Énfasis4" xfId="51" builtinId="41" customBuiltin="1"/>
    <cellStyle name="Énfasis5" xfId="55" builtinId="45" customBuiltin="1"/>
    <cellStyle name="Énfasis6" xfId="59" builtinId="49" customBuiltin="1"/>
    <cellStyle name="Entrada" xfId="31" builtinId="20" customBuiltin="1"/>
    <cellStyle name="Euro 2" xfId="13" xr:uid="{00000000-0005-0000-0000-000000000000}"/>
    <cellStyle name="Hipervínculo" xfId="18" builtinId="8"/>
    <cellStyle name="Hipervínculo 2" xfId="65" xr:uid="{5E4C4750-765E-4CC2-9815-8B42959A3C15}"/>
    <cellStyle name="Hipervínculo visitado 2" xfId="66" xr:uid="{1E426F77-E271-47CE-8F1B-FB56E9398194}"/>
    <cellStyle name="Incorrecto" xfId="29" builtinId="27" customBuiltin="1"/>
    <cellStyle name="Millares 2" xfId="1" xr:uid="{00000000-0005-0000-0000-000002000000}"/>
    <cellStyle name="Millares 2 2" xfId="21" xr:uid="{00000000-0005-0000-0000-000003000000}"/>
    <cellStyle name="Millares 2 2 2" xfId="12" xr:uid="{00000000-0005-0000-0000-000004000000}"/>
    <cellStyle name="Neutral" xfId="30" builtinId="28" customBuiltin="1"/>
    <cellStyle name="Normal" xfId="0" builtinId="0"/>
    <cellStyle name="Normal 2" xfId="2" xr:uid="{00000000-0005-0000-0000-000006000000}"/>
    <cellStyle name="Normal 2 2" xfId="16" xr:uid="{00000000-0005-0000-0000-000007000000}"/>
    <cellStyle name="Normal 2 3" xfId="3" xr:uid="{00000000-0005-0000-0000-000008000000}"/>
    <cellStyle name="Normal 3" xfId="4" xr:uid="{00000000-0005-0000-0000-000009000000}"/>
    <cellStyle name="Normal 3 2 2" xfId="10" xr:uid="{00000000-0005-0000-0000-00000A000000}"/>
    <cellStyle name="Normal 4" xfId="14" xr:uid="{00000000-0005-0000-0000-00000B000000}"/>
    <cellStyle name="Normal 5" xfId="17" xr:uid="{00000000-0005-0000-0000-00000C000000}"/>
    <cellStyle name="Normal 6" xfId="19" xr:uid="{00000000-0005-0000-0000-00000D000000}"/>
    <cellStyle name="Normal 7" xfId="22" xr:uid="{012C1DD2-E755-4143-925A-81417B16C269}"/>
    <cellStyle name="Normal 8" xfId="63" xr:uid="{F4EB5219-7124-41CC-A15D-7812EB6F23BA}"/>
    <cellStyle name="Normal 9" xfId="67" xr:uid="{5A125610-3624-458A-B401-351A3E777D6C}"/>
    <cellStyle name="Normal_estsisaad20121101página web" xfId="5" xr:uid="{00000000-0005-0000-0000-00000E000000}"/>
    <cellStyle name="Normal_estsisaad20130630página webpublicar" xfId="6" xr:uid="{00000000-0005-0000-0000-00000F000000}"/>
    <cellStyle name="Normal_estsisaad20130630página webpublicar 2" xfId="7" xr:uid="{00000000-0005-0000-0000-000010000000}"/>
    <cellStyle name="Notas 2" xfId="64" xr:uid="{83195BE1-7D2A-4D68-8C16-474A9F829461}"/>
    <cellStyle name="Porcentaje" xfId="8" builtinId="5"/>
    <cellStyle name="Porcentaje 2" xfId="9" xr:uid="{00000000-0005-0000-0000-000012000000}"/>
    <cellStyle name="Porcentaje 3" xfId="11" xr:uid="{00000000-0005-0000-0000-000013000000}"/>
    <cellStyle name="Porcentaje 4" xfId="15" xr:uid="{00000000-0005-0000-0000-000014000000}"/>
    <cellStyle name="Porcentaje 5" xfId="20" xr:uid="{00000000-0005-0000-0000-000015000000}"/>
    <cellStyle name="Salida" xfId="32" builtinId="21" customBuiltin="1"/>
    <cellStyle name="Texto de advertencia" xfId="36" builtinId="11" customBuiltin="1"/>
    <cellStyle name="Texto explicativo" xfId="37" builtinId="53" customBuiltin="1"/>
    <cellStyle name="Título" xfId="23" builtinId="15" customBuiltin="1"/>
    <cellStyle name="Título 2" xfId="25" builtinId="17" customBuiltin="1"/>
    <cellStyle name="Título 3" xfId="26" builtinId="18" customBuiltin="1"/>
    <cellStyle name="Total" xfId="38" builtinId="25" customBuiltin="1"/>
  </cellStyles>
  <dxfs count="37">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rgb="FF9C0006"/>
      </font>
    </dxf>
    <dxf>
      <font>
        <color rgb="FF9C0006"/>
      </font>
    </dxf>
    <dxf>
      <font>
        <condense val="0"/>
        <extend val="0"/>
        <color indexed="10"/>
      </font>
    </dxf>
    <dxf>
      <font>
        <condense val="0"/>
        <extend val="0"/>
        <color indexed="10"/>
      </font>
    </dxf>
    <dxf>
      <font>
        <condense val="0"/>
        <extend val="0"/>
        <color indexed="1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s>
  <tableStyles count="0" defaultTableStyle="TableStyleMedium2" defaultPivotStyle="PivotStyleLight16"/>
  <colors>
    <mruColors>
      <color rgb="FFFFFF99"/>
      <color rgb="FFFFFFCC"/>
      <color rgb="FF008000"/>
      <color rgb="FF006600"/>
      <color rgb="FFFFCCCC"/>
      <color rgb="FF3737FF"/>
      <color rgb="FFA3A3FF"/>
      <color rgb="FFCCCCFF"/>
      <color rgb="FF721C55"/>
      <color rgb="FF004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xml"/><Relationship Id="rId98" Type="http://schemas.openxmlformats.org/officeDocument/2006/relationships/calcChain" Target="calcChain.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Lit>
              <c:formatCode>General</c:formatCode>
              <c:ptCount val="1"/>
              <c:pt idx="0">
                <c:v>0</c:v>
              </c:pt>
            </c:numLit>
          </c:val>
          <c:extLst>
            <c:ext xmlns:c16="http://schemas.microsoft.com/office/drawing/2014/chart" uri="{C3380CC4-5D6E-409C-BE32-E72D297353CC}">
              <c16:uniqueId val="{00000000-D363-4F5E-BB6D-F32D36CAC9F8}"/>
            </c:ext>
          </c:extLst>
        </c:ser>
        <c:dLbls>
          <c:showLegendKey val="0"/>
          <c:showVal val="0"/>
          <c:showCatName val="0"/>
          <c:showSerName val="0"/>
          <c:showPercent val="0"/>
          <c:showBubbleSize val="0"/>
        </c:dLbls>
        <c:gapWidth val="20"/>
        <c:axId val="711918080"/>
        <c:axId val="711918624"/>
      </c:barChart>
      <c:catAx>
        <c:axId val="7119180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50" b="1" i="0" u="none" strike="noStrike" baseline="0">
                <a:solidFill>
                  <a:srgbClr val="008000"/>
                </a:solidFill>
                <a:latin typeface="Arial"/>
                <a:ea typeface="Arial"/>
                <a:cs typeface="Arial"/>
              </a:defRPr>
            </a:pPr>
            <a:endParaRPr lang="es-ES"/>
          </a:p>
        </c:txPr>
        <c:crossAx val="711918624"/>
        <c:crosses val="autoZero"/>
        <c:auto val="1"/>
        <c:lblAlgn val="ctr"/>
        <c:lblOffset val="100"/>
        <c:tickLblSkip val="1"/>
        <c:tickMarkSkip val="1"/>
        <c:noMultiLvlLbl val="0"/>
      </c:catAx>
      <c:valAx>
        <c:axId val="711918624"/>
        <c:scaling>
          <c:orientation val="minMax"/>
          <c:max val="5"/>
        </c:scaling>
        <c:delete val="0"/>
        <c:axPos val="l"/>
        <c:numFmt formatCode="General" sourceLinked="1"/>
        <c:majorTickMark val="out"/>
        <c:minorTickMark val="none"/>
        <c:tickLblPos val="nextTo"/>
        <c:spPr>
          <a:ln w="3175">
            <a:solidFill>
              <a:srgbClr val="000000"/>
            </a:solidFill>
            <a:prstDash val="solid"/>
          </a:ln>
        </c:spPr>
        <c:txPr>
          <a:bodyPr rot="0" vert="horz"/>
          <a:lstStyle/>
          <a:p>
            <a:pPr>
              <a:defRPr sz="150" b="0" i="0" u="none" strike="noStrike" baseline="0">
                <a:solidFill>
                  <a:srgbClr val="008000"/>
                </a:solidFill>
                <a:latin typeface="Arial"/>
                <a:ea typeface="Arial"/>
                <a:cs typeface="Arial"/>
              </a:defRPr>
            </a:pPr>
            <a:endParaRPr lang="es-ES"/>
          </a:p>
        </c:txPr>
        <c:crossAx val="7119180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1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horizontalDpi="-3"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8000"/>
                </a:solidFill>
                <a:latin typeface="Verdana"/>
                <a:ea typeface="Verdana"/>
                <a:cs typeface="Verdana"/>
              </a:defRPr>
            </a:pPr>
            <a:r>
              <a:rPr lang="es-ES"/>
              <a:t>Solicitantes por sexo</a:t>
            </a:r>
          </a:p>
        </c:rich>
      </c:tx>
      <c:layout>
        <c:manualLayout>
          <c:xMode val="edge"/>
          <c:yMode val="edge"/>
          <c:x val="0.26179198188461733"/>
          <c:y val="7.6943879206110483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5838938930847426"/>
          <c:h val="0.62666829861536189"/>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5228-43F2-8707-62D5CADDA4AD}"/>
              </c:ext>
            </c:extLst>
          </c:dPt>
          <c:dPt>
            <c:idx val="1"/>
            <c:bubble3D val="0"/>
            <c:spPr>
              <a:solidFill>
                <a:srgbClr val="993366"/>
              </a:solidFill>
              <a:ln w="25400">
                <a:noFill/>
              </a:ln>
            </c:spPr>
            <c:extLst>
              <c:ext xmlns:c16="http://schemas.microsoft.com/office/drawing/2014/chart" uri="{C3380CC4-5D6E-409C-BE32-E72D297353CC}">
                <c16:uniqueId val="{00000002-5228-43F2-8707-62D5CADDA4AD}"/>
              </c:ext>
            </c:extLst>
          </c:dPt>
          <c:dLbls>
            <c:dLbl>
              <c:idx val="0"/>
              <c:layout>
                <c:manualLayout>
                  <c:x val="8.0135532627387096E-2"/>
                  <c:y val="-9.0920753878366706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228-43F2-8707-62D5CADDA4AD}"/>
                </c:ext>
              </c:extLst>
            </c:dLbl>
            <c:dLbl>
              <c:idx val="1"/>
              <c:layout>
                <c:manualLayout>
                  <c:x val="-3.9548827948230562E-3"/>
                  <c:y val="-0.12106505374980983"/>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228-43F2-8707-62D5CADDA4AD}"/>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8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228-43F2-8707-62D5CADDA4AD}"/>
                </c:ext>
              </c:extLst>
            </c:dLbl>
            <c:numFmt formatCode="0%" sourceLinked="0"/>
            <c:spPr>
              <a:noFill/>
              <a:ln w="25400">
                <a:noFill/>
              </a:ln>
            </c:spPr>
            <c:txPr>
              <a:bodyPr wrap="square" lIns="38100" tIns="19050" rIns="38100" bIns="19050" anchor="ctr">
                <a:spAutoFit/>
              </a:bodyPr>
              <a:lstStyle/>
              <a:p>
                <a:pPr>
                  <a:defRPr sz="1000" b="1" i="0" u="none" strike="noStrike" baseline="0">
                    <a:solidFill>
                      <a:srgbClr val="008000"/>
                    </a:solidFill>
                    <a:latin typeface="Verdana"/>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'26perfsaad'!$B$12:$B$13</c:f>
              <c:strCache>
                <c:ptCount val="2"/>
                <c:pt idx="0">
                  <c:v>Mujer</c:v>
                </c:pt>
                <c:pt idx="1">
                  <c:v>Hombre</c:v>
                </c:pt>
              </c:strCache>
            </c:strRef>
          </c:cat>
          <c:val>
            <c:numRef>
              <c:f>'26perfsaad'!$AC$12:$AC$13</c:f>
              <c:numCache>
                <c:formatCode>#,##0</c:formatCode>
                <c:ptCount val="2"/>
                <c:pt idx="0">
                  <c:v>1277639</c:v>
                </c:pt>
                <c:pt idx="1">
                  <c:v>760539</c:v>
                </c:pt>
              </c:numCache>
            </c:numRef>
          </c:val>
          <c:extLst>
            <c:ext xmlns:c16="http://schemas.microsoft.com/office/drawing/2014/chart" uri="{C3380CC4-5D6E-409C-BE32-E72D297353CC}">
              <c16:uniqueId val="{00000004-5228-43F2-8707-62D5CADDA4A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'31adictsaad'!$F$7:$G$7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C7E5-40A2-96D8-CE60CDB02C65}"/>
              </c:ext>
            </c:extLst>
          </c:dPt>
          <c:dPt>
            <c:idx val="11"/>
            <c:invertIfNegative val="0"/>
            <c:bubble3D val="0"/>
            <c:extLst>
              <c:ext xmlns:c16="http://schemas.microsoft.com/office/drawing/2014/chart" uri="{C3380CC4-5D6E-409C-BE32-E72D297353CC}">
                <c16:uniqueId val="{00000001-C7E5-40A2-96D8-CE60CDB02C65}"/>
              </c:ext>
            </c:extLst>
          </c:dPt>
          <c:dPt>
            <c:idx val="12"/>
            <c:invertIfNegative val="0"/>
            <c:bubble3D val="0"/>
            <c:extLst>
              <c:ext xmlns:c16="http://schemas.microsoft.com/office/drawing/2014/chart" uri="{C3380CC4-5D6E-409C-BE32-E72D297353CC}">
                <c16:uniqueId val="{00000002-C7E5-40A2-96D8-CE60CDB02C65}"/>
              </c:ext>
            </c:extLst>
          </c:dPt>
          <c:dPt>
            <c:idx val="14"/>
            <c:invertIfNegative val="0"/>
            <c:bubble3D val="0"/>
            <c:extLst>
              <c:ext xmlns:c16="http://schemas.microsoft.com/office/drawing/2014/chart" uri="{C3380CC4-5D6E-409C-BE32-E72D297353CC}">
                <c16:uniqueId val="{00000003-C7E5-40A2-96D8-CE60CDB02C65}"/>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C7E5-40A2-96D8-CE60CDB02C65}"/>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C7E5-40A2-96D8-CE60CDB02C65}"/>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C7E5-40A2-96D8-CE60CDB02C65}"/>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C7E5-40A2-96D8-CE60CDB02C65}"/>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C7E5-40A2-96D8-CE60CDB02C65}"/>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C7E5-40A2-96D8-CE60CDB02C65}"/>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C7E5-40A2-96D8-CE60CDB02C65}"/>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C7E5-40A2-96D8-CE60CDB02C65}"/>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C7E5-40A2-96D8-CE60CDB02C65}"/>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C7E5-40A2-96D8-CE60CDB02C65}"/>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C7E5-40A2-96D8-CE60CDB02C65}"/>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C7E5-40A2-96D8-CE60CDB02C65}"/>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C7E5-40A2-96D8-CE60CDB02C65}"/>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C7E5-40A2-96D8-CE60CDB02C65}"/>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C7E5-40A2-96D8-CE60CDB02C65}"/>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C7E5-40A2-96D8-CE60CDB02C65}"/>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C7E5-40A2-96D8-CE60CDB02C65}"/>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C7E5-40A2-96D8-CE60CDB02C65}"/>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C7E5-40A2-96D8-CE60CDB02C65}"/>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C7E5-40A2-96D8-CE60CDB02C65}"/>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('31adictsaad'!$G$10:$G$27,'31adictsaad'!$G$29)</c:f>
              <c:numCache>
                <c:formatCode>#,##0.00</c:formatCode>
                <c:ptCount val="19"/>
                <c:pt idx="0">
                  <c:v>22.19389695372228</c:v>
                </c:pt>
                <c:pt idx="1">
                  <c:v>25.789429948479309</c:v>
                </c:pt>
                <c:pt idx="2">
                  <c:v>19.274664581245876</c:v>
                </c:pt>
                <c:pt idx="3">
                  <c:v>20.943538529557099</c:v>
                </c:pt>
                <c:pt idx="4">
                  <c:v>29.63872396095401</c:v>
                </c:pt>
                <c:pt idx="5">
                  <c:v>26.01926375511281</c:v>
                </c:pt>
                <c:pt idx="6">
                  <c:v>23.624229835370731</c:v>
                </c:pt>
                <c:pt idx="7">
                  <c:v>24.897416116012032</c:v>
                </c:pt>
                <c:pt idx="8">
                  <c:v>15.079995259540176</c:v>
                </c:pt>
                <c:pt idx="9">
                  <c:v>25.154963039696437</c:v>
                </c:pt>
                <c:pt idx="10">
                  <c:v>23.360152484284221</c:v>
                </c:pt>
                <c:pt idx="11">
                  <c:v>31.050622446994748</c:v>
                </c:pt>
                <c:pt idx="12">
                  <c:v>25.832897336890486</c:v>
                </c:pt>
                <c:pt idx="13">
                  <c:v>27.957362993859345</c:v>
                </c:pt>
                <c:pt idx="14">
                  <c:v>16.011340397843465</c:v>
                </c:pt>
                <c:pt idx="15">
                  <c:v>17.410131903174374</c:v>
                </c:pt>
                <c:pt idx="16">
                  <c:v>18.496906636670417</c:v>
                </c:pt>
                <c:pt idx="17">
                  <c:v>24.781991482457919</c:v>
                </c:pt>
                <c:pt idx="18" formatCode="General">
                  <c:v>22.333021627735057</c:v>
                </c:pt>
              </c:numCache>
            </c:numRef>
          </c:val>
          <c:extLst>
            <c:ext xmlns:c16="http://schemas.microsoft.com/office/drawing/2014/chart" uri="{C3380CC4-5D6E-409C-BE32-E72D297353CC}">
              <c16:uniqueId val="{00000015-C7E5-40A2-96D8-CE60CDB02C65}"/>
            </c:ext>
          </c:extLst>
        </c:ser>
        <c:ser>
          <c:idx val="1"/>
          <c:order val="1"/>
          <c:tx>
            <c:strRef>
              <c:f>'31adictsaad'!$H$7:$I$7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C7E5-40A2-96D8-CE60CDB02C65}"/>
              </c:ext>
            </c:extLst>
          </c:dPt>
          <c:dPt>
            <c:idx val="11"/>
            <c:invertIfNegative val="0"/>
            <c:bubble3D val="0"/>
            <c:extLst>
              <c:ext xmlns:c16="http://schemas.microsoft.com/office/drawing/2014/chart" uri="{C3380CC4-5D6E-409C-BE32-E72D297353CC}">
                <c16:uniqueId val="{00000017-C7E5-40A2-96D8-CE60CDB02C65}"/>
              </c:ext>
            </c:extLst>
          </c:dPt>
          <c:dPt>
            <c:idx val="14"/>
            <c:invertIfNegative val="0"/>
            <c:bubble3D val="0"/>
            <c:extLst>
              <c:ext xmlns:c16="http://schemas.microsoft.com/office/drawing/2014/chart" uri="{C3380CC4-5D6E-409C-BE32-E72D297353CC}">
                <c16:uniqueId val="{00000018-C7E5-40A2-96D8-CE60CDB02C65}"/>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C7E5-40A2-96D8-CE60CDB02C65}"/>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C7E5-40A2-96D8-CE60CDB02C65}"/>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C7E5-40A2-96D8-CE60CDB02C65}"/>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C7E5-40A2-96D8-CE60CDB02C65}"/>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C7E5-40A2-96D8-CE60CDB02C65}"/>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C7E5-40A2-96D8-CE60CDB02C65}"/>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C7E5-40A2-96D8-CE60CDB02C65}"/>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C7E5-40A2-96D8-CE60CDB02C65}"/>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C7E5-40A2-96D8-CE60CDB02C65}"/>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C7E5-40A2-96D8-CE60CDB02C65}"/>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C7E5-40A2-96D8-CE60CDB02C65}"/>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('31adictsaad'!$I$10:$I$27,'31adictsaad'!$I$29)</c:f>
              <c:numCache>
                <c:formatCode>#,##0.00</c:formatCode>
                <c:ptCount val="19"/>
                <c:pt idx="0">
                  <c:v>36.775902540094677</c:v>
                </c:pt>
                <c:pt idx="1">
                  <c:v>30.553016453382085</c:v>
                </c:pt>
                <c:pt idx="2">
                  <c:v>26.721083115423152</c:v>
                </c:pt>
                <c:pt idx="3">
                  <c:v>27.557150659280644</c:v>
                </c:pt>
                <c:pt idx="4">
                  <c:v>30.288819563248467</c:v>
                </c:pt>
                <c:pt idx="5">
                  <c:v>35.228922021374849</c:v>
                </c:pt>
                <c:pt idx="6">
                  <c:v>27.217863608931804</c:v>
                </c:pt>
                <c:pt idx="7">
                  <c:v>26.741130826596898</c:v>
                </c:pt>
                <c:pt idx="8">
                  <c:v>28.859326854704907</c:v>
                </c:pt>
                <c:pt idx="9">
                  <c:v>32.071860063167492</c:v>
                </c:pt>
                <c:pt idx="10">
                  <c:v>23.902644649304474</c:v>
                </c:pt>
                <c:pt idx="11">
                  <c:v>30.808694806457886</c:v>
                </c:pt>
                <c:pt idx="12">
                  <c:v>28.932291554064278</c:v>
                </c:pt>
                <c:pt idx="13">
                  <c:v>34.534430154868112</c:v>
                </c:pt>
                <c:pt idx="14">
                  <c:v>27.900167317345232</c:v>
                </c:pt>
                <c:pt idx="15">
                  <c:v>23.416437164806492</c:v>
                </c:pt>
                <c:pt idx="16">
                  <c:v>29.492407199100114</c:v>
                </c:pt>
                <c:pt idx="17">
                  <c:v>27.337254106672074</c:v>
                </c:pt>
                <c:pt idx="18" formatCode="General">
                  <c:v>30.389558283681581</c:v>
                </c:pt>
              </c:numCache>
            </c:numRef>
          </c:val>
          <c:extLst>
            <c:ext xmlns:c16="http://schemas.microsoft.com/office/drawing/2014/chart" uri="{C3380CC4-5D6E-409C-BE32-E72D297353CC}">
              <c16:uniqueId val="{00000023-C7E5-40A2-96D8-CE60CDB02C65}"/>
            </c:ext>
          </c:extLst>
        </c:ser>
        <c:ser>
          <c:idx val="2"/>
          <c:order val="2"/>
          <c:tx>
            <c:strRef>
              <c:f>'31adictsaad'!$J$7:$K$7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C7E5-40A2-96D8-CE60CDB02C65}"/>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('31adictsaad'!$K$10:$K$27,'31adictsaad'!$K$29)</c:f>
              <c:numCache>
                <c:formatCode>#,##0.00</c:formatCode>
                <c:ptCount val="19"/>
                <c:pt idx="0">
                  <c:v>23.137548028377722</c:v>
                </c:pt>
                <c:pt idx="1">
                  <c:v>27.468007312614258</c:v>
                </c:pt>
                <c:pt idx="2">
                  <c:v>33.334147950829689</c:v>
                </c:pt>
                <c:pt idx="3">
                  <c:v>33.549192478739172</c:v>
                </c:pt>
                <c:pt idx="4">
                  <c:v>28.066820972124383</c:v>
                </c:pt>
                <c:pt idx="5">
                  <c:v>20.851475568456699</c:v>
                </c:pt>
                <c:pt idx="6">
                  <c:v>31.666222228459951</c:v>
                </c:pt>
                <c:pt idx="7">
                  <c:v>29.811379823119669</c:v>
                </c:pt>
                <c:pt idx="8">
                  <c:v>34.16004977482816</c:v>
                </c:pt>
                <c:pt idx="9">
                  <c:v>28.218755453967109</c:v>
                </c:pt>
                <c:pt idx="10">
                  <c:v>25.244213111449149</c:v>
                </c:pt>
                <c:pt idx="11">
                  <c:v>27.763324255981328</c:v>
                </c:pt>
                <c:pt idx="12">
                  <c:v>22.890461839141093</c:v>
                </c:pt>
                <c:pt idx="13">
                  <c:v>25.649789518402656</c:v>
                </c:pt>
                <c:pt idx="14">
                  <c:v>31.255809630042759</c:v>
                </c:pt>
                <c:pt idx="15">
                  <c:v>31.73285983475866</c:v>
                </c:pt>
                <c:pt idx="16">
                  <c:v>24.992969628796402</c:v>
                </c:pt>
                <c:pt idx="17">
                  <c:v>22.00365037517745</c:v>
                </c:pt>
                <c:pt idx="18" formatCode="General">
                  <c:v>28.069405042469889</c:v>
                </c:pt>
              </c:numCache>
            </c:numRef>
          </c:val>
          <c:extLst>
            <c:ext xmlns:c16="http://schemas.microsoft.com/office/drawing/2014/chart" uri="{C3380CC4-5D6E-409C-BE32-E72D297353CC}">
              <c16:uniqueId val="{00000026-C7E5-40A2-96D8-CE60CDB02C65}"/>
            </c:ext>
          </c:extLst>
        </c:ser>
        <c:ser>
          <c:idx val="3"/>
          <c:order val="3"/>
          <c:tx>
            <c:strRef>
              <c:f>'31adictsaad'!$L$7:$M$7</c:f>
              <c:strCache>
                <c:ptCount val="1"/>
                <c:pt idx="0">
                  <c:v>SIN GRADO</c:v>
                </c:pt>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C7E5-40A2-96D8-CE60CDB02C65}"/>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E5-40A2-96D8-CE60CDB02C65}"/>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E5-40A2-96D8-CE60CDB02C65}"/>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E5-40A2-96D8-CE60CDB02C65}"/>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E5-40A2-96D8-CE60CDB02C65}"/>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7E5-40A2-96D8-CE60CDB02C65}"/>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7E5-40A2-96D8-CE60CDB02C65}"/>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7E5-40A2-96D8-CE60CDB02C65}"/>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7E5-40A2-96D8-CE60CDB02C65}"/>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7E5-40A2-96D8-CE60CDB02C65}"/>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7E5-40A2-96D8-CE60CDB02C65}"/>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7E5-40A2-96D8-CE60CDB02C65}"/>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7E5-40A2-96D8-CE60CDB02C65}"/>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7E5-40A2-96D8-CE60CDB02C65}"/>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7E5-40A2-96D8-CE60CDB02C65}"/>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7E5-40A2-96D8-CE60CDB02C65}"/>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7E5-40A2-96D8-CE60CDB02C65}"/>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7E5-40A2-96D8-CE60CDB02C65}"/>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('31adictsaad'!$B$10:$B$27,'31adictsaad'!$B$29)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('31adictsaad'!$M$10:$M$27,'31adictsaad'!$M$29)</c:f>
              <c:numCache>
                <c:formatCode>#,##0.00</c:formatCode>
                <c:ptCount val="19"/>
                <c:pt idx="0">
                  <c:v>17.892652477805317</c:v>
                </c:pt>
                <c:pt idx="1">
                  <c:v>16.189546285524347</c:v>
                </c:pt>
                <c:pt idx="2">
                  <c:v>20.670104352501284</c:v>
                </c:pt>
                <c:pt idx="3">
                  <c:v>17.950118332423084</c:v>
                </c:pt>
                <c:pt idx="4">
                  <c:v>12.00563550367314</c:v>
                </c:pt>
                <c:pt idx="5">
                  <c:v>17.900338655055638</c:v>
                </c:pt>
                <c:pt idx="6">
                  <c:v>17.491684327237511</c:v>
                </c:pt>
                <c:pt idx="7">
                  <c:v>18.550073234271402</c:v>
                </c:pt>
                <c:pt idx="8">
                  <c:v>21.90062811092676</c:v>
                </c:pt>
                <c:pt idx="9">
                  <c:v>14.554421443168959</c:v>
                </c:pt>
                <c:pt idx="10">
                  <c:v>27.492989754962153</c:v>
                </c:pt>
                <c:pt idx="11">
                  <c:v>10.377358490566039</c:v>
                </c:pt>
                <c:pt idx="12">
                  <c:v>22.344349269904139</c:v>
                </c:pt>
                <c:pt idx="13">
                  <c:v>11.858417332869887</c:v>
                </c:pt>
                <c:pt idx="14">
                  <c:v>24.832682654768544</c:v>
                </c:pt>
                <c:pt idx="15">
                  <c:v>27.440571097260474</c:v>
                </c:pt>
                <c:pt idx="16">
                  <c:v>27.01771653543307</c:v>
                </c:pt>
                <c:pt idx="17">
                  <c:v>25.877104035692557</c:v>
                </c:pt>
                <c:pt idx="18" formatCode="General">
                  <c:v>19.208015046113474</c:v>
                </c:pt>
              </c:numCache>
            </c:numRef>
          </c:val>
          <c:extLst>
            <c:ext xmlns:c16="http://schemas.microsoft.com/office/drawing/2014/chart" uri="{C3380CC4-5D6E-409C-BE32-E72D297353CC}">
              <c16:uniqueId val="{0000003A-C7E5-40A2-96D8-CE60CDB02C65}"/>
            </c:ext>
          </c:extLst>
        </c:ser>
        <c:dLbls>
          <c:showLegendKey val="0"/>
          <c:showVal val="0"/>
          <c:showCatName val="0"/>
          <c:showSerName val="0"/>
          <c:showPercent val="0"/>
          <c:showBubbleSize val="0"/>
        </c:dLbls>
        <c:gapWidth val="39"/>
        <c:overlap val="100"/>
        <c:axId val="267594128"/>
        <c:axId val="267595216"/>
      </c:barChart>
      <c:catAx>
        <c:axId val="26759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216"/>
        <c:crosses val="autoZero"/>
        <c:auto val="1"/>
        <c:lblAlgn val="ctr"/>
        <c:lblOffset val="100"/>
        <c:noMultiLvlLbl val="0"/>
      </c:catAx>
      <c:valAx>
        <c:axId val="26759521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128"/>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'31bdictsaad'!$F$7:$G$7</c:f>
              <c:strCache>
                <c:ptCount val="1"/>
                <c:pt idx="0">
                  <c:v>GRADO III</c:v>
                </c:pt>
              </c:strCache>
            </c:strRef>
          </c:tx>
          <c:spPr>
            <a:solidFill>
              <a:srgbClr val="660066"/>
            </a:solidFill>
          </c:spPr>
          <c:invertIfNegative val="0"/>
          <c:dPt>
            <c:idx val="9"/>
            <c:invertIfNegative val="0"/>
            <c:bubble3D val="0"/>
            <c:extLst>
              <c:ext xmlns:c16="http://schemas.microsoft.com/office/drawing/2014/chart" uri="{C3380CC4-5D6E-409C-BE32-E72D297353CC}">
                <c16:uniqueId val="{00000000-5FEA-461A-A909-E942AECA665A}"/>
              </c:ext>
            </c:extLst>
          </c:dPt>
          <c:dPt>
            <c:idx val="11"/>
            <c:invertIfNegative val="0"/>
            <c:bubble3D val="0"/>
            <c:extLst>
              <c:ext xmlns:c16="http://schemas.microsoft.com/office/drawing/2014/chart" uri="{C3380CC4-5D6E-409C-BE32-E72D297353CC}">
                <c16:uniqueId val="{00000001-5FEA-461A-A909-E942AECA665A}"/>
              </c:ext>
            </c:extLst>
          </c:dPt>
          <c:dPt>
            <c:idx val="12"/>
            <c:invertIfNegative val="0"/>
            <c:bubble3D val="0"/>
            <c:extLst>
              <c:ext xmlns:c16="http://schemas.microsoft.com/office/drawing/2014/chart" uri="{C3380CC4-5D6E-409C-BE32-E72D297353CC}">
                <c16:uniqueId val="{00000002-5FEA-461A-A909-E942AECA665A}"/>
              </c:ext>
            </c:extLst>
          </c:dPt>
          <c:dPt>
            <c:idx val="14"/>
            <c:invertIfNegative val="0"/>
            <c:bubble3D val="0"/>
            <c:extLst>
              <c:ext xmlns:c16="http://schemas.microsoft.com/office/drawing/2014/chart" uri="{C3380CC4-5D6E-409C-BE32-E72D297353CC}">
                <c16:uniqueId val="{00000003-5FEA-461A-A909-E942AECA665A}"/>
              </c:ext>
            </c:extLst>
          </c:dPt>
          <c:dPt>
            <c:idx val="18"/>
            <c:invertIfNegative val="0"/>
            <c:bubble3D val="0"/>
            <c:spPr>
              <a:pattFill prst="wdUpDiag">
                <a:fgClr>
                  <a:srgbClr val="660066"/>
                </a:fgClr>
                <a:bgClr>
                  <a:srgbClr val="320032"/>
                </a:bgClr>
              </a:pattFill>
            </c:spPr>
            <c:extLst>
              <c:ext xmlns:c16="http://schemas.microsoft.com/office/drawing/2014/chart" uri="{C3380CC4-5D6E-409C-BE32-E72D297353CC}">
                <c16:uniqueId val="{00000005-5FEA-461A-A909-E942AECA665A}"/>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5FEA-461A-A909-E942AECA665A}"/>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5FEA-461A-A909-E942AECA665A}"/>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5FEA-461A-A909-E942AECA665A}"/>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5FEA-461A-A909-E942AECA665A}"/>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5FEA-461A-A909-E942AECA665A}"/>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5FEA-461A-A909-E942AECA665A}"/>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5FEA-461A-A909-E942AECA665A}"/>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5FEA-461A-A909-E942AECA665A}"/>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5FEA-461A-A909-E942AECA665A}"/>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5FEA-461A-A909-E942AECA665A}"/>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5FEA-461A-A909-E942AECA665A}"/>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FEA-461A-A909-E942AECA665A}"/>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5FEA-461A-A909-E942AECA665A}"/>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5FEA-461A-A909-E942AECA665A}"/>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5FEA-461A-A909-E942AECA665A}"/>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5FEA-461A-A909-E942AECA665A}"/>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5FEA-461A-A909-E942AECA665A}"/>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5FEA-461A-A909-E942AECA665A}"/>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5FEA-461A-A909-E942AECA665A}"/>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('31bdictsaad'!$G$10:$G$27,'31bdictsaad'!$G$29)</c:f>
              <c:numCache>
                <c:formatCode>#,##0.00</c:formatCode>
                <c:ptCount val="19"/>
                <c:pt idx="0">
                  <c:v>27.030342135608489</c:v>
                </c:pt>
                <c:pt idx="1">
                  <c:v>30.771137495972038</c:v>
                </c:pt>
                <c:pt idx="2">
                  <c:v>24.296848525923416</c:v>
                </c:pt>
                <c:pt idx="3">
                  <c:v>25.525373228945451</c:v>
                </c:pt>
                <c:pt idx="4">
                  <c:v>33.68252516010979</c:v>
                </c:pt>
                <c:pt idx="5">
                  <c:v>31.692291209085553</c:v>
                </c:pt>
                <c:pt idx="6">
                  <c:v>28.632544056610193</c:v>
                </c:pt>
                <c:pt idx="7">
                  <c:v>30.567757522512629</c:v>
                </c:pt>
                <c:pt idx="8">
                  <c:v>19.308727963854462</c:v>
                </c:pt>
                <c:pt idx="9">
                  <c:v>29.439748041457197</c:v>
                </c:pt>
                <c:pt idx="10">
                  <c:v>32.217784742935137</c:v>
                </c:pt>
                <c:pt idx="11">
                  <c:v>34.6459576776994</c:v>
                </c:pt>
                <c:pt idx="12">
                  <c:v>33.265959520031181</c:v>
                </c:pt>
                <c:pt idx="13">
                  <c:v>31.718698652645415</c:v>
                </c:pt>
                <c:pt idx="14">
                  <c:v>21.300933654856859</c:v>
                </c:pt>
                <c:pt idx="15">
                  <c:v>23.994306689639675</c:v>
                </c:pt>
                <c:pt idx="16">
                  <c:v>25.344379154224065</c:v>
                </c:pt>
                <c:pt idx="17">
                  <c:v>33.433652530779753</c:v>
                </c:pt>
                <c:pt idx="18" formatCode="General">
                  <c:v>27.642620292696151</c:v>
                </c:pt>
              </c:numCache>
            </c:numRef>
          </c:val>
          <c:extLst>
            <c:ext xmlns:c16="http://schemas.microsoft.com/office/drawing/2014/chart" uri="{C3380CC4-5D6E-409C-BE32-E72D297353CC}">
              <c16:uniqueId val="{00000015-5FEA-461A-A909-E942AECA665A}"/>
            </c:ext>
          </c:extLst>
        </c:ser>
        <c:ser>
          <c:idx val="1"/>
          <c:order val="1"/>
          <c:tx>
            <c:strRef>
              <c:f>'31bdictsaad'!$H$7:$I$7</c:f>
              <c:strCache>
                <c:ptCount val="1"/>
                <c:pt idx="0">
                  <c:v>GRADO II</c:v>
                </c:pt>
              </c:strCache>
            </c:strRef>
          </c:tx>
          <c:spPr>
            <a:solidFill>
              <a:srgbClr val="9966FF"/>
            </a:solidFill>
          </c:spPr>
          <c:invertIfNegative val="0"/>
          <c:dPt>
            <c:idx val="9"/>
            <c:invertIfNegative val="0"/>
            <c:bubble3D val="0"/>
            <c:extLst>
              <c:ext xmlns:c16="http://schemas.microsoft.com/office/drawing/2014/chart" uri="{C3380CC4-5D6E-409C-BE32-E72D297353CC}">
                <c16:uniqueId val="{00000016-5FEA-461A-A909-E942AECA665A}"/>
              </c:ext>
            </c:extLst>
          </c:dPt>
          <c:dPt>
            <c:idx val="11"/>
            <c:invertIfNegative val="0"/>
            <c:bubble3D val="0"/>
            <c:extLst>
              <c:ext xmlns:c16="http://schemas.microsoft.com/office/drawing/2014/chart" uri="{C3380CC4-5D6E-409C-BE32-E72D297353CC}">
                <c16:uniqueId val="{00000017-5FEA-461A-A909-E942AECA665A}"/>
              </c:ext>
            </c:extLst>
          </c:dPt>
          <c:dPt>
            <c:idx val="14"/>
            <c:invertIfNegative val="0"/>
            <c:bubble3D val="0"/>
            <c:extLst>
              <c:ext xmlns:c16="http://schemas.microsoft.com/office/drawing/2014/chart" uri="{C3380CC4-5D6E-409C-BE32-E72D297353CC}">
                <c16:uniqueId val="{00000018-5FEA-461A-A909-E942AECA665A}"/>
              </c:ext>
            </c:extLst>
          </c:dPt>
          <c:dPt>
            <c:idx val="18"/>
            <c:invertIfNegative val="0"/>
            <c:bubble3D val="0"/>
            <c:spPr>
              <a:pattFill prst="wdUpDiag">
                <a:fgClr>
                  <a:srgbClr val="9966FF"/>
                </a:fgClr>
                <a:bgClr>
                  <a:srgbClr val="8205FF"/>
                </a:bgClr>
              </a:pattFill>
            </c:spPr>
            <c:extLst>
              <c:ext xmlns:c16="http://schemas.microsoft.com/office/drawing/2014/chart" uri="{C3380CC4-5D6E-409C-BE32-E72D297353CC}">
                <c16:uniqueId val="{0000001A-5FEA-461A-A909-E942AECA665A}"/>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5FEA-461A-A909-E942AECA665A}"/>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5FEA-461A-A909-E942AECA665A}"/>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5FEA-461A-A909-E942AECA665A}"/>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5FEA-461A-A909-E942AECA665A}"/>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5FEA-461A-A909-E942AECA665A}"/>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5FEA-461A-A909-E942AECA665A}"/>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5FEA-461A-A909-E942AECA665A}"/>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5FEA-461A-A909-E942AECA665A}"/>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5FEA-461A-A909-E942AECA665A}"/>
                </c:ext>
              </c:extLst>
            </c:dLbl>
            <c:dLbl>
              <c:idx val="18"/>
              <c:layout>
                <c:manualLayout>
                  <c:x val="-1.3170892327955218E-3"/>
                  <c:y val="-8.242176006026225E-3"/>
                </c:manualLayout>
              </c:layout>
              <c:tx>
                <c:rich>
                  <a:bodyPr/>
                  <a:lstStyle/>
                  <a:p>
                    <a:fld id="{F8CC4FA7-DE55-475F-BA5F-548E5542E301}" type="VALUE">
                      <a:rPr lang="en-US">
                        <a:solidFill>
                          <a:schemeClr val="bg1"/>
                        </a:solidFill>
                      </a:rPr>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A-5FEA-461A-A909-E942AECA665A}"/>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('31bdictsaad'!$I$10:$I$27,'31bdictsaad'!$I$29)</c:f>
              <c:numCache>
                <c:formatCode>#,##0.00</c:formatCode>
                <c:ptCount val="19"/>
                <c:pt idx="0">
                  <c:v>44.790026288638387</c:v>
                </c:pt>
                <c:pt idx="1">
                  <c:v>36.454899239025359</c:v>
                </c:pt>
                <c:pt idx="2">
                  <c:v>33.683497119620469</c:v>
                </c:pt>
                <c:pt idx="3">
                  <c:v>33.585850581634915</c:v>
                </c:pt>
                <c:pt idx="4">
                  <c:v>34.421317474839888</c:v>
                </c:pt>
                <c:pt idx="5">
                  <c:v>42.909948036642206</c:v>
                </c:pt>
                <c:pt idx="6">
                  <c:v>32.988024766959242</c:v>
                </c:pt>
                <c:pt idx="7">
                  <c:v>32.831374917636722</c:v>
                </c:pt>
                <c:pt idx="8">
                  <c:v>36.952060121167975</c:v>
                </c:pt>
                <c:pt idx="9">
                  <c:v>37.534838671419443</c:v>
                </c:pt>
                <c:pt idx="10">
                  <c:v>32.96597745311157</c:v>
                </c:pt>
                <c:pt idx="11">
                  <c:v>34.376017362995114</c:v>
                </c:pt>
                <c:pt idx="12">
                  <c:v>37.257161947715694</c:v>
                </c:pt>
                <c:pt idx="13">
                  <c:v>39.180633147113596</c:v>
                </c:pt>
                <c:pt idx="14">
                  <c:v>37.117417918753475</c:v>
                </c:pt>
                <c:pt idx="15">
                  <c:v>32.27208030564087</c:v>
                </c:pt>
                <c:pt idx="16">
                  <c:v>40.410365090068396</c:v>
                </c:pt>
                <c:pt idx="17">
                  <c:v>36.880984952120386</c:v>
                </c:pt>
                <c:pt idx="18" formatCode="General">
                  <c:v>37.614570679290729</c:v>
                </c:pt>
              </c:numCache>
            </c:numRef>
          </c:val>
          <c:extLst>
            <c:ext xmlns:c16="http://schemas.microsoft.com/office/drawing/2014/chart" uri="{C3380CC4-5D6E-409C-BE32-E72D297353CC}">
              <c16:uniqueId val="{00000023-5FEA-461A-A909-E942AECA665A}"/>
            </c:ext>
          </c:extLst>
        </c:ser>
        <c:ser>
          <c:idx val="2"/>
          <c:order val="2"/>
          <c:tx>
            <c:strRef>
              <c:f>'31bdictsaad'!$J$7:$K$7</c:f>
              <c:strCache>
                <c:ptCount val="1"/>
                <c:pt idx="0">
                  <c:v>GRADO I</c:v>
                </c:pt>
              </c:strCache>
            </c:strRef>
          </c:tx>
          <c:spPr>
            <a:solidFill>
              <a:srgbClr val="CCCCFF"/>
            </a:solidFill>
            <a:ln w="25400">
              <a:noFill/>
            </a:ln>
          </c:spPr>
          <c:invertIfNegative val="0"/>
          <c:dPt>
            <c:idx val="18"/>
            <c:invertIfNegative val="0"/>
            <c:bubble3D val="0"/>
            <c:spPr>
              <a:pattFill prst="wdUpDiag">
                <a:fgClr>
                  <a:srgbClr val="CCCCFF"/>
                </a:fgClr>
                <a:bgClr>
                  <a:srgbClr val="A3A3FF"/>
                </a:bgClr>
              </a:pattFill>
              <a:ln w="25400">
                <a:noFill/>
              </a:ln>
            </c:spPr>
            <c:extLst>
              <c:ext xmlns:c16="http://schemas.microsoft.com/office/drawing/2014/chart" uri="{C3380CC4-5D6E-409C-BE32-E72D297353CC}">
                <c16:uniqueId val="{00000025-5FEA-461A-A909-E942AECA665A}"/>
              </c:ext>
            </c:extLst>
          </c:dPt>
          <c:dLbls>
            <c:numFmt formatCode="#,##0.0" sourceLinked="0"/>
            <c:spPr>
              <a:noFill/>
              <a:ln>
                <a:noFill/>
              </a:ln>
              <a:effectLst/>
            </c:spPr>
            <c:txPr>
              <a:bodyPr rot="-5400000" vert="horz" wrap="square" lIns="38100" tIns="19050" rIns="38100" bIns="19050" anchor="ctr">
                <a:spAutoFit/>
              </a:bodyPr>
              <a:lstStyle/>
              <a:p>
                <a:pPr>
                  <a:defRPr sz="1100" baseline="0">
                    <a:solidFill>
                      <a:sysClr val="windowText" lastClr="0000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('31bdictsaad'!$K$10:$K$27,'31bdictsaad'!$K$29)</c:f>
              <c:numCache>
                <c:formatCode>#,##0.00</c:formatCode>
                <c:ptCount val="19"/>
                <c:pt idx="0">
                  <c:v>28.179631575753124</c:v>
                </c:pt>
                <c:pt idx="1">
                  <c:v>32.7739632650026</c:v>
                </c:pt>
                <c:pt idx="2">
                  <c:v>42.019654354456115</c:v>
                </c:pt>
                <c:pt idx="3">
                  <c:v>40.88877618941963</c:v>
                </c:pt>
                <c:pt idx="4">
                  <c:v>31.896157365050321</c:v>
                </c:pt>
                <c:pt idx="5">
                  <c:v>25.397760754272245</c:v>
                </c:pt>
                <c:pt idx="6">
                  <c:v>38.379431176430565</c:v>
                </c:pt>
                <c:pt idx="7">
                  <c:v>36.600867559850649</c:v>
                </c:pt>
                <c:pt idx="8">
                  <c:v>43.73921191497756</c:v>
                </c:pt>
                <c:pt idx="9">
                  <c:v>33.025413287123364</c:v>
                </c:pt>
                <c:pt idx="10">
                  <c:v>34.816237803953285</c:v>
                </c:pt>
                <c:pt idx="11">
                  <c:v>30.978024959305479</c:v>
                </c:pt>
                <c:pt idx="12">
                  <c:v>29.476878532253124</c:v>
                </c:pt>
                <c:pt idx="13">
                  <c:v>29.100668200240989</c:v>
                </c:pt>
                <c:pt idx="14">
                  <c:v>41.581648426389663</c:v>
                </c:pt>
                <c:pt idx="15">
                  <c:v>43.733613004719452</c:v>
                </c:pt>
                <c:pt idx="16">
                  <c:v>34.245255755707539</c:v>
                </c:pt>
                <c:pt idx="17">
                  <c:v>29.685362517099865</c:v>
                </c:pt>
                <c:pt idx="18" formatCode="General">
                  <c:v>34.74280902801312</c:v>
                </c:pt>
              </c:numCache>
            </c:numRef>
          </c:val>
          <c:extLst>
            <c:ext xmlns:c16="http://schemas.microsoft.com/office/drawing/2014/chart" uri="{C3380CC4-5D6E-409C-BE32-E72D297353CC}">
              <c16:uniqueId val="{00000026-5FEA-461A-A909-E942AECA665A}"/>
            </c:ext>
          </c:extLst>
        </c:ser>
        <c:ser>
          <c:idx val="3"/>
          <c:order val="3"/>
          <c:tx>
            <c:strRef>
              <c:f>'31bdictsaad'!$L$7:$M$7</c:f>
              <c:strCache>
                <c:ptCount val="1"/>
              </c:strCache>
            </c:strRef>
          </c:tx>
          <c:spPr>
            <a:solidFill>
              <a:srgbClr val="0066CC"/>
            </a:solidFill>
          </c:spPr>
          <c:invertIfNegative val="0"/>
          <c:dPt>
            <c:idx val="18"/>
            <c:invertIfNegative val="0"/>
            <c:bubble3D val="0"/>
            <c:spPr>
              <a:pattFill prst="wdUpDiag">
                <a:fgClr>
                  <a:srgbClr val="0066CC"/>
                </a:fgClr>
                <a:bgClr>
                  <a:srgbClr val="004386"/>
                </a:bgClr>
              </a:pattFill>
            </c:spPr>
            <c:extLst>
              <c:ext xmlns:c16="http://schemas.microsoft.com/office/drawing/2014/chart" uri="{C3380CC4-5D6E-409C-BE32-E72D297353CC}">
                <c16:uniqueId val="{00000028-5FEA-461A-A909-E942AECA665A}"/>
              </c:ext>
            </c:extLst>
          </c:dPt>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FEA-461A-A909-E942AECA665A}"/>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FEA-461A-A909-E942AECA665A}"/>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FEA-461A-A909-E942AECA665A}"/>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FEA-461A-A909-E942AECA665A}"/>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FEA-461A-A909-E942AECA665A}"/>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FEA-461A-A909-E942AECA665A}"/>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FEA-461A-A909-E942AECA665A}"/>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FEA-461A-A909-E942AECA665A}"/>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FEA-461A-A909-E942AECA665A}"/>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FEA-461A-A909-E942AECA665A}"/>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FEA-461A-A909-E942AECA665A}"/>
                </c:ext>
              </c:extLst>
            </c:dLbl>
            <c:dLbl>
              <c:idx val="11"/>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FEA-461A-A909-E942AECA665A}"/>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FEA-461A-A909-E942AECA665A}"/>
                </c:ext>
              </c:extLst>
            </c:dLbl>
            <c:dLbl>
              <c:idx val="13"/>
              <c:layout>
                <c:manualLayout>
                  <c:x val="0"/>
                  <c:y val="-5.97907324364723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FEA-461A-A909-E942AECA665A}"/>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FEA-461A-A909-E942AECA665A}"/>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FEA-461A-A909-E942AECA665A}"/>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FEA-461A-A909-E942AECA665A}"/>
                </c:ext>
              </c:extLst>
            </c:dLbl>
            <c:numFmt formatCode="#,##0.0" sourceLinked="0"/>
            <c:spPr>
              <a:noFill/>
              <a:ln>
                <a:noFill/>
              </a:ln>
              <a:effectLst/>
            </c:spPr>
            <c:txPr>
              <a:bodyPr rot="-5400000" vert="horz" wrap="square" lIns="38100" tIns="19050" rIns="38100" bIns="19050" anchor="ctr">
                <a:spAutoFit/>
              </a:bodyPr>
              <a:lstStyle/>
              <a:p>
                <a:pPr>
                  <a:defRPr sz="1100" baseline="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('31bdictsaad'!$B$10:$B$27,'31bdictsaad'!$B$29)</c:f>
              <c:strCache>
                <c:ptCount val="19"/>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pt idx="18">
                  <c:v>TOTAL</c:v>
                </c:pt>
              </c:strCache>
            </c:strRef>
          </c:cat>
          <c:val>
            <c:numRef>
              <c:f>('31bdictsaad'!$M$10:$M$27,'31bdictsaad'!$M$29)</c:f>
              <c:numCache>
                <c:formatCode>#,##0.00</c:formatCode>
                <c:ptCount val="19"/>
              </c:numCache>
            </c:numRef>
          </c:val>
          <c:extLst>
            <c:ext xmlns:c16="http://schemas.microsoft.com/office/drawing/2014/chart" uri="{C3380CC4-5D6E-409C-BE32-E72D297353CC}">
              <c16:uniqueId val="{0000003A-5FEA-461A-A909-E942AECA665A}"/>
            </c:ext>
          </c:extLst>
        </c:ser>
        <c:dLbls>
          <c:showLegendKey val="0"/>
          <c:showVal val="0"/>
          <c:showCatName val="0"/>
          <c:showSerName val="0"/>
          <c:showPercent val="0"/>
          <c:showBubbleSize val="0"/>
        </c:dLbls>
        <c:gapWidth val="39"/>
        <c:overlap val="100"/>
        <c:axId val="267594672"/>
        <c:axId val="267595760"/>
      </c:barChart>
      <c:catAx>
        <c:axId val="267594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5760"/>
        <c:crosses val="autoZero"/>
        <c:auto val="1"/>
        <c:lblAlgn val="ctr"/>
        <c:lblOffset val="100"/>
        <c:noMultiLvlLbl val="0"/>
      </c:catAx>
      <c:valAx>
        <c:axId val="2675957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67594672"/>
        <c:crosses val="autoZero"/>
        <c:crossBetween val="between"/>
        <c:majorUnit val="0.2"/>
      </c:valAx>
      <c:spPr>
        <a:noFill/>
        <a:ln>
          <a:noFill/>
        </a:ln>
        <a:effectLst/>
      </c:spPr>
    </c:plotArea>
    <c:legend>
      <c:legendPos val="b"/>
      <c:legendEntry>
        <c:idx val="3"/>
        <c:delete val="1"/>
      </c:legendEntry>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008000"/>
                </a:solidFill>
              </a:rPr>
              <a:t>Porcentaje de resoluciones de grado sobre la población potencialmente dependiente</a:t>
            </a:r>
          </a:p>
        </c:rich>
      </c:tx>
      <c:layout>
        <c:manualLayout>
          <c:xMode val="edge"/>
          <c:yMode val="edge"/>
          <c:x val="0.22389886892880906"/>
          <c:y val="1.6816816816816817E-2"/>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rgbClr val="FFFF99"/>
            </a:solidFill>
            <a:ln w="12700">
              <a:solidFill>
                <a:srgbClr val="000000"/>
              </a:solidFill>
              <a:prstDash val="solid"/>
            </a:ln>
          </c:spPr>
          <c:invertIfNegative val="0"/>
          <c:dPt>
            <c:idx val="7"/>
            <c:invertIfNegative val="0"/>
            <c:bubble3D val="0"/>
            <c:extLst>
              <c:ext xmlns:c16="http://schemas.microsoft.com/office/drawing/2014/chart" uri="{C3380CC4-5D6E-409C-BE32-E72D297353CC}">
                <c16:uniqueId val="{00000000-6474-47AB-A379-7E4F9BF1F0D4}"/>
              </c:ext>
            </c:extLst>
          </c:dPt>
          <c:dPt>
            <c:idx val="8"/>
            <c:invertIfNegative val="0"/>
            <c:bubble3D val="0"/>
            <c:spPr>
              <a:solidFill>
                <a:schemeClr val="accent6">
                  <a:lumMod val="40000"/>
                  <a:lumOff val="60000"/>
                </a:schemeClr>
              </a:solidFill>
              <a:ln w="12700">
                <a:solidFill>
                  <a:srgbClr val="000000"/>
                </a:solidFill>
                <a:prstDash val="solid"/>
              </a:ln>
            </c:spPr>
            <c:extLst>
              <c:ext xmlns:c16="http://schemas.microsoft.com/office/drawing/2014/chart" uri="{C3380CC4-5D6E-409C-BE32-E72D297353CC}">
                <c16:uniqueId val="{00000001-6474-47AB-A379-7E4F9BF1F0D4}"/>
              </c:ext>
            </c:extLst>
          </c:dPt>
          <c:dPt>
            <c:idx val="9"/>
            <c:invertIfNegative val="0"/>
            <c:bubble3D val="0"/>
            <c:extLst>
              <c:ext xmlns:c16="http://schemas.microsoft.com/office/drawing/2014/chart" uri="{C3380CC4-5D6E-409C-BE32-E72D297353CC}">
                <c16:uniqueId val="{00000003-6474-47AB-A379-7E4F9BF1F0D4}"/>
              </c:ext>
            </c:extLst>
          </c:dPt>
          <c:dLbls>
            <c:dLbl>
              <c:idx val="0"/>
              <c:layout>
                <c:manualLayout>
                  <c:x val="5.3226879574184965E-3"/>
                  <c:y val="-1.2012012012012012E-2"/>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74-47AB-A379-7E4F9BF1F0D4}"/>
                </c:ext>
              </c:extLst>
            </c:dLbl>
            <c:dLbl>
              <c:idx val="1"/>
              <c:layout>
                <c:manualLayout>
                  <c:x val="5.3226879574184722E-3"/>
                  <c:y val="-2.40240240240240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74-47AB-A379-7E4F9BF1F0D4}"/>
                </c:ext>
              </c:extLst>
            </c:dLbl>
            <c:dLbl>
              <c:idx val="2"/>
              <c:layout>
                <c:manualLayout>
                  <c:x val="2.6613439787092482E-3"/>
                  <c:y val="-9.6096096096096092E-3"/>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74-47AB-A379-7E4F9BF1F0D4}"/>
                </c:ext>
              </c:extLst>
            </c:dLbl>
            <c:dLbl>
              <c:idx val="3"/>
              <c:layout>
                <c:manualLayout>
                  <c:x val="5.322687957418496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474-47AB-A379-7E4F9BF1F0D4}"/>
                </c:ext>
              </c:extLst>
            </c:dLbl>
            <c:dLbl>
              <c:idx val="4"/>
              <c:layout>
                <c:manualLayout>
                  <c:x val="5.3226879574184479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474-47AB-A379-7E4F9BF1F0D4}"/>
                </c:ext>
              </c:extLst>
            </c:dLbl>
            <c:dLbl>
              <c:idx val="5"/>
              <c:layout>
                <c:manualLayout>
                  <c:x val="5.3226879574184965E-3"/>
                  <c:y val="4.80480480480478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474-47AB-A379-7E4F9BF1F0D4}"/>
                </c:ext>
              </c:extLst>
            </c:dLbl>
            <c:dLbl>
              <c:idx val="6"/>
              <c:layout>
                <c:manualLayout>
                  <c:x val="5.3226879574184479E-3"/>
                  <c:y val="9.6096096096096092E-3"/>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474-47AB-A379-7E4F9BF1F0D4}"/>
                </c:ext>
              </c:extLst>
            </c:dLbl>
            <c:dLbl>
              <c:idx val="7"/>
              <c:layout>
                <c:manualLayout>
                  <c:x val="5.3226879574184479E-3"/>
                  <c:y val="9.6096096096096092E-3"/>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74-47AB-A379-7E4F9BF1F0D4}"/>
                </c:ext>
              </c:extLst>
            </c:dLbl>
            <c:dLbl>
              <c:idx val="8"/>
              <c:layout>
                <c:manualLayout>
                  <c:x val="2.6613439787092482E-3"/>
                  <c:y val="-1.68168168168168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74-47AB-A379-7E4F9BF1F0D4}"/>
                </c:ext>
              </c:extLst>
            </c:dLbl>
            <c:dLbl>
              <c:idx val="9"/>
              <c:layout>
                <c:manualLayout>
                  <c:x val="7.9840319361277438E-3"/>
                  <c:y val="4.8048048048048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74-47AB-A379-7E4F9BF1F0D4}"/>
                </c:ext>
              </c:extLst>
            </c:dLbl>
            <c:dLbl>
              <c:idx val="10"/>
              <c:layout>
                <c:manualLayout>
                  <c:x val="7.9840319361276467E-3"/>
                  <c:y val="-1.9219219219219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474-47AB-A379-7E4F9BF1F0D4}"/>
                </c:ext>
              </c:extLst>
            </c:dLbl>
            <c:dLbl>
              <c:idx val="11"/>
              <c:layout>
                <c:manualLayout>
                  <c:x val="5.3226879574184965E-3"/>
                  <c:y val="-7.20720720720720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474-47AB-A379-7E4F9BF1F0D4}"/>
                </c:ext>
              </c:extLst>
            </c:dLbl>
            <c:dLbl>
              <c:idx val="12"/>
              <c:layout>
                <c:manualLayout>
                  <c:x val="-9.7581485283027495E-17"/>
                  <c:y val="2.402402402402402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474-47AB-A379-7E4F9BF1F0D4}"/>
                </c:ext>
              </c:extLst>
            </c:dLbl>
            <c:dLbl>
              <c:idx val="13"/>
              <c:layout>
                <c:manualLayout>
                  <c:x val="1.596806387225539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474-47AB-A379-7E4F9BF1F0D4}"/>
                </c:ext>
              </c:extLst>
            </c:dLbl>
            <c:dLbl>
              <c:idx val="14"/>
              <c:layout>
                <c:manualLayout>
                  <c:x val="1.0645375914836993E-2"/>
                  <c:y val="9.6096096096095658E-3"/>
                </c:manualLayout>
              </c:layout>
              <c:numFmt formatCode="0.00" sourceLinked="0"/>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474-47AB-A379-7E4F9BF1F0D4}"/>
                </c:ext>
              </c:extLst>
            </c:dLbl>
            <c:dLbl>
              <c:idx val="15"/>
              <c:layout>
                <c:manualLayout>
                  <c:x val="7.9840319361276467E-3"/>
                  <c:y val="-1.20120120120120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474-47AB-A379-7E4F9BF1F0D4}"/>
                </c:ext>
              </c:extLst>
            </c:dLbl>
            <c:dLbl>
              <c:idx val="16"/>
              <c:layout>
                <c:manualLayout>
                  <c:x val="1.3306719893546046E-2"/>
                  <c:y val="1.20120120120119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474-47AB-A379-7E4F9BF1F0D4}"/>
                </c:ext>
              </c:extLst>
            </c:dLbl>
            <c:dLbl>
              <c:idx val="17"/>
              <c:layout>
                <c:manualLayout>
                  <c:x val="7.9840319361277438E-3"/>
                  <c:y val="9.60960960960960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474-47AB-A379-7E4F9BF1F0D4}"/>
                </c:ext>
              </c:extLst>
            </c:dLbl>
            <c:dLbl>
              <c:idx val="18"/>
              <c:layout>
                <c:manualLayout>
                  <c:x val="7.9840319361277438E-3"/>
                  <c:y val="9.60960960960952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474-47AB-A379-7E4F9BF1F0D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'32dictcasaadpot'!$Q$11:$Q$29</c:f>
              <c:strCache>
                <c:ptCount val="19"/>
                <c:pt idx="0">
                  <c:v>Andalucía</c:v>
                </c:pt>
                <c:pt idx="1">
                  <c:v>Extremadura</c:v>
                </c:pt>
                <c:pt idx="2">
                  <c:v>Castilla y León</c:v>
                </c:pt>
                <c:pt idx="3">
                  <c:v>País Vasco</c:v>
                </c:pt>
                <c:pt idx="4">
                  <c:v>Cataluña</c:v>
                </c:pt>
                <c:pt idx="5">
                  <c:v>Rioja, La</c:v>
                </c:pt>
                <c:pt idx="6">
                  <c:v>Balears, Illes</c:v>
                </c:pt>
                <c:pt idx="7">
                  <c:v>Castilla - La Mancha</c:v>
                </c:pt>
                <c:pt idx="8">
                  <c:v>TOTAL</c:v>
                </c:pt>
                <c:pt idx="9">
                  <c:v>Madrid, Comunidad de</c:v>
                </c:pt>
                <c:pt idx="10">
                  <c:v>Comunitat Valenciana</c:v>
                </c:pt>
                <c:pt idx="11">
                  <c:v>Navarra, Comunidad Foral de</c:v>
                </c:pt>
                <c:pt idx="12">
                  <c:v>Murcia, Región de</c:v>
                </c:pt>
                <c:pt idx="13">
                  <c:v>Aragón</c:v>
                </c:pt>
                <c:pt idx="14">
                  <c:v>Cantabria</c:v>
                </c:pt>
                <c:pt idx="15">
                  <c:v>Ceuta y Melilla</c:v>
                </c:pt>
                <c:pt idx="16">
                  <c:v>Asturias, Principado de</c:v>
                </c:pt>
                <c:pt idx="17">
                  <c:v>Canarias</c:v>
                </c:pt>
                <c:pt idx="18">
                  <c:v>Galicia</c:v>
                </c:pt>
              </c:strCache>
            </c:strRef>
          </c:cat>
          <c:val>
            <c:numRef>
              <c:f>'32dictcasaadpot'!$R$11:$R$29</c:f>
              <c:numCache>
                <c:formatCode>#,##0.00</c:formatCode>
                <c:ptCount val="19"/>
                <c:pt idx="0">
                  <c:v>36.112347631721015</c:v>
                </c:pt>
                <c:pt idx="1">
                  <c:v>34.203630801634866</c:v>
                </c:pt>
                <c:pt idx="2">
                  <c:v>33.851189882318288</c:v>
                </c:pt>
                <c:pt idx="3">
                  <c:v>32.792261805737098</c:v>
                </c:pt>
                <c:pt idx="4">
                  <c:v>31.552535832208417</c:v>
                </c:pt>
                <c:pt idx="5">
                  <c:v>31.517138995369038</c:v>
                </c:pt>
                <c:pt idx="6">
                  <c:v>31.437845439382542</c:v>
                </c:pt>
                <c:pt idx="7">
                  <c:v>30.847948678152001</c:v>
                </c:pt>
                <c:pt idx="8">
                  <c:v>29.281302024345429</c:v>
                </c:pt>
                <c:pt idx="9">
                  <c:v>28.78019156844957</c:v>
                </c:pt>
                <c:pt idx="10">
                  <c:v>27.065660775263726</c:v>
                </c:pt>
                <c:pt idx="11">
                  <c:v>26.053788309942725</c:v>
                </c:pt>
                <c:pt idx="12">
                  <c:v>25.710072831801732</c:v>
                </c:pt>
                <c:pt idx="13">
                  <c:v>24.761062128990442</c:v>
                </c:pt>
                <c:pt idx="14">
                  <c:v>22.810449647866129</c:v>
                </c:pt>
                <c:pt idx="15">
                  <c:v>22.139906609195403</c:v>
                </c:pt>
                <c:pt idx="16">
                  <c:v>21.146551456832487</c:v>
                </c:pt>
                <c:pt idx="17">
                  <c:v>20.126303338653358</c:v>
                </c:pt>
                <c:pt idx="18">
                  <c:v>16.940509681644624</c:v>
                </c:pt>
              </c:numCache>
            </c:numRef>
          </c:val>
          <c:extLst>
            <c:ext xmlns:c16="http://schemas.microsoft.com/office/drawing/2014/chart" uri="{C3380CC4-5D6E-409C-BE32-E72D297353CC}">
              <c16:uniqueId val="{00000014-6474-47AB-A379-7E4F9BF1F0D4}"/>
            </c:ext>
          </c:extLst>
        </c:ser>
        <c:dLbls>
          <c:showLegendKey val="0"/>
          <c:showVal val="0"/>
          <c:showCatName val="0"/>
          <c:showSerName val="0"/>
          <c:showPercent val="0"/>
          <c:showBubbleSize val="0"/>
        </c:dLbls>
        <c:gapWidth val="20"/>
        <c:axId val="-1956963568"/>
        <c:axId val="-1956959760"/>
      </c:barChart>
      <c:catAx>
        <c:axId val="-1956963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59760"/>
        <c:crosses val="autoZero"/>
        <c:auto val="1"/>
        <c:lblAlgn val="ctr"/>
        <c:lblOffset val="100"/>
        <c:tickLblSkip val="1"/>
        <c:tickMarkSkip val="1"/>
        <c:noMultiLvlLbl val="0"/>
      </c:catAx>
      <c:valAx>
        <c:axId val="-1956959760"/>
        <c:scaling>
          <c:orientation val="minMax"/>
          <c:max val="38"/>
          <c:min val="0"/>
        </c:scaling>
        <c:delete val="0"/>
        <c:axPos val="l"/>
        <c:numFmt formatCode="#,##0.0"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3568"/>
        <c:crosses val="autoZero"/>
        <c:crossBetween val="between"/>
        <c:minorUnit val="1"/>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resoluciones registradas sobre</a:t>
            </a:r>
            <a:r>
              <a:rPr lang="es-ES" baseline="0">
                <a:solidFill>
                  <a:srgbClr val="008000"/>
                </a:solidFill>
              </a:rPr>
              <a:t> la población </a:t>
            </a:r>
            <a:endParaRPr lang="es-ES">
              <a:solidFill>
                <a:srgbClr val="008000"/>
              </a:solidFill>
            </a:endParaRPr>
          </a:p>
        </c:rich>
      </c:tx>
      <c:layout>
        <c:manualLayout>
          <c:xMode val="edge"/>
          <c:yMode val="edge"/>
          <c:x val="0.26072786428852945"/>
          <c:y val="2.60094169356813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0-8FEB-42E3-A6CB-DB2C56CB0F04}"/>
              </c:ext>
            </c:extLst>
          </c:dPt>
          <c:dPt>
            <c:idx val="9"/>
            <c:invertIfNegative val="0"/>
            <c:bubble3D val="0"/>
            <c:extLst>
              <c:ext xmlns:c16="http://schemas.microsoft.com/office/drawing/2014/chart" uri="{C3380CC4-5D6E-409C-BE32-E72D297353CC}">
                <c16:uniqueId val="{00000002-8FEB-42E3-A6CB-DB2C56CB0F04}"/>
              </c:ext>
            </c:extLst>
          </c:dPt>
          <c:dPt>
            <c:idx val="10"/>
            <c:invertIfNegative val="0"/>
            <c:bubble3D val="0"/>
            <c:extLst>
              <c:ext xmlns:c16="http://schemas.microsoft.com/office/drawing/2014/chart" uri="{C3380CC4-5D6E-409C-BE32-E72D297353CC}">
                <c16:uniqueId val="{00000003-8FEB-42E3-A6CB-DB2C56CB0F04}"/>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FEB-42E3-A6CB-DB2C56CB0F04}"/>
                </c:ext>
              </c:extLst>
            </c:dLbl>
            <c:dLbl>
              <c:idx val="1"/>
              <c:layout>
                <c:manualLayout>
                  <c:x val="8.385744234800839E-3"/>
                  <c:y val="-4.813477737665463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EB-42E3-A6CB-DB2C56CB0F04}"/>
                </c:ext>
              </c:extLst>
            </c:dLbl>
            <c:dLbl>
              <c:idx val="2"/>
              <c:layout>
                <c:manualLayout>
                  <c:x val="-5.4651063353922862E-4"/>
                  <c:y val="-2.2061518107760276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FEB-42E3-A6CB-DB2C56CB0F04}"/>
                </c:ext>
              </c:extLst>
            </c:dLbl>
            <c:dLbl>
              <c:idx val="4"/>
              <c:layout>
                <c:manualLayout>
                  <c:x val="3.3265410513781232E-3"/>
                  <c:y val="9.626945167418925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EB-42E3-A6CB-DB2C56CB0F04}"/>
                </c:ext>
              </c:extLst>
            </c:dLbl>
            <c:dLbl>
              <c:idx val="5"/>
              <c:layout>
                <c:manualLayout>
                  <c:x val="3.4605418731604234E-3"/>
                  <c:y val="4.320056227281187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EB-42E3-A6CB-DB2C56CB0F04}"/>
                </c:ext>
              </c:extLst>
            </c:dLbl>
            <c:dLbl>
              <c:idx val="6"/>
              <c:layout>
                <c:manualLayout>
                  <c:x val="0"/>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EB-42E3-A6CB-DB2C56CB0F04}"/>
                </c:ext>
              </c:extLst>
            </c:dLbl>
            <c:dLbl>
              <c:idx val="7"/>
              <c:layout>
                <c:manualLayout>
                  <c:x val="8.385744234800787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FEB-42E3-A6CB-DB2C56CB0F04}"/>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EB-42E3-A6CB-DB2C56CB0F04}"/>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FEB-42E3-A6CB-DB2C56CB0F04}"/>
                </c:ext>
              </c:extLst>
            </c:dLbl>
            <c:dLbl>
              <c:idx val="10"/>
              <c:layout>
                <c:manualLayout>
                  <c:x val="1.3713701122822907E-3"/>
                  <c:y val="6.73464623863448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EB-42E3-A6CB-DB2C56CB0F04}"/>
                </c:ext>
              </c:extLst>
            </c:dLbl>
            <c:dLbl>
              <c:idx val="11"/>
              <c:layout>
                <c:manualLayout>
                  <c:x val="1.9959246308269753E-3"/>
                  <c:y val="6.27006222920616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FEB-42E3-A6CB-DB2C56CB0F04}"/>
                </c:ext>
              </c:extLst>
            </c:dLbl>
            <c:dLbl>
              <c:idx val="13"/>
              <c:layout>
                <c:manualLayout>
                  <c:x val="0"/>
                  <c:y val="1.15690527838032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FEB-42E3-A6CB-DB2C56CB0F04}"/>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FEB-42E3-A6CB-DB2C56CB0F04}"/>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FEB-42E3-A6CB-DB2C56CB0F04}"/>
                </c:ext>
              </c:extLst>
            </c:dLbl>
            <c:dLbl>
              <c:idx val="16"/>
              <c:layout>
                <c:manualLayout>
                  <c:x val="6.3897763578274758E-3"/>
                  <c:y val="1.0133397099765946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FEB-42E3-A6CB-DB2C56CB0F04}"/>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FEB-42E3-A6CB-DB2C56CB0F04}"/>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FEB-42E3-A6CB-DB2C56CB0F04}"/>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'34bdictcasaad'!$AE$11:$AE$29</c:f>
              <c:strCache>
                <c:ptCount val="19"/>
                <c:pt idx="0">
                  <c:v>Castilla y León</c:v>
                </c:pt>
                <c:pt idx="1">
                  <c:v>Extremadura</c:v>
                </c:pt>
                <c:pt idx="2">
                  <c:v>País Vasco</c:v>
                </c:pt>
                <c:pt idx="3">
                  <c:v>Andalucía</c:v>
                </c:pt>
                <c:pt idx="4">
                  <c:v>Rioja, La</c:v>
                </c:pt>
                <c:pt idx="5">
                  <c:v>Castilla - La Mancha</c:v>
                </c:pt>
                <c:pt idx="6">
                  <c:v>Cataluña</c:v>
                </c:pt>
                <c:pt idx="7">
                  <c:v>Asturias, Principado de</c:v>
                </c:pt>
                <c:pt idx="8">
                  <c:v>TOTAL</c:v>
                </c:pt>
                <c:pt idx="9">
                  <c:v>Cantabria</c:v>
                </c:pt>
                <c:pt idx="10">
                  <c:v>Aragón</c:v>
                </c:pt>
                <c:pt idx="11">
                  <c:v>Comunitat Valenciana</c:v>
                </c:pt>
                <c:pt idx="12">
                  <c:v>Madrid, Comunidad de</c:v>
                </c:pt>
                <c:pt idx="13">
                  <c:v>Murcia, Región de</c:v>
                </c:pt>
                <c:pt idx="14">
                  <c:v>Balears, Illes</c:v>
                </c:pt>
                <c:pt idx="15">
                  <c:v>Navarra, Comunidad Foral de</c:v>
                </c:pt>
                <c:pt idx="16">
                  <c:v>Galicia</c:v>
                </c:pt>
                <c:pt idx="17">
                  <c:v>Ceuta y Melilla</c:v>
                </c:pt>
                <c:pt idx="18">
                  <c:v>Canarias</c:v>
                </c:pt>
              </c:strCache>
            </c:strRef>
          </c:cat>
          <c:val>
            <c:numRef>
              <c:f>'34bdictcasaad'!$AF$11:$AF$29</c:f>
              <c:numCache>
                <c:formatCode>0.00</c:formatCode>
                <c:ptCount val="19"/>
                <c:pt idx="0">
                  <c:v>6.0060523298941266</c:v>
                </c:pt>
                <c:pt idx="1">
                  <c:v>5.1729466730376874</c:v>
                </c:pt>
                <c:pt idx="2">
                  <c:v>4.9988814287279899</c:v>
                </c:pt>
                <c:pt idx="3">
                  <c:v>4.4856071989945629</c:v>
                </c:pt>
                <c:pt idx="4">
                  <c:v>4.4465006939842198</c:v>
                </c:pt>
                <c:pt idx="5">
                  <c:v>4.3558067683292681</c:v>
                </c:pt>
                <c:pt idx="6">
                  <c:v>4.3312825444514038</c:v>
                </c:pt>
                <c:pt idx="7">
                  <c:v>4.0728147898945544</c:v>
                </c:pt>
                <c:pt idx="8">
                  <c:v>4.0004448617832136</c:v>
                </c:pt>
                <c:pt idx="9">
                  <c:v>3.8839976631443007</c:v>
                </c:pt>
                <c:pt idx="10">
                  <c:v>3.6293037476014369</c:v>
                </c:pt>
                <c:pt idx="11">
                  <c:v>3.4841928164697809</c:v>
                </c:pt>
                <c:pt idx="12">
                  <c:v>3.4260664950603941</c:v>
                </c:pt>
                <c:pt idx="13">
                  <c:v>3.3805564150669962</c:v>
                </c:pt>
                <c:pt idx="14">
                  <c:v>3.267811659962657</c:v>
                </c:pt>
                <c:pt idx="15">
                  <c:v>3.239790579069652</c:v>
                </c:pt>
                <c:pt idx="16">
                  <c:v>3.0573165074871844</c:v>
                </c:pt>
                <c:pt idx="17">
                  <c:v>2.9301134371638926</c:v>
                </c:pt>
                <c:pt idx="18">
                  <c:v>2.2815345173648724</c:v>
                </c:pt>
              </c:numCache>
            </c:numRef>
          </c:val>
          <c:extLst>
            <c:ext xmlns:c16="http://schemas.microsoft.com/office/drawing/2014/chart" uri="{C3380CC4-5D6E-409C-BE32-E72D297353CC}">
              <c16:uniqueId val="{00000012-8FEB-42E3-A6CB-DB2C56CB0F04}"/>
            </c:ext>
          </c:extLst>
        </c:ser>
        <c:dLbls>
          <c:showLegendKey val="0"/>
          <c:showVal val="0"/>
          <c:showCatName val="0"/>
          <c:showSerName val="0"/>
          <c:showPercent val="0"/>
          <c:showBubbleSize val="0"/>
        </c:dLbls>
        <c:gapWidth val="20"/>
        <c:axId val="-1956963024"/>
        <c:axId val="-1956959216"/>
      </c:barChart>
      <c:catAx>
        <c:axId val="-195696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59216"/>
        <c:crosses val="autoZero"/>
        <c:auto val="1"/>
        <c:lblAlgn val="ctr"/>
        <c:lblOffset val="100"/>
        <c:tickLblSkip val="1"/>
        <c:tickMarkSkip val="1"/>
        <c:noMultiLvlLbl val="0"/>
      </c:catAx>
      <c:valAx>
        <c:axId val="-1956959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302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resoluciones en el tramo de edad</a:t>
            </a:r>
            <a:r>
              <a:rPr lang="es-ES" baseline="0">
                <a:solidFill>
                  <a:srgbClr val="008000"/>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extLst>
              <c:ext xmlns:c16="http://schemas.microsoft.com/office/drawing/2014/chart" uri="{C3380CC4-5D6E-409C-BE32-E72D297353CC}">
                <c16:uniqueId val="{00000000-453E-4DCC-AC52-3D21E1227FCF}"/>
              </c:ext>
            </c:extLst>
          </c:dPt>
          <c:dPt>
            <c:idx val="9"/>
            <c:invertIfNegative val="0"/>
            <c:bubble3D val="0"/>
            <c:spPr>
              <a:solidFill>
                <a:srgbClr val="C5E0B4"/>
              </a:solidFill>
              <a:ln w="12700">
                <a:solidFill>
                  <a:srgbClr val="000000"/>
                </a:solidFill>
                <a:prstDash val="solid"/>
              </a:ln>
            </c:spPr>
            <c:extLst>
              <c:ext xmlns:c16="http://schemas.microsoft.com/office/drawing/2014/chart" uri="{C3380CC4-5D6E-409C-BE32-E72D297353CC}">
                <c16:uniqueId val="{00000002-453E-4DCC-AC52-3D21E1227FCF}"/>
              </c:ext>
            </c:extLst>
          </c:dPt>
          <c:dPt>
            <c:idx val="10"/>
            <c:invertIfNegative val="0"/>
            <c:bubble3D val="0"/>
            <c:extLst>
              <c:ext xmlns:c16="http://schemas.microsoft.com/office/drawing/2014/chart" uri="{C3380CC4-5D6E-409C-BE32-E72D297353CC}">
                <c16:uniqueId val="{00000003-453E-4DCC-AC52-3D21E1227FCF}"/>
              </c:ext>
            </c:extLst>
          </c:dPt>
          <c:dLbls>
            <c:dLbl>
              <c:idx val="0"/>
              <c:layout>
                <c:manualLayout>
                  <c:x val="9.4453254455845377E-5"/>
                  <c:y val="-1.3142022614730316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3E-4DCC-AC52-3D21E1227FCF}"/>
                </c:ext>
              </c:extLst>
            </c:dLbl>
            <c:dLbl>
              <c:idx val="1"/>
              <c:layout>
                <c:manualLayout>
                  <c:x val="-4.5183922833958747E-4"/>
                  <c:y val="1.0087545508424349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3E-4DCC-AC52-3D21E1227FCF}"/>
                </c:ext>
              </c:extLst>
            </c:dLbl>
            <c:dLbl>
              <c:idx val="2"/>
              <c:layout>
                <c:manualLayout>
                  <c:x val="2.7951769186746393E-3"/>
                  <c:y val="4.813477737665440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3E-4DCC-AC52-3D21E1227FC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E-4DCC-AC52-3D21E1227FCF}"/>
                </c:ext>
              </c:extLst>
            </c:dLbl>
            <c:dLbl>
              <c:idx val="4"/>
              <c:layout>
                <c:manualLayout>
                  <c:x val="3.9510850617357042E-3"/>
                  <c:y val="9.626955475330904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53E-4DCC-AC52-3D21E1227FCF}"/>
                </c:ext>
              </c:extLst>
            </c:dLbl>
            <c:dLbl>
              <c:idx val="5"/>
              <c:layout>
                <c:manualLayout>
                  <c:x val="5.653577238057643E-3"/>
                  <c:y val="4.81336607117658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3E-4DCC-AC52-3D21E1227FCF}"/>
                </c:ext>
              </c:extLst>
            </c:dLbl>
            <c:dLbl>
              <c:idx val="6"/>
              <c:layout>
                <c:manualLayout>
                  <c:x val="6.7149105723220423E-3"/>
                  <c:y val="7.220161995879547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3E-4DCC-AC52-3D21E1227FCF}"/>
                </c:ext>
              </c:extLst>
            </c:dLbl>
            <c:dLbl>
              <c:idx val="7"/>
              <c:layout>
                <c:manualLayout>
                  <c:x val="1.7338544731996311E-3"/>
                  <c:y val="-4.81336607117658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3E-4DCC-AC52-3D21E1227FCF}"/>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3E-4DCC-AC52-3D21E1227FCF}"/>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3E-4DCC-AC52-3D21E1227FCF}"/>
                </c:ext>
              </c:extLst>
            </c:dLbl>
            <c:dLbl>
              <c:idx val="10"/>
              <c:layout>
                <c:manualLayout>
                  <c:x val="5.1071101651429668E-3"/>
                  <c:y val="6.759574408037652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3E-4DCC-AC52-3D21E1227FCF}"/>
                </c:ext>
              </c:extLst>
            </c:dLbl>
            <c:dLbl>
              <c:idx val="11"/>
              <c:layout>
                <c:manualLayout>
                  <c:x val="-1.5448606692283692E-3"/>
                  <c:y val="4.353004261564078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53E-4DCC-AC52-3D21E1227FCF}"/>
                </c:ext>
              </c:extLst>
            </c:dLbl>
            <c:dLbl>
              <c:idx val="13"/>
              <c:layout>
                <c:manualLayout>
                  <c:x val="3.3732556919434165E-3"/>
                  <c:y val="7.220161995879547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E-4DCC-AC52-3D21E1227FCF}"/>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E-4DCC-AC52-3D21E1227FCF}"/>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53E-4DCC-AC52-3D21E1227FCF}"/>
                </c:ext>
              </c:extLst>
            </c:dLbl>
            <c:dLbl>
              <c:idx val="16"/>
              <c:layout>
                <c:manualLayout>
                  <c:x val="1.0025062656641603E-2"/>
                  <c:y val="7.22021660649810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53E-4DCC-AC52-3D21E1227FCF}"/>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53E-4DCC-AC52-3D21E1227FCF}"/>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E-4DCC-AC52-3D21E1227FCF}"/>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'34bdictcasaad'!$AK$11:$AK$29</c:f>
              <c:strCache>
                <c:ptCount val="19"/>
                <c:pt idx="0">
                  <c:v>Ceuta y Melilla</c:v>
                </c:pt>
                <c:pt idx="1">
                  <c:v>País Vasco</c:v>
                </c:pt>
                <c:pt idx="2">
                  <c:v>Castilla y León</c:v>
                </c:pt>
                <c:pt idx="3">
                  <c:v>Andalucía</c:v>
                </c:pt>
                <c:pt idx="4">
                  <c:v>Extremadura</c:v>
                </c:pt>
                <c:pt idx="5">
                  <c:v>Murcia, Región de</c:v>
                </c:pt>
                <c:pt idx="6">
                  <c:v>Cantabria</c:v>
                </c:pt>
                <c:pt idx="7">
                  <c:v>Cataluña</c:v>
                </c:pt>
                <c:pt idx="8">
                  <c:v>Rioja, La</c:v>
                </c:pt>
                <c:pt idx="9">
                  <c:v>TOTAL</c:v>
                </c:pt>
                <c:pt idx="10">
                  <c:v>Asturias, Principado de</c:v>
                </c:pt>
                <c:pt idx="11">
                  <c:v>Castilla - La Mancha</c:v>
                </c:pt>
                <c:pt idx="12">
                  <c:v>Comunitat Valenciana</c:v>
                </c:pt>
                <c:pt idx="13">
                  <c:v>Galicia</c:v>
                </c:pt>
                <c:pt idx="14">
                  <c:v>Balears, Illes</c:v>
                </c:pt>
                <c:pt idx="15">
                  <c:v>Canarias</c:v>
                </c:pt>
                <c:pt idx="16">
                  <c:v>Madrid, Comunidad de</c:v>
                </c:pt>
                <c:pt idx="17">
                  <c:v>Navarra, Comunidad Foral de</c:v>
                </c:pt>
                <c:pt idx="18">
                  <c:v>Aragón</c:v>
                </c:pt>
              </c:strCache>
            </c:strRef>
          </c:cat>
          <c:val>
            <c:numRef>
              <c:f>'34bdictcasaad'!$AL$11:$AL$29</c:f>
              <c:numCache>
                <c:formatCode>0.00</c:formatCode>
                <c:ptCount val="19"/>
                <c:pt idx="0">
                  <c:v>1.7340495076862941</c:v>
                </c:pt>
                <c:pt idx="1">
                  <c:v>1.7205720260642334</c:v>
                </c:pt>
                <c:pt idx="2">
                  <c:v>1.7145005052729474</c:v>
                </c:pt>
                <c:pt idx="3">
                  <c:v>1.5934293571716511</c:v>
                </c:pt>
                <c:pt idx="4">
                  <c:v>1.5285253480151633</c:v>
                </c:pt>
                <c:pt idx="5">
                  <c:v>1.4415126700434773</c:v>
                </c:pt>
                <c:pt idx="6">
                  <c:v>1.3825202015379594</c:v>
                </c:pt>
                <c:pt idx="7">
                  <c:v>1.3536240767493437</c:v>
                </c:pt>
                <c:pt idx="8">
                  <c:v>1.3432068865245119</c:v>
                </c:pt>
                <c:pt idx="9">
                  <c:v>1.3168823054599106</c:v>
                </c:pt>
                <c:pt idx="10">
                  <c:v>1.3007119139690912</c:v>
                </c:pt>
                <c:pt idx="11">
                  <c:v>1.2622593150889028</c:v>
                </c:pt>
                <c:pt idx="12">
                  <c:v>1.1948783086005845</c:v>
                </c:pt>
                <c:pt idx="13">
                  <c:v>1.1607609086070567</c:v>
                </c:pt>
                <c:pt idx="14">
                  <c:v>1.1056773137039377</c:v>
                </c:pt>
                <c:pt idx="15">
                  <c:v>1.0374361298601422</c:v>
                </c:pt>
                <c:pt idx="16">
                  <c:v>0.99339375741177904</c:v>
                </c:pt>
                <c:pt idx="17">
                  <c:v>0.97223612419995431</c:v>
                </c:pt>
                <c:pt idx="18">
                  <c:v>0.94466610088631398</c:v>
                </c:pt>
              </c:numCache>
            </c:numRef>
          </c:val>
          <c:extLst>
            <c:ext xmlns:c16="http://schemas.microsoft.com/office/drawing/2014/chart" uri="{C3380CC4-5D6E-409C-BE32-E72D297353CC}">
              <c16:uniqueId val="{00000013-453E-4DCC-AC52-3D21E1227FCF}"/>
            </c:ext>
          </c:extLst>
        </c:ser>
        <c:dLbls>
          <c:showLegendKey val="0"/>
          <c:showVal val="0"/>
          <c:showCatName val="0"/>
          <c:showSerName val="0"/>
          <c:showPercent val="0"/>
          <c:showBubbleSize val="0"/>
        </c:dLbls>
        <c:gapWidth val="20"/>
        <c:axId val="-1956962480"/>
        <c:axId val="-1956961936"/>
      </c:barChart>
      <c:catAx>
        <c:axId val="-19569624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61936"/>
        <c:crosses val="autoZero"/>
        <c:auto val="1"/>
        <c:lblAlgn val="ctr"/>
        <c:lblOffset val="100"/>
        <c:tickLblSkip val="1"/>
        <c:tickMarkSkip val="1"/>
        <c:noMultiLvlLbl val="0"/>
      </c:catAx>
      <c:valAx>
        <c:axId val="-195696193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248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resoluciones en el tramo de edad</a:t>
            </a:r>
            <a:r>
              <a:rPr lang="es-ES" baseline="0">
                <a:solidFill>
                  <a:srgbClr val="008000"/>
                </a:solidFill>
              </a:rPr>
              <a:t> de 65 a 79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D89F-4C7A-967A-105B6E6C808D}"/>
              </c:ext>
            </c:extLst>
          </c:dPt>
          <c:dPt>
            <c:idx val="7"/>
            <c:invertIfNegative val="0"/>
            <c:bubble3D val="0"/>
            <c:extLst>
              <c:ext xmlns:c16="http://schemas.microsoft.com/office/drawing/2014/chart" uri="{C3380CC4-5D6E-409C-BE32-E72D297353CC}">
                <c16:uniqueId val="{00000002-D89F-4C7A-967A-105B6E6C808D}"/>
              </c:ext>
            </c:extLst>
          </c:dPt>
          <c:dPt>
            <c:idx val="8"/>
            <c:invertIfNegative val="0"/>
            <c:bubble3D val="0"/>
            <c:extLst>
              <c:ext xmlns:c16="http://schemas.microsoft.com/office/drawing/2014/chart" uri="{C3380CC4-5D6E-409C-BE32-E72D297353CC}">
                <c16:uniqueId val="{00000003-D89F-4C7A-967A-105B6E6C808D}"/>
              </c:ext>
            </c:extLst>
          </c:dPt>
          <c:dPt>
            <c:idx val="9"/>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4-D89F-4C7A-967A-105B6E6C808D}"/>
              </c:ext>
            </c:extLst>
          </c:dPt>
          <c:dPt>
            <c:idx val="10"/>
            <c:invertIfNegative val="0"/>
            <c:bubble3D val="0"/>
            <c:extLst>
              <c:ext xmlns:c16="http://schemas.microsoft.com/office/drawing/2014/chart" uri="{C3380CC4-5D6E-409C-BE32-E72D297353CC}">
                <c16:uniqueId val="{00000005-D89F-4C7A-967A-105B6E6C808D}"/>
              </c:ext>
            </c:extLst>
          </c:dPt>
          <c:dLbls>
            <c:dLbl>
              <c:idx val="0"/>
              <c:layout>
                <c:manualLayout>
                  <c:x val="1.1180970799702669E-2"/>
                  <c:y val="7.220216606498183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89F-4C7A-967A-105B6E6C808D}"/>
                </c:ext>
              </c:extLst>
            </c:dLbl>
            <c:dLbl>
              <c:idx val="1"/>
              <c:layout>
                <c:manualLayout>
                  <c:x val="8.3857938810280291E-3"/>
                  <c:y val="-1.1030759053880138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89F-4C7A-967A-105B6E6C808D}"/>
                </c:ext>
              </c:extLst>
            </c:dLbl>
            <c:dLbl>
              <c:idx val="2"/>
              <c:layout>
                <c:manualLayout>
                  <c:x val="2.7951769186746085E-3"/>
                  <c:y val="-4.81347773766548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89F-4C7A-967A-105B6E6C808D}"/>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89F-4C7A-967A-105B6E6C808D}"/>
                </c:ext>
              </c:extLst>
            </c:dLbl>
            <c:dLbl>
              <c:idx val="4"/>
              <c:layout>
                <c:manualLayout>
                  <c:x val="3.9510850617357042E-3"/>
                  <c:y val="9.626955475330904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89F-4C7A-967A-105B6E6C808D}"/>
                </c:ext>
              </c:extLst>
            </c:dLbl>
            <c:dLbl>
              <c:idx val="5"/>
              <c:layout>
                <c:manualLayout>
                  <c:x val="1.8358379359883778E-3"/>
                  <c:y val="8.01598759322415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89F-4C7A-967A-105B6E6C808D}"/>
                </c:ext>
              </c:extLst>
            </c:dLbl>
            <c:dLbl>
              <c:idx val="6"/>
              <c:layout>
                <c:manualLayout>
                  <c:x val="6.6833751044276749E-3"/>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89F-4C7A-967A-105B6E6C808D}"/>
                </c:ext>
              </c:extLst>
            </c:dLbl>
            <c:dLbl>
              <c:idx val="7"/>
              <c:layout>
                <c:manualLayout>
                  <c:x val="1.9652599604824679E-3"/>
                  <c:y val="1.0384118318276639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89F-4C7A-967A-105B6E6C808D}"/>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89F-4C7A-967A-105B6E6C808D}"/>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89F-4C7A-967A-105B6E6C808D}"/>
                </c:ext>
              </c:extLst>
            </c:dLbl>
            <c:dLbl>
              <c:idx val="10"/>
              <c:layout>
                <c:manualLayout>
                  <c:x val="3.4295151308333651E-3"/>
                  <c:y val="9.626851087168947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89F-4C7A-967A-105B6E6C808D}"/>
                </c:ext>
              </c:extLst>
            </c:dLbl>
            <c:dLbl>
              <c:idx val="11"/>
              <c:layout>
                <c:manualLayout>
                  <c:x val="-1.1136529282155122E-3"/>
                  <c:y val="2.387673918662488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D89F-4C7A-967A-105B6E6C808D}"/>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89F-4C7A-967A-105B6E6C808D}"/>
                </c:ext>
              </c:extLst>
            </c:dLbl>
            <c:dLbl>
              <c:idx val="13"/>
              <c:layout>
                <c:manualLayout>
                  <c:x val="3.6044370858137899E-3"/>
                  <c:y val="7.2201383153766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89F-4C7A-967A-105B6E6C808D}"/>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89F-4C7A-967A-105B6E6C808D}"/>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89F-4C7A-967A-105B6E6C808D}"/>
                </c:ext>
              </c:extLst>
            </c:dLbl>
            <c:dLbl>
              <c:idx val="16"/>
              <c:layout>
                <c:manualLayout>
                  <c:x val="1.0025062656641603E-2"/>
                  <c:y val="7.22021660649810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89F-4C7A-967A-105B6E6C808D}"/>
                </c:ext>
              </c:extLst>
            </c:dLbl>
            <c:dLbl>
              <c:idx val="17"/>
              <c:layout>
                <c:manualLayout>
                  <c:x val="8.6277979297530068E-3"/>
                  <c:y val="9.626851087168947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89F-4C7A-967A-105B6E6C808D}"/>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89F-4C7A-967A-105B6E6C808D}"/>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'34bdictcasaad'!$AQ$11:$AQ$29</c:f>
              <c:strCache>
                <c:ptCount val="19"/>
                <c:pt idx="0">
                  <c:v>Andalucía</c:v>
                </c:pt>
                <c:pt idx="1">
                  <c:v>Extremadura</c:v>
                </c:pt>
                <c:pt idx="2">
                  <c:v>Cataluña</c:v>
                </c:pt>
                <c:pt idx="3">
                  <c:v>Castilla - La Mancha</c:v>
                </c:pt>
                <c:pt idx="4">
                  <c:v>Murcia, Región de</c:v>
                </c:pt>
                <c:pt idx="5">
                  <c:v>Balears, Illes</c:v>
                </c:pt>
                <c:pt idx="6">
                  <c:v>Castilla y León</c:v>
                </c:pt>
                <c:pt idx="7">
                  <c:v>País Vasco</c:v>
                </c:pt>
                <c:pt idx="8">
                  <c:v>Ceuta y Melilla</c:v>
                </c:pt>
                <c:pt idx="9">
                  <c:v>TOTAL</c:v>
                </c:pt>
                <c:pt idx="10">
                  <c:v>Rioja, La</c:v>
                </c:pt>
                <c:pt idx="11">
                  <c:v>Comunitat Valenciana</c:v>
                </c:pt>
                <c:pt idx="12">
                  <c:v>Madrid, Comunidad de</c:v>
                </c:pt>
                <c:pt idx="13">
                  <c:v>Cantabria</c:v>
                </c:pt>
                <c:pt idx="14">
                  <c:v>Asturias, Principado de</c:v>
                </c:pt>
                <c:pt idx="15">
                  <c:v>Aragón</c:v>
                </c:pt>
                <c:pt idx="16">
                  <c:v>Navarra, Comunidad Foral de</c:v>
                </c:pt>
                <c:pt idx="17">
                  <c:v>Canarias</c:v>
                </c:pt>
                <c:pt idx="18">
                  <c:v>Galicia</c:v>
                </c:pt>
              </c:strCache>
            </c:strRef>
          </c:cat>
          <c:val>
            <c:numRef>
              <c:f>'34bdictcasaad'!$AR$11:$AR$29</c:f>
              <c:numCache>
                <c:formatCode>0.00</c:formatCode>
                <c:ptCount val="19"/>
                <c:pt idx="0">
                  <c:v>8.2574269591252989</c:v>
                </c:pt>
                <c:pt idx="1">
                  <c:v>7.9019269956296974</c:v>
                </c:pt>
                <c:pt idx="2">
                  <c:v>7.1461474855582567</c:v>
                </c:pt>
                <c:pt idx="3">
                  <c:v>6.6217494179620884</c:v>
                </c:pt>
                <c:pt idx="4">
                  <c:v>6.4573760666685693</c:v>
                </c:pt>
                <c:pt idx="5">
                  <c:v>6.3162597417332664</c:v>
                </c:pt>
                <c:pt idx="6">
                  <c:v>6.280998293853906</c:v>
                </c:pt>
                <c:pt idx="7">
                  <c:v>6.2515217575946318</c:v>
                </c:pt>
                <c:pt idx="8">
                  <c:v>6.1407589552734763</c:v>
                </c:pt>
                <c:pt idx="9">
                  <c:v>6.0895359562369311</c:v>
                </c:pt>
                <c:pt idx="10">
                  <c:v>5.6304859773067868</c:v>
                </c:pt>
                <c:pt idx="11">
                  <c:v>5.2462956644234415</c:v>
                </c:pt>
                <c:pt idx="12">
                  <c:v>5.1900904697847086</c:v>
                </c:pt>
                <c:pt idx="13">
                  <c:v>5.082042174888608</c:v>
                </c:pt>
                <c:pt idx="14">
                  <c:v>4.7223406523129396</c:v>
                </c:pt>
                <c:pt idx="15">
                  <c:v>4.6912395833864906</c:v>
                </c:pt>
                <c:pt idx="16">
                  <c:v>4.3677124267216385</c:v>
                </c:pt>
                <c:pt idx="17">
                  <c:v>3.8126581548421514</c:v>
                </c:pt>
                <c:pt idx="18">
                  <c:v>3.243988649589419</c:v>
                </c:pt>
              </c:numCache>
            </c:numRef>
          </c:val>
          <c:extLst>
            <c:ext xmlns:c16="http://schemas.microsoft.com/office/drawing/2014/chart" uri="{C3380CC4-5D6E-409C-BE32-E72D297353CC}">
              <c16:uniqueId val="{00000014-D89F-4C7A-967A-105B6E6C808D}"/>
            </c:ext>
          </c:extLst>
        </c:ser>
        <c:dLbls>
          <c:showLegendKey val="0"/>
          <c:showVal val="0"/>
          <c:showCatName val="0"/>
          <c:showSerName val="0"/>
          <c:showPercent val="0"/>
          <c:showBubbleSize val="0"/>
        </c:dLbls>
        <c:gapWidth val="20"/>
        <c:axId val="-1956960848"/>
        <c:axId val="-1956966288"/>
      </c:barChart>
      <c:catAx>
        <c:axId val="-1956960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66288"/>
        <c:crosses val="autoZero"/>
        <c:auto val="1"/>
        <c:lblAlgn val="ctr"/>
        <c:lblOffset val="100"/>
        <c:tickLblSkip val="1"/>
        <c:tickMarkSkip val="1"/>
        <c:noMultiLvlLbl val="0"/>
      </c:catAx>
      <c:valAx>
        <c:axId val="-195696628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084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resoluciones en el tramo de edad</a:t>
            </a:r>
            <a:r>
              <a:rPr lang="es-ES" baseline="0">
                <a:solidFill>
                  <a:srgbClr val="008000"/>
                </a:solidFill>
              </a:rPr>
              <a:t> de 80 años y más sobre la población de dicha edad</a:t>
            </a:r>
          </a:p>
        </c:rich>
      </c:tx>
      <c:layout>
        <c:manualLayout>
          <c:xMode val="edge"/>
          <c:yMode val="edge"/>
          <c:x val="0.21036284963549448"/>
          <c:y val="1.444039834003800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B0EB-4320-886C-526F51EF60BA}"/>
              </c:ext>
            </c:extLst>
          </c:dPt>
          <c:dPt>
            <c:idx val="8"/>
            <c:invertIfNegative val="0"/>
            <c:bubble3D val="0"/>
            <c:extLst>
              <c:ext xmlns:c16="http://schemas.microsoft.com/office/drawing/2014/chart" uri="{C3380CC4-5D6E-409C-BE32-E72D297353CC}">
                <c16:uniqueId val="{00000001-B0EB-4320-886C-526F51EF60BA}"/>
              </c:ext>
            </c:extLst>
          </c:dPt>
          <c:dPt>
            <c:idx val="9"/>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3-B0EB-4320-886C-526F51EF60BA}"/>
              </c:ext>
            </c:extLst>
          </c:dPt>
          <c:dPt>
            <c:idx val="10"/>
            <c:invertIfNegative val="0"/>
            <c:bubble3D val="0"/>
            <c:extLst>
              <c:ext xmlns:c16="http://schemas.microsoft.com/office/drawing/2014/chart" uri="{C3380CC4-5D6E-409C-BE32-E72D297353CC}">
                <c16:uniqueId val="{00000004-B0EB-4320-886C-526F51EF60BA}"/>
              </c:ext>
            </c:extLst>
          </c:dPt>
          <c:dLbls>
            <c:dLbl>
              <c:idx val="0"/>
              <c:layout>
                <c:manualLayout>
                  <c:x val="4.5364096929744243E-3"/>
                  <c:y val="-2.465030854194080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EB-4320-886C-526F51EF60BA}"/>
                </c:ext>
              </c:extLst>
            </c:dLbl>
            <c:dLbl>
              <c:idx val="1"/>
              <c:layout>
                <c:manualLayout>
                  <c:x val="-1.5189961719901089E-3"/>
                  <c:y val="-8.8005948408991245E-4"/>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EB-4320-886C-526F51EF60BA}"/>
                </c:ext>
              </c:extLst>
            </c:dLbl>
            <c:dLbl>
              <c:idx val="2"/>
              <c:layout>
                <c:manualLayout>
                  <c:x val="-4.613728762598643E-4"/>
                  <c:y val="-6.340393891441535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EB-4320-886C-526F51EF60BA}"/>
                </c:ext>
              </c:extLst>
            </c:dLbl>
            <c:dLbl>
              <c:idx val="3"/>
              <c:layout>
                <c:manualLayout>
                  <c:x val="-1.0855422264248364E-3"/>
                  <c:y val="1.13286686621799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0EB-4320-886C-526F51EF60BA}"/>
                </c:ext>
              </c:extLst>
            </c:dLbl>
            <c:dLbl>
              <c:idx val="4"/>
              <c:layout>
                <c:manualLayout>
                  <c:x val="3.9510850617356427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0EB-4320-886C-526F51EF60BA}"/>
                </c:ext>
              </c:extLst>
            </c:dLbl>
            <c:dLbl>
              <c:idx val="5"/>
              <c:layout>
                <c:manualLayout>
                  <c:x val="5.6757404494332652E-3"/>
                  <c:y val="1.6200390205461605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A-B0EB-4320-886C-526F51EF60BA}"/>
                </c:ext>
              </c:extLst>
            </c:dLbl>
            <c:dLbl>
              <c:idx val="6"/>
              <c:layout>
                <c:manualLayout>
                  <c:x val="7.8539712143065685E-3"/>
                  <c:y val="1.0448609178090026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0EB-4320-886C-526F51EF60BA}"/>
                </c:ext>
              </c:extLst>
            </c:dLbl>
            <c:dLbl>
              <c:idx val="7"/>
              <c:layout>
                <c:manualLayout>
                  <c:x val="3.9949076132925242E-3"/>
                  <c:y val="1.0565289508302987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0EB-4320-886C-526F51EF60BA}"/>
                </c:ext>
              </c:extLst>
            </c:dLbl>
            <c:dLbl>
              <c:idx val="8"/>
              <c:layout>
                <c:manualLayout>
                  <c:x val="3.4267437654963854E-3"/>
                  <c:y val="7.336879500231962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EB-4320-886C-526F51EF60BA}"/>
                </c:ext>
              </c:extLst>
            </c:dLbl>
            <c:dLbl>
              <c:idx val="9"/>
              <c:layout>
                <c:manualLayout>
                  <c:x val="1.0110114210267078E-2"/>
                  <c:y val="4.813381378175185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EB-4320-886C-526F51EF60BA}"/>
                </c:ext>
              </c:extLst>
            </c:dLbl>
            <c:dLbl>
              <c:idx val="10"/>
              <c:layout>
                <c:manualLayout>
                  <c:x val="6.9950558505768178E-4"/>
                  <c:y val="-1.1270201394317236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EB-4320-886C-526F51EF60BA}"/>
                </c:ext>
              </c:extLst>
            </c:dLbl>
            <c:dLbl>
              <c:idx val="11"/>
              <c:layout>
                <c:manualLayout>
                  <c:x val="-1.5163802199143711E-3"/>
                  <c:y val="8.013066163339722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6.3392889842258091E-2"/>
                      <c:h val="4.5492364301919885E-2"/>
                    </c:manualLayout>
                  </c15:layout>
                </c:ext>
                <c:ext xmlns:c16="http://schemas.microsoft.com/office/drawing/2014/chart" uri="{C3380CC4-5D6E-409C-BE32-E72D297353CC}">
                  <c16:uniqueId val="{0000000C-B0EB-4320-886C-526F51EF60BA}"/>
                </c:ext>
              </c:extLst>
            </c:dLbl>
            <c:dLbl>
              <c:idx val="12"/>
              <c:layout>
                <c:manualLayout>
                  <c:x val="3.5918765968206649E-3"/>
                  <c:y val="9.6270169618628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0EB-4320-886C-526F51EF60BA}"/>
                </c:ext>
              </c:extLst>
            </c:dLbl>
            <c:dLbl>
              <c:idx val="13"/>
              <c:layout>
                <c:manualLayout>
                  <c:x val="1.0025062656641482E-2"/>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0EB-4320-886C-526F51EF60BA}"/>
                </c:ext>
              </c:extLst>
            </c:dLbl>
            <c:dLbl>
              <c:idx val="14"/>
              <c:layout>
                <c:manualLayout>
                  <c:x val="-1.0041768034809602E-3"/>
                  <c:y val="9.627016961862817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0EB-4320-886C-526F51EF60BA}"/>
                </c:ext>
              </c:extLst>
            </c:dLbl>
            <c:dLbl>
              <c:idx val="15"/>
              <c:layout>
                <c:manualLayout>
                  <c:x val="2.3728429295173689E-3"/>
                  <c:y val="-8.100258654108913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0EB-4320-886C-526F51EF60BA}"/>
                </c:ext>
              </c:extLst>
            </c:dLbl>
            <c:dLbl>
              <c:idx val="16"/>
              <c:layout>
                <c:manualLayout>
                  <c:x val="3.3842144939407238E-3"/>
                  <c:y val="8.100258654108913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0EB-4320-886C-526F51EF60BA}"/>
                </c:ext>
              </c:extLst>
            </c:dLbl>
            <c:dLbl>
              <c:idx val="17"/>
              <c:layout>
                <c:manualLayout>
                  <c:x val="-8.9238845144356952E-4"/>
                  <c:y val="3.170196945720767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0EB-4320-886C-526F51EF60BA}"/>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0EB-4320-886C-526F51EF60BA}"/>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'34bdictcasaad'!$AW$11:$AW$29</c:f>
              <c:strCache>
                <c:ptCount val="19"/>
                <c:pt idx="0">
                  <c:v>Andalucía</c:v>
                </c:pt>
                <c:pt idx="1">
                  <c:v>Extremadura</c:v>
                </c:pt>
                <c:pt idx="2">
                  <c:v>Castilla y León</c:v>
                </c:pt>
                <c:pt idx="3">
                  <c:v>Cataluña</c:v>
                </c:pt>
                <c:pt idx="4">
                  <c:v>Castilla - La Mancha</c:v>
                </c:pt>
                <c:pt idx="5">
                  <c:v>Rioja, La</c:v>
                </c:pt>
                <c:pt idx="6">
                  <c:v>País Vasco</c:v>
                </c:pt>
                <c:pt idx="7">
                  <c:v>Balears, Illes</c:v>
                </c:pt>
                <c:pt idx="8">
                  <c:v>Madrid, Comunidad de</c:v>
                </c:pt>
                <c:pt idx="9">
                  <c:v>TOTAL</c:v>
                </c:pt>
                <c:pt idx="10">
                  <c:v>Comunitat Valenciana</c:v>
                </c:pt>
                <c:pt idx="11">
                  <c:v>Murcia, Región de</c:v>
                </c:pt>
                <c:pt idx="12">
                  <c:v>Aragón</c:v>
                </c:pt>
                <c:pt idx="13">
                  <c:v>Navarra, Comunidad Foral de</c:v>
                </c:pt>
                <c:pt idx="14">
                  <c:v>Ceuta y Melilla</c:v>
                </c:pt>
                <c:pt idx="15">
                  <c:v>Cantabria</c:v>
                </c:pt>
                <c:pt idx="16">
                  <c:v>Asturias, Principado de</c:v>
                </c:pt>
                <c:pt idx="17">
                  <c:v>Canarias</c:v>
                </c:pt>
                <c:pt idx="18">
                  <c:v>Galicia</c:v>
                </c:pt>
              </c:strCache>
            </c:strRef>
          </c:cat>
          <c:val>
            <c:numRef>
              <c:f>'34bdictcasaad'!$AX$11:$AX$29</c:f>
              <c:numCache>
                <c:formatCode>0.00</c:formatCode>
                <c:ptCount val="19"/>
                <c:pt idx="0">
                  <c:v>42.55108986961551</c:v>
                </c:pt>
                <c:pt idx="1">
                  <c:v>40.276915602817738</c:v>
                </c:pt>
                <c:pt idx="2">
                  <c:v>39.826276084860616</c:v>
                </c:pt>
                <c:pt idx="3">
                  <c:v>39.145810903828163</c:v>
                </c:pt>
                <c:pt idx="4">
                  <c:v>38.634575819920123</c:v>
                </c:pt>
                <c:pt idx="5">
                  <c:v>37.134727428752086</c:v>
                </c:pt>
                <c:pt idx="6">
                  <c:v>37.115757625214208</c:v>
                </c:pt>
                <c:pt idx="7">
                  <c:v>36.396972770539129</c:v>
                </c:pt>
                <c:pt idx="8">
                  <c:v>35.52693410825497</c:v>
                </c:pt>
                <c:pt idx="9">
                  <c:v>34.77297648476182</c:v>
                </c:pt>
                <c:pt idx="10">
                  <c:v>31.403829887543854</c:v>
                </c:pt>
                <c:pt idx="11">
                  <c:v>30.636201217129138</c:v>
                </c:pt>
                <c:pt idx="12">
                  <c:v>30.091881245295081</c:v>
                </c:pt>
                <c:pt idx="13">
                  <c:v>29.654274555185882</c:v>
                </c:pt>
                <c:pt idx="14">
                  <c:v>29.512245317966659</c:v>
                </c:pt>
                <c:pt idx="15">
                  <c:v>28.595105781417569</c:v>
                </c:pt>
                <c:pt idx="16">
                  <c:v>26.449258355238452</c:v>
                </c:pt>
                <c:pt idx="17">
                  <c:v>21.355907343188509</c:v>
                </c:pt>
                <c:pt idx="18">
                  <c:v>18.546179368463548</c:v>
                </c:pt>
              </c:numCache>
            </c:numRef>
          </c:val>
          <c:extLst>
            <c:ext xmlns:c16="http://schemas.microsoft.com/office/drawing/2014/chart" uri="{C3380CC4-5D6E-409C-BE32-E72D297353CC}">
              <c16:uniqueId val="{00000014-B0EB-4320-886C-526F51EF60BA}"/>
            </c:ext>
          </c:extLst>
        </c:ser>
        <c:dLbls>
          <c:showLegendKey val="0"/>
          <c:showVal val="0"/>
          <c:showCatName val="0"/>
          <c:showSerName val="0"/>
          <c:showPercent val="0"/>
          <c:showBubbleSize val="0"/>
        </c:dLbls>
        <c:gapWidth val="20"/>
        <c:axId val="-1956964112"/>
        <c:axId val="-1956964656"/>
      </c:barChart>
      <c:catAx>
        <c:axId val="-19569641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1956964656"/>
        <c:crosses val="autoZero"/>
        <c:auto val="1"/>
        <c:lblAlgn val="ctr"/>
        <c:lblOffset val="100"/>
        <c:tickLblSkip val="1"/>
        <c:tickMarkSkip val="1"/>
        <c:noMultiLvlLbl val="0"/>
      </c:catAx>
      <c:valAx>
        <c:axId val="-195696465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195696411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solidFill>
                  <a:srgbClr val="008000"/>
                </a:solidFill>
              </a:rPr>
              <a:t>Evolución de las Altas y Bajas de Resoluciones de grado.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'35ResolGraAltaBaj'!$AB$10</c:f>
              <c:strCache>
                <c:ptCount val="1"/>
                <c:pt idx="0">
                  <c:v>Altas Grado</c:v>
                </c:pt>
              </c:strCache>
            </c:strRef>
          </c:tx>
          <c:spPr>
            <a:ln w="28575" cap="rnd">
              <a:solidFill>
                <a:schemeClr val="accent1"/>
              </a:solidFill>
              <a:round/>
            </a:ln>
            <a:effectLst/>
          </c:spPr>
          <c:marker>
            <c:symbol val="none"/>
          </c:marker>
          <c:cat>
            <c:numRef>
              <c:f>'35ResolGraAltaBaj'!$AA$11:$AA$37</c:f>
              <c:numCache>
                <c:formatCode>m/d/yyyy</c:formatCode>
                <c:ptCount val="2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numCache>
            </c:numRef>
          </c:cat>
          <c:val>
            <c:numRef>
              <c:f>'35ResolGraAltaBaj'!$AB$11:$AB$37</c:f>
              <c:numCache>
                <c:formatCode>0</c:formatCode>
                <c:ptCount val="27"/>
                <c:pt idx="0">
                  <c:v>25720</c:v>
                </c:pt>
                <c:pt idx="1">
                  <c:v>26707</c:v>
                </c:pt>
                <c:pt idx="2">
                  <c:v>28175</c:v>
                </c:pt>
                <c:pt idx="3">
                  <c:v>28047</c:v>
                </c:pt>
                <c:pt idx="4">
                  <c:v>26363</c:v>
                </c:pt>
                <c:pt idx="5">
                  <c:v>16420</c:v>
                </c:pt>
                <c:pt idx="6">
                  <c:v>22330</c:v>
                </c:pt>
                <c:pt idx="7">
                  <c:v>29317</c:v>
                </c:pt>
                <c:pt idx="8">
                  <c:v>28155</c:v>
                </c:pt>
                <c:pt idx="9">
                  <c:v>24865</c:v>
                </c:pt>
                <c:pt idx="10">
                  <c:v>20377</c:v>
                </c:pt>
                <c:pt idx="11">
                  <c:v>25448</c:v>
                </c:pt>
                <c:pt idx="12">
                  <c:v>31825</c:v>
                </c:pt>
                <c:pt idx="13">
                  <c:v>29337</c:v>
                </c:pt>
                <c:pt idx="14">
                  <c:v>27733</c:v>
                </c:pt>
                <c:pt idx="15">
                  <c:v>30967</c:v>
                </c:pt>
                <c:pt idx="16">
                  <c:v>28674</c:v>
                </c:pt>
                <c:pt idx="17">
                  <c:v>19988</c:v>
                </c:pt>
                <c:pt idx="18">
                  <c:v>27552</c:v>
                </c:pt>
                <c:pt idx="19">
                  <c:v>29104</c:v>
                </c:pt>
                <c:pt idx="20">
                  <c:v>30634</c:v>
                </c:pt>
                <c:pt idx="21">
                  <c:v>28835</c:v>
                </c:pt>
                <c:pt idx="22">
                  <c:v>25222</c:v>
                </c:pt>
                <c:pt idx="23">
                  <c:v>28262</c:v>
                </c:pt>
                <c:pt idx="24">
                  <c:v>37938</c:v>
                </c:pt>
                <c:pt idx="25">
                  <c:v>30972</c:v>
                </c:pt>
                <c:pt idx="26">
                  <c:v>34993</c:v>
                </c:pt>
              </c:numCache>
            </c:numRef>
          </c:val>
          <c:smooth val="0"/>
          <c:extLst>
            <c:ext xmlns:c16="http://schemas.microsoft.com/office/drawing/2014/chart" uri="{C3380CC4-5D6E-409C-BE32-E72D297353CC}">
              <c16:uniqueId val="{00000000-52C8-41FD-A91A-81599EEA3FC4}"/>
            </c:ext>
          </c:extLst>
        </c:ser>
        <c:ser>
          <c:idx val="1"/>
          <c:order val="1"/>
          <c:tx>
            <c:strRef>
              <c:f>'35ResolGraAltaBaj'!$AC$10</c:f>
              <c:strCache>
                <c:ptCount val="1"/>
                <c:pt idx="0">
                  <c:v>Bajas Grado</c:v>
                </c:pt>
              </c:strCache>
            </c:strRef>
          </c:tx>
          <c:spPr>
            <a:ln w="28575" cap="rnd">
              <a:solidFill>
                <a:schemeClr val="accent2"/>
              </a:solidFill>
              <a:round/>
            </a:ln>
            <a:effectLst/>
          </c:spPr>
          <c:marker>
            <c:symbol val="none"/>
          </c:marker>
          <c:cat>
            <c:numRef>
              <c:f>'35ResolGraAltaBaj'!$AA$11:$AA$37</c:f>
              <c:numCache>
                <c:formatCode>m/d/yyyy</c:formatCode>
                <c:ptCount val="2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numCache>
            </c:numRef>
          </c:cat>
          <c:val>
            <c:numRef>
              <c:f>'35ResolGraAltaBaj'!$AC$11:$AC$37</c:f>
              <c:numCache>
                <c:formatCode>0</c:formatCode>
                <c:ptCount val="27"/>
                <c:pt idx="0">
                  <c:v>23592</c:v>
                </c:pt>
                <c:pt idx="1">
                  <c:v>18034</c:v>
                </c:pt>
                <c:pt idx="2">
                  <c:v>15503</c:v>
                </c:pt>
                <c:pt idx="3">
                  <c:v>18622</c:v>
                </c:pt>
                <c:pt idx="4">
                  <c:v>16904</c:v>
                </c:pt>
                <c:pt idx="5">
                  <c:v>20385</c:v>
                </c:pt>
                <c:pt idx="6">
                  <c:v>19468</c:v>
                </c:pt>
                <c:pt idx="7">
                  <c:v>17136</c:v>
                </c:pt>
                <c:pt idx="8">
                  <c:v>19590</c:v>
                </c:pt>
                <c:pt idx="9">
                  <c:v>26807</c:v>
                </c:pt>
                <c:pt idx="10">
                  <c:v>22366</c:v>
                </c:pt>
                <c:pt idx="11">
                  <c:v>23602</c:v>
                </c:pt>
                <c:pt idx="12">
                  <c:v>22165</c:v>
                </c:pt>
                <c:pt idx="13">
                  <c:v>20494</c:v>
                </c:pt>
                <c:pt idx="14">
                  <c:v>19944</c:v>
                </c:pt>
                <c:pt idx="15">
                  <c:v>20368</c:v>
                </c:pt>
                <c:pt idx="16">
                  <c:v>20566</c:v>
                </c:pt>
                <c:pt idx="17">
                  <c:v>21716</c:v>
                </c:pt>
                <c:pt idx="18">
                  <c:v>21574</c:v>
                </c:pt>
                <c:pt idx="19">
                  <c:v>17287</c:v>
                </c:pt>
                <c:pt idx="20">
                  <c:v>17693</c:v>
                </c:pt>
                <c:pt idx="21">
                  <c:v>20499</c:v>
                </c:pt>
                <c:pt idx="22">
                  <c:v>21942</c:v>
                </c:pt>
                <c:pt idx="23">
                  <c:v>21287</c:v>
                </c:pt>
                <c:pt idx="24">
                  <c:v>24401</c:v>
                </c:pt>
                <c:pt idx="25">
                  <c:v>22154</c:v>
                </c:pt>
                <c:pt idx="26">
                  <c:v>18583</c:v>
                </c:pt>
              </c:numCache>
            </c:numRef>
          </c:val>
          <c:smooth val="0"/>
          <c:extLst>
            <c:ext xmlns:c16="http://schemas.microsoft.com/office/drawing/2014/chart" uri="{C3380CC4-5D6E-409C-BE32-E72D297353CC}">
              <c16:uniqueId val="{00000001-52C8-41FD-A91A-81599EEA3FC4}"/>
            </c:ext>
          </c:extLst>
        </c:ser>
        <c:dLbls>
          <c:showLegendKey val="0"/>
          <c:showVal val="0"/>
          <c:showCatName val="0"/>
          <c:showSerName val="0"/>
          <c:showPercent val="0"/>
          <c:showBubbleSize val="0"/>
        </c:dLbls>
        <c:smooth val="0"/>
        <c:axId val="-1956961392"/>
        <c:axId val="-1956960304"/>
      </c:lineChart>
      <c:catAx>
        <c:axId val="-1956961392"/>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1956960304"/>
        <c:crosses val="autoZero"/>
        <c:auto val="0"/>
        <c:lblAlgn val="ctr"/>
        <c:lblOffset val="100"/>
        <c:noMultiLvlLbl val="1"/>
      </c:catAx>
      <c:valAx>
        <c:axId val="-19569603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19569613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Resoluciones de grado por tramo de edad</a:t>
            </a:r>
          </a:p>
        </c:rich>
      </c:tx>
      <c:layout>
        <c:manualLayout>
          <c:xMode val="edge"/>
          <c:yMode val="edge"/>
          <c:x val="0.31840033153750519"/>
          <c:y val="4.3582630463007083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7B28-40F3-B973-5CB34CEEED38}"/>
              </c:ext>
            </c:extLst>
          </c:dPt>
          <c:dPt>
            <c:idx val="1"/>
            <c:invertIfNegative val="0"/>
            <c:bubble3D val="0"/>
            <c:spPr>
              <a:solidFill>
                <a:srgbClr val="993366"/>
              </a:solidFill>
              <a:ln w="25400">
                <a:noFill/>
              </a:ln>
            </c:spPr>
            <c:extLst>
              <c:ext xmlns:c16="http://schemas.microsoft.com/office/drawing/2014/chart" uri="{C3380CC4-5D6E-409C-BE32-E72D297353CC}">
                <c16:uniqueId val="{00000002-7B28-40F3-B973-5CB34CEEED38}"/>
              </c:ext>
            </c:extLst>
          </c:dPt>
          <c:dPt>
            <c:idx val="2"/>
            <c:invertIfNegative val="0"/>
            <c:bubble3D val="0"/>
            <c:spPr>
              <a:solidFill>
                <a:srgbClr val="CCFFFF"/>
              </a:solidFill>
              <a:ln w="25400">
                <a:noFill/>
              </a:ln>
            </c:spPr>
            <c:extLst>
              <c:ext xmlns:c16="http://schemas.microsoft.com/office/drawing/2014/chart" uri="{C3380CC4-5D6E-409C-BE32-E72D297353CC}">
                <c16:uniqueId val="{00000004-7B28-40F3-B973-5CB34CEEED38}"/>
              </c:ext>
            </c:extLst>
          </c:dPt>
          <c:dPt>
            <c:idx val="3"/>
            <c:invertIfNegative val="0"/>
            <c:bubble3D val="0"/>
            <c:spPr>
              <a:solidFill>
                <a:srgbClr val="660066"/>
              </a:solidFill>
              <a:ln w="25400">
                <a:noFill/>
              </a:ln>
            </c:spPr>
            <c:extLst>
              <c:ext xmlns:c16="http://schemas.microsoft.com/office/drawing/2014/chart" uri="{C3380CC4-5D6E-409C-BE32-E72D297353CC}">
                <c16:uniqueId val="{00000006-7B28-40F3-B973-5CB34CEEED38}"/>
              </c:ext>
            </c:extLst>
          </c:dPt>
          <c:dPt>
            <c:idx val="4"/>
            <c:invertIfNegative val="0"/>
            <c:bubble3D val="0"/>
            <c:spPr>
              <a:solidFill>
                <a:srgbClr val="0066CC"/>
              </a:solidFill>
              <a:ln w="25400">
                <a:noFill/>
              </a:ln>
            </c:spPr>
            <c:extLst>
              <c:ext xmlns:c16="http://schemas.microsoft.com/office/drawing/2014/chart" uri="{C3380CC4-5D6E-409C-BE32-E72D297353CC}">
                <c16:uniqueId val="{00000008-7B28-40F3-B973-5CB34CEEED38}"/>
              </c:ext>
            </c:extLst>
          </c:dPt>
          <c:dPt>
            <c:idx val="5"/>
            <c:invertIfNegative val="0"/>
            <c:bubble3D val="0"/>
            <c:spPr>
              <a:solidFill>
                <a:srgbClr val="CCCCFF"/>
              </a:solidFill>
              <a:ln w="25400">
                <a:noFill/>
              </a:ln>
            </c:spPr>
            <c:extLst>
              <c:ext xmlns:c16="http://schemas.microsoft.com/office/drawing/2014/chart" uri="{C3380CC4-5D6E-409C-BE32-E72D297353CC}">
                <c16:uniqueId val="{0000000A-7B28-40F3-B973-5CB34CEEED38}"/>
              </c:ext>
            </c:extLst>
          </c:dPt>
          <c:dPt>
            <c:idx val="6"/>
            <c:invertIfNegative val="0"/>
            <c:bubble3D val="0"/>
            <c:spPr>
              <a:solidFill>
                <a:srgbClr val="9966FF"/>
              </a:solidFill>
              <a:ln w="25400">
                <a:noFill/>
              </a:ln>
            </c:spPr>
            <c:extLst>
              <c:ext xmlns:c16="http://schemas.microsoft.com/office/drawing/2014/chart" uri="{C3380CC4-5D6E-409C-BE32-E72D297353CC}">
                <c16:uniqueId val="{0000000C-7B28-40F3-B973-5CB34CEEED38}"/>
              </c:ext>
            </c:extLst>
          </c:dPt>
          <c:dPt>
            <c:idx val="7"/>
            <c:invertIfNegative val="0"/>
            <c:bubble3D val="0"/>
            <c:spPr>
              <a:solidFill>
                <a:srgbClr val="99CCFF"/>
              </a:solidFill>
              <a:ln w="25400">
                <a:noFill/>
              </a:ln>
            </c:spPr>
            <c:extLst>
              <c:ext xmlns:c16="http://schemas.microsoft.com/office/drawing/2014/chart" uri="{C3380CC4-5D6E-409C-BE32-E72D297353CC}">
                <c16:uniqueId val="{0000000E-7B28-40F3-B973-5CB34CEEED38}"/>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28-40F3-B973-5CB34CEEED38}"/>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28-40F3-B973-5CB34CEEED38}"/>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28-40F3-B973-5CB34CEEED38}"/>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28-40F3-B973-5CB34CEEED38}"/>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B28-40F3-B973-5CB34CEEED38}"/>
                </c:ext>
              </c:extLst>
            </c:dLbl>
            <c:dLbl>
              <c:idx val="5"/>
              <c:layout>
                <c:manualLayout>
                  <c:x val="5.6996822765575357E-3"/>
                  <c:y val="-8.570814769150297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B28-40F3-B973-5CB34CEEED38}"/>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B28-40F3-B973-5CB34CEEED38}"/>
                </c:ext>
              </c:extLst>
            </c:dLbl>
            <c:dLbl>
              <c:idx val="7"/>
              <c:layout>
                <c:manualLayout>
                  <c:x val="1.5659966846249481E-2"/>
                  <c:y val="-3.4030319163841173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28-40F3-B973-5CB34CEEED38}"/>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('36perfresol'!$E$27:$F$27,'36perfresol'!$H$27:$I$27,'36perfresol'!$K$27:$L$27,'36perfresol'!$N$27:$O$27)</c:f>
              <c:strCache>
                <c:ptCount val="8"/>
                <c:pt idx="0">
                  <c:v>&lt; 3</c:v>
                </c:pt>
                <c:pt idx="1">
                  <c:v>3 a 18</c:v>
                </c:pt>
                <c:pt idx="2">
                  <c:v>19 a 30</c:v>
                </c:pt>
                <c:pt idx="3">
                  <c:v>31 a 45</c:v>
                </c:pt>
                <c:pt idx="4">
                  <c:v>46 a 54</c:v>
                </c:pt>
                <c:pt idx="5">
                  <c:v>55 a 64</c:v>
                </c:pt>
                <c:pt idx="6">
                  <c:v>65 a 79</c:v>
                </c:pt>
                <c:pt idx="7">
                  <c:v>80 y +</c:v>
                </c:pt>
              </c:strCache>
            </c:strRef>
          </c:cat>
          <c:val>
            <c:numRef>
              <c:f>('36perfresol'!$E$23,'36perfresol'!$H$23,'36perfresol'!$K$23,'36perfresol'!$N$23,'36perfresol'!$Q$23,'36perfresol'!$T$23,'36perfresol'!$W$23,'36perfresol'!$Z$23)</c:f>
              <c:numCache>
                <c:formatCode>#,##0</c:formatCode>
                <c:ptCount val="8"/>
                <c:pt idx="0">
                  <c:v>5204</c:v>
                </c:pt>
                <c:pt idx="1">
                  <c:v>116317</c:v>
                </c:pt>
                <c:pt idx="2">
                  <c:v>63250</c:v>
                </c:pt>
                <c:pt idx="3">
                  <c:v>83871</c:v>
                </c:pt>
                <c:pt idx="4">
                  <c:v>90403</c:v>
                </c:pt>
                <c:pt idx="5">
                  <c:v>141323</c:v>
                </c:pt>
                <c:pt idx="6">
                  <c:v>402794</c:v>
                </c:pt>
                <c:pt idx="7">
                  <c:v>996066</c:v>
                </c:pt>
              </c:numCache>
            </c:numRef>
          </c:val>
          <c:shape val="cylinder"/>
          <c:extLst>
            <c:ext xmlns:c16="http://schemas.microsoft.com/office/drawing/2014/chart" uri="{C3380CC4-5D6E-409C-BE32-E72D297353CC}">
              <c16:uniqueId val="{0000000F-7B28-40F3-B973-5CB34CEEED38}"/>
            </c:ext>
          </c:extLst>
        </c:ser>
        <c:dLbls>
          <c:showLegendKey val="0"/>
          <c:showVal val="0"/>
          <c:showCatName val="0"/>
          <c:showSerName val="0"/>
          <c:showPercent val="0"/>
          <c:showBubbleSize val="0"/>
        </c:dLbls>
        <c:gapWidth val="30"/>
        <c:shape val="box"/>
        <c:axId val="-1956965744"/>
        <c:axId val="-1956965200"/>
        <c:axId val="0"/>
      </c:bar3DChart>
      <c:catAx>
        <c:axId val="-195696574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956965200"/>
        <c:crosses val="autoZero"/>
        <c:auto val="1"/>
        <c:lblAlgn val="ctr"/>
        <c:lblOffset val="100"/>
        <c:tickLblSkip val="1"/>
        <c:tickMarkSkip val="1"/>
        <c:noMultiLvlLbl val="0"/>
      </c:catAx>
      <c:valAx>
        <c:axId val="-195696520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95696574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FFFF99"/>
            </a:solidFill>
            <a:ln>
              <a:solidFill>
                <a:schemeClr val="tx1"/>
              </a:solidFill>
            </a:ln>
            <a:effectLst/>
          </c:spPr>
          <c:invertIfNegative val="0"/>
          <c:dLbls>
            <c:dLbl>
              <c:idx val="0"/>
              <c:layout>
                <c:manualLayout>
                  <c:x val="1.935483870967742E-2"/>
                  <c:y val="0"/>
                </c:manualLayout>
              </c:layout>
              <c:spPr>
                <a:noFill/>
                <a:ln w="25400">
                  <a:noFill/>
                </a:ln>
              </c:spPr>
              <c:txPr>
                <a:bodyPr/>
                <a:lstStyle/>
                <a:p>
                  <a:pPr>
                    <a:defRPr sz="900" b="0" i="0" u="none" strike="noStrike" baseline="0">
                      <a:solidFill>
                        <a:srgbClr val="008000"/>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BF1-4E84-A954-E966D9D4DEBC}"/>
                </c:ext>
              </c:extLst>
            </c:dLbl>
            <c:dLbl>
              <c:idx val="3"/>
              <c:layout>
                <c:manualLayout>
                  <c:x val="-3.8800257243489501E-17"/>
                  <c:y val="7.29927007299270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F1-4E84-A954-E966D9D4DEBC}"/>
                </c:ext>
              </c:extLst>
            </c:dLbl>
            <c:dLbl>
              <c:idx val="9"/>
              <c:layout>
                <c:manualLayout>
                  <c:x val="6.349206349206272E-3"/>
                  <c:y val="-8.921227030437367E-17"/>
                </c:manualLayout>
              </c:layout>
              <c:spPr>
                <a:noFill/>
                <a:ln w="25400">
                  <a:noFill/>
                </a:ln>
              </c:spPr>
              <c:txPr>
                <a:bodyPr/>
                <a:lstStyle/>
                <a:p>
                  <a:pPr>
                    <a:defRPr sz="900" b="0" i="0" u="none" strike="noStrike" baseline="0">
                      <a:solidFill>
                        <a:srgbClr val="008000"/>
                      </a:solidFill>
                      <a:latin typeface="Calibri"/>
                      <a:ea typeface="Calibri"/>
                      <a:cs typeface="Calibri"/>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BF1-4E84-A954-E966D9D4DEBC}"/>
                </c:ext>
              </c:extLst>
            </c:dLbl>
            <c:spPr>
              <a:noFill/>
              <a:ln w="25400">
                <a:noFill/>
              </a:ln>
            </c:spPr>
            <c:txPr>
              <a:bodyPr wrap="square" lIns="38100" tIns="19050" rIns="38100" bIns="19050" anchor="ctr">
                <a:spAutoFit/>
              </a:bodyPr>
              <a:lstStyle/>
              <a:p>
                <a:pPr>
                  <a:defRPr sz="900" b="0" i="0" u="none" strike="noStrike" baseline="0">
                    <a:solidFill>
                      <a:srgbClr val="008000"/>
                    </a:solidFill>
                    <a:latin typeface="Calibri"/>
                    <a:ea typeface="Calibri"/>
                    <a:cs typeface="Calibri"/>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'21solsaad'!$B$10:$B$27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'21solsaad'!$D$10:$D$27</c:f>
              <c:numCache>
                <c:formatCode>#,##0</c:formatCode>
                <c:ptCount val="18"/>
                <c:pt idx="0">
                  <c:v>430185</c:v>
                </c:pt>
                <c:pt idx="1">
                  <c:v>52261</c:v>
                </c:pt>
                <c:pt idx="2">
                  <c:v>44731</c:v>
                </c:pt>
                <c:pt idx="3">
                  <c:v>41490</c:v>
                </c:pt>
                <c:pt idx="4">
                  <c:v>57804</c:v>
                </c:pt>
                <c:pt idx="5">
                  <c:v>23549</c:v>
                </c:pt>
                <c:pt idx="6">
                  <c:v>150745</c:v>
                </c:pt>
                <c:pt idx="7">
                  <c:v>94029</c:v>
                </c:pt>
                <c:pt idx="8">
                  <c:v>365101</c:v>
                </c:pt>
                <c:pt idx="9">
                  <c:v>195490</c:v>
                </c:pt>
                <c:pt idx="10">
                  <c:v>57364</c:v>
                </c:pt>
                <c:pt idx="11">
                  <c:v>82795</c:v>
                </c:pt>
                <c:pt idx="12">
                  <c:v>231382</c:v>
                </c:pt>
                <c:pt idx="13">
                  <c:v>59227</c:v>
                </c:pt>
                <c:pt idx="14">
                  <c:v>21583</c:v>
                </c:pt>
                <c:pt idx="15">
                  <c:v>110818</c:v>
                </c:pt>
                <c:pt idx="16">
                  <c:v>14526</c:v>
                </c:pt>
                <c:pt idx="17">
                  <c:v>5098</c:v>
                </c:pt>
              </c:numCache>
            </c:numRef>
          </c:val>
          <c:extLst>
            <c:ext xmlns:c16="http://schemas.microsoft.com/office/drawing/2014/chart" uri="{C3380CC4-5D6E-409C-BE32-E72D297353CC}">
              <c16:uniqueId val="{00000003-1BF1-4E84-A954-E966D9D4DEBC}"/>
            </c:ext>
          </c:extLst>
        </c:ser>
        <c:dLbls>
          <c:showLegendKey val="0"/>
          <c:showVal val="0"/>
          <c:showCatName val="0"/>
          <c:showSerName val="0"/>
          <c:showPercent val="0"/>
          <c:showBubbleSize val="0"/>
        </c:dLbls>
        <c:gapWidth val="27"/>
        <c:overlap val="-27"/>
        <c:axId val="711914816"/>
        <c:axId val="711915904"/>
      </c:barChart>
      <c:catAx>
        <c:axId val="71191481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2700000" vert="horz"/>
          <a:lstStyle/>
          <a:p>
            <a:pPr>
              <a:defRPr sz="900" b="1" i="0" u="none" strike="noStrike" baseline="0">
                <a:solidFill>
                  <a:srgbClr val="008000"/>
                </a:solidFill>
                <a:latin typeface="Calibri"/>
                <a:ea typeface="Calibri"/>
                <a:cs typeface="Calibri"/>
              </a:defRPr>
            </a:pPr>
            <a:endParaRPr lang="es-ES"/>
          </a:p>
        </c:txPr>
        <c:crossAx val="711915904"/>
        <c:crosses val="autoZero"/>
        <c:auto val="1"/>
        <c:lblAlgn val="ctr"/>
        <c:lblOffset val="100"/>
        <c:noMultiLvlLbl val="0"/>
      </c:catAx>
      <c:valAx>
        <c:axId val="711915904"/>
        <c:scaling>
          <c:orientation val="minMax"/>
        </c:scaling>
        <c:delete val="0"/>
        <c:axPos val="l"/>
        <c:numFmt formatCode="#,##0" sourceLinked="1"/>
        <c:majorTickMark val="none"/>
        <c:minorTickMark val="none"/>
        <c:tickLblPos val="nextTo"/>
        <c:spPr>
          <a:noFill/>
          <a:ln>
            <a:solidFill>
              <a:schemeClr val="tx1"/>
            </a:solidFill>
          </a:ln>
          <a:effectLst/>
        </c:spPr>
        <c:txPr>
          <a:bodyPr rot="0" vert="horz"/>
          <a:lstStyle/>
          <a:p>
            <a:pPr>
              <a:defRPr sz="900" b="0" i="0" u="none" strike="noStrike" baseline="0">
                <a:solidFill>
                  <a:srgbClr val="008000"/>
                </a:solidFill>
                <a:latin typeface="Calibri"/>
                <a:ea typeface="Calibri"/>
                <a:cs typeface="Calibri"/>
              </a:defRPr>
            </a:pPr>
            <a:endParaRPr lang="es-ES"/>
          </a:p>
        </c:txPr>
        <c:crossAx val="711914816"/>
        <c:crosses val="autoZero"/>
        <c:crossBetween val="between"/>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8000"/>
          </a:solidFill>
          <a:latin typeface="Calibri"/>
          <a:ea typeface="Calibri"/>
          <a:cs typeface="Calibri"/>
        </a:defRPr>
      </a:pPr>
      <a:endParaRPr lang="es-ES"/>
    </a:p>
  </c:txPr>
  <c:printSettings>
    <c:headerFooter/>
    <c:pageMargins b="0.75" l="0.7" r="0.7" t="0.75" header="0.3" footer="0.3"/>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8000"/>
                </a:solidFill>
                <a:latin typeface="Verdana"/>
                <a:ea typeface="Verdana"/>
                <a:cs typeface="Verdana"/>
              </a:defRPr>
            </a:pPr>
            <a:r>
              <a:rPr lang="es-ES"/>
              <a:t>Resoluciones de</a:t>
            </a:r>
            <a:r>
              <a:rPr lang="es-ES" baseline="0"/>
              <a:t> grado </a:t>
            </a:r>
            <a:r>
              <a:rPr lang="es-ES"/>
              <a:t>por sexo</a:t>
            </a:r>
          </a:p>
        </c:rich>
      </c:tx>
      <c:layout>
        <c:manualLayout>
          <c:xMode val="edge"/>
          <c:yMode val="edge"/>
          <c:x val="0.23769499966350363"/>
          <c:y val="3.2000184998901567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7D21-4537-9746-77BFBEC8BD58}"/>
              </c:ext>
            </c:extLst>
          </c:dPt>
          <c:dPt>
            <c:idx val="1"/>
            <c:bubble3D val="0"/>
            <c:spPr>
              <a:solidFill>
                <a:srgbClr val="993366"/>
              </a:solidFill>
              <a:ln w="25400">
                <a:noFill/>
              </a:ln>
            </c:spPr>
            <c:extLst>
              <c:ext xmlns:c16="http://schemas.microsoft.com/office/drawing/2014/chart" uri="{C3380CC4-5D6E-409C-BE32-E72D297353CC}">
                <c16:uniqueId val="{00000002-7D21-4537-9746-77BFBEC8BD58}"/>
              </c:ext>
            </c:extLst>
          </c:dPt>
          <c:dLbls>
            <c:dLbl>
              <c:idx val="0"/>
              <c:layout>
                <c:manualLayout>
                  <c:x val="8.0135532627387096E-2"/>
                  <c:y val="-9.0920753878366706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D21-4537-9746-77BFBEC8BD58}"/>
                </c:ext>
              </c:extLst>
            </c:dLbl>
            <c:dLbl>
              <c:idx val="1"/>
              <c:layout>
                <c:manualLayout>
                  <c:x val="4.592166363819903E-3"/>
                  <c:y val="7.369135037895537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7D21-4537-9746-77BFBEC8BD58}"/>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8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D21-4537-9746-77BFBEC8BD58}"/>
                </c:ext>
              </c:extLst>
            </c:dLbl>
            <c:numFmt formatCode="0%" sourceLinked="0"/>
            <c:spPr>
              <a:noFill/>
              <a:ln w="25400">
                <a:noFill/>
              </a:ln>
            </c:spPr>
            <c:txPr>
              <a:bodyPr wrap="square" lIns="38100" tIns="19050" rIns="38100" bIns="19050" anchor="ctr">
                <a:spAutoFit/>
              </a:bodyPr>
              <a:lstStyle/>
              <a:p>
                <a:pPr>
                  <a:defRPr sz="1000" b="1" i="0" u="none" strike="noStrike" baseline="0">
                    <a:solidFill>
                      <a:srgbClr val="008000"/>
                    </a:solidFill>
                    <a:latin typeface="Verdana"/>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('36perfresol'!$B$12,'36perfresol'!$B$17)</c:f>
              <c:strCache>
                <c:ptCount val="2"/>
                <c:pt idx="0">
                  <c:v>Mujer</c:v>
                </c:pt>
                <c:pt idx="1">
                  <c:v>Hombre</c:v>
                </c:pt>
              </c:strCache>
            </c:strRef>
          </c:cat>
          <c:val>
            <c:numRef>
              <c:f>('36perfresol'!$AC$16,'36perfresol'!$AC$21)</c:f>
              <c:numCache>
                <c:formatCode>#,##0</c:formatCode>
                <c:ptCount val="2"/>
                <c:pt idx="0">
                  <c:v>1196467</c:v>
                </c:pt>
                <c:pt idx="1">
                  <c:v>702761</c:v>
                </c:pt>
              </c:numCache>
            </c:numRef>
          </c:val>
          <c:extLst>
            <c:ext xmlns:c16="http://schemas.microsoft.com/office/drawing/2014/chart" uri="{C3380CC4-5D6E-409C-BE32-E72D297353CC}">
              <c16:uniqueId val="{00000004-7D21-4537-9746-77BFBEC8BD5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Distribución por Grado de Resolución de cada tramo de edad. Mujeres</a:t>
            </a:r>
          </a:p>
        </c:rich>
      </c:tx>
      <c:layout>
        <c:manualLayout>
          <c:xMode val="edge"/>
          <c:yMode val="edge"/>
          <c:x val="0.10179560649474688"/>
          <c:y val="8.9880431612715077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C53-41DD-9E7E-C299E7BB238A}"/>
              </c:ext>
            </c:extLst>
          </c:dPt>
          <c:dPt>
            <c:idx val="1"/>
            <c:invertIfNegative val="0"/>
            <c:bubble3D val="0"/>
            <c:extLst>
              <c:ext xmlns:c16="http://schemas.microsoft.com/office/drawing/2014/chart" uri="{C3380CC4-5D6E-409C-BE32-E72D297353CC}">
                <c16:uniqueId val="{00000001-EC53-41DD-9E7E-C299E7BB238A}"/>
              </c:ext>
            </c:extLst>
          </c:dPt>
          <c:dPt>
            <c:idx val="2"/>
            <c:invertIfNegative val="0"/>
            <c:bubble3D val="0"/>
            <c:extLst>
              <c:ext xmlns:c16="http://schemas.microsoft.com/office/drawing/2014/chart" uri="{C3380CC4-5D6E-409C-BE32-E72D297353CC}">
                <c16:uniqueId val="{00000002-EC53-41DD-9E7E-C299E7BB238A}"/>
              </c:ext>
            </c:extLst>
          </c:dPt>
          <c:dPt>
            <c:idx val="3"/>
            <c:invertIfNegative val="0"/>
            <c:bubble3D val="0"/>
            <c:extLst>
              <c:ext xmlns:c16="http://schemas.microsoft.com/office/drawing/2014/chart" uri="{C3380CC4-5D6E-409C-BE32-E72D297353CC}">
                <c16:uniqueId val="{00000003-EC53-41DD-9E7E-C299E7BB238A}"/>
              </c:ext>
            </c:extLst>
          </c:dPt>
          <c:dPt>
            <c:idx val="4"/>
            <c:invertIfNegative val="0"/>
            <c:bubble3D val="0"/>
            <c:extLst>
              <c:ext xmlns:c16="http://schemas.microsoft.com/office/drawing/2014/chart" uri="{C3380CC4-5D6E-409C-BE32-E72D297353CC}">
                <c16:uniqueId val="{00000004-EC53-41DD-9E7E-C299E7BB238A}"/>
              </c:ext>
            </c:extLst>
          </c:dPt>
          <c:dPt>
            <c:idx val="5"/>
            <c:invertIfNegative val="0"/>
            <c:bubble3D val="0"/>
            <c:extLst>
              <c:ext xmlns:c16="http://schemas.microsoft.com/office/drawing/2014/chart" uri="{C3380CC4-5D6E-409C-BE32-E72D297353CC}">
                <c16:uniqueId val="{00000005-EC53-41DD-9E7E-C299E7BB238A}"/>
              </c:ext>
            </c:extLst>
          </c:dPt>
          <c:dPt>
            <c:idx val="6"/>
            <c:invertIfNegative val="0"/>
            <c:bubble3D val="0"/>
            <c:extLst>
              <c:ext xmlns:c16="http://schemas.microsoft.com/office/drawing/2014/chart" uri="{C3380CC4-5D6E-409C-BE32-E72D297353CC}">
                <c16:uniqueId val="{00000006-EC53-41DD-9E7E-C299E7BB238A}"/>
              </c:ext>
            </c:extLst>
          </c:dPt>
          <c:dPt>
            <c:idx val="7"/>
            <c:invertIfNegative val="0"/>
            <c:bubble3D val="0"/>
            <c:extLst>
              <c:ext xmlns:c16="http://schemas.microsoft.com/office/drawing/2014/chart" uri="{C3380CC4-5D6E-409C-BE32-E72D297353CC}">
                <c16:uniqueId val="{00000007-EC53-41DD-9E7E-C299E7BB238A}"/>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C53-41DD-9E7E-C299E7BB238A}"/>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C53-41DD-9E7E-C299E7BB238A}"/>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C53-41DD-9E7E-C299E7BB238A}"/>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C53-41DD-9E7E-C299E7BB238A}"/>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C53-41DD-9E7E-C299E7BB238A}"/>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C53-41DD-9E7E-C299E7BB238A}"/>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C53-41DD-9E7E-C299E7BB238A}"/>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C53-41DD-9E7E-C299E7BB238A}"/>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('36aperfresol_graf'!$E$12,'36aperfresol_graf'!$G$12,'36aperfresol_graf'!$I$12,'36aperfresol_graf'!$K$12,'36aperfresol_graf'!$M$12,'36aperfresol_graf'!$O$12,'36aperfresol_graf'!$Q$12,'36aperfresol_graf'!$S$12)</c:f>
              <c:numCache>
                <c:formatCode>#,##0</c:formatCode>
                <c:ptCount val="8"/>
                <c:pt idx="0">
                  <c:v>585</c:v>
                </c:pt>
                <c:pt idx="1">
                  <c:v>9855</c:v>
                </c:pt>
                <c:pt idx="2">
                  <c:v>6102</c:v>
                </c:pt>
                <c:pt idx="3">
                  <c:v>9326</c:v>
                </c:pt>
                <c:pt idx="4">
                  <c:v>8548</c:v>
                </c:pt>
                <c:pt idx="5">
                  <c:v>11733</c:v>
                </c:pt>
                <c:pt idx="6">
                  <c:v>40690</c:v>
                </c:pt>
                <c:pt idx="7">
                  <c:v>184780</c:v>
                </c:pt>
              </c:numCache>
            </c:numRef>
          </c:val>
          <c:extLst>
            <c:ext xmlns:c15="http://schemas.microsoft.com/office/drawing/2012/chart" uri="{02D57815-91ED-43cb-92C2-25804820EDAC}">
              <c15:datalabelsRange>
                <c15:f>'36aperfresol_graf'!$V$12:$AC$12</c15:f>
                <c15:dlblRangeCache>
                  <c:ptCount val="8"/>
                  <c:pt idx="0">
                    <c:v>27%</c:v>
                  </c:pt>
                  <c:pt idx="1">
                    <c:v>26%</c:v>
                  </c:pt>
                  <c:pt idx="2">
                    <c:v>25%</c:v>
                  </c:pt>
                  <c:pt idx="3">
                    <c:v>26%</c:v>
                  </c:pt>
                  <c:pt idx="4">
                    <c:v>20%</c:v>
                  </c:pt>
                  <c:pt idx="5">
                    <c:v>17%</c:v>
                  </c:pt>
                  <c:pt idx="6">
                    <c:v>16%</c:v>
                  </c:pt>
                  <c:pt idx="7">
                    <c:v>25%</c:v>
                  </c:pt>
                </c15:dlblRangeCache>
              </c15:datalabelsRange>
            </c:ext>
            <c:ext xmlns:c16="http://schemas.microsoft.com/office/drawing/2014/chart" uri="{C3380CC4-5D6E-409C-BE32-E72D297353CC}">
              <c16:uniqueId val="{00000008-EC53-41DD-9E7E-C299E7BB238A}"/>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C53-41DD-9E7E-C299E7BB238A}"/>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C53-41DD-9E7E-C299E7BB238A}"/>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C53-41DD-9E7E-C299E7BB238A}"/>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C53-41DD-9E7E-C299E7BB238A}"/>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C53-41DD-9E7E-C299E7BB238A}"/>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C53-41DD-9E7E-C299E7BB238A}"/>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C53-41DD-9E7E-C299E7BB238A}"/>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C53-41DD-9E7E-C299E7BB238A}"/>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('36aperfresol_graf'!$E$13,'36aperfresol_graf'!$G$13,'36aperfresol_graf'!$I$13,'36aperfresol_graf'!$K$13,'36aperfresol_graf'!$M$13,'36aperfresol_graf'!$O$13,'36aperfresol_graf'!$Q$13,'36aperfresol_graf'!$S$13)</c:f>
              <c:numCache>
                <c:formatCode>#,##0</c:formatCode>
                <c:ptCount val="8"/>
                <c:pt idx="0">
                  <c:v>748</c:v>
                </c:pt>
                <c:pt idx="1">
                  <c:v>10984</c:v>
                </c:pt>
                <c:pt idx="2">
                  <c:v>7709</c:v>
                </c:pt>
                <c:pt idx="3">
                  <c:v>11779</c:v>
                </c:pt>
                <c:pt idx="4">
                  <c:v>13085</c:v>
                </c:pt>
                <c:pt idx="5">
                  <c:v>20759</c:v>
                </c:pt>
                <c:pt idx="6">
                  <c:v>67553</c:v>
                </c:pt>
                <c:pt idx="7">
                  <c:v>229353</c:v>
                </c:pt>
              </c:numCache>
            </c:numRef>
          </c:val>
          <c:extLst>
            <c:ext xmlns:c15="http://schemas.microsoft.com/office/drawing/2012/chart" uri="{02D57815-91ED-43cb-92C2-25804820EDAC}">
              <c15:datalabelsRange>
                <c15:f>'36aperfresol_graf'!$V$13:$AC$13</c15:f>
                <c15:dlblRangeCache>
                  <c:ptCount val="8"/>
                  <c:pt idx="0">
                    <c:v>34%</c:v>
                  </c:pt>
                  <c:pt idx="1">
                    <c:v>28%</c:v>
                  </c:pt>
                  <c:pt idx="2">
                    <c:v>31%</c:v>
                  </c:pt>
                  <c:pt idx="3">
                    <c:v>33%</c:v>
                  </c:pt>
                  <c:pt idx="4">
                    <c:v>31%</c:v>
                  </c:pt>
                  <c:pt idx="5">
                    <c:v>30%</c:v>
                  </c:pt>
                  <c:pt idx="6">
                    <c:v>27%</c:v>
                  </c:pt>
                  <c:pt idx="7">
                    <c:v>31%</c:v>
                  </c:pt>
                </c15:dlblRangeCache>
              </c15:datalabelsRange>
            </c:ext>
            <c:ext xmlns:c16="http://schemas.microsoft.com/office/drawing/2014/chart" uri="{C3380CC4-5D6E-409C-BE32-E72D297353CC}">
              <c16:uniqueId val="{00000011-EC53-41DD-9E7E-C299E7BB238A}"/>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C53-41DD-9E7E-C299E7BB238A}"/>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C53-41DD-9E7E-C299E7BB238A}"/>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C53-41DD-9E7E-C299E7BB238A}"/>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C53-41DD-9E7E-C299E7BB238A}"/>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C53-41DD-9E7E-C299E7BB238A}"/>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C53-41DD-9E7E-C299E7BB238A}"/>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C53-41DD-9E7E-C299E7BB238A}"/>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C53-41DD-9E7E-C299E7BB238A}"/>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('36aperfresol_graf'!$E$14,'36aperfresol_graf'!$G$14,'36aperfresol_graf'!$I$14,'36aperfresol_graf'!$K$14,'36aperfresol_graf'!$M$14,'36aperfresol_graf'!$O$14,'36aperfresol_graf'!$Q$14,'36aperfresol_graf'!$S$14)</c:f>
              <c:numCache>
                <c:formatCode>#,##0</c:formatCode>
                <c:ptCount val="8"/>
                <c:pt idx="0">
                  <c:v>298</c:v>
                </c:pt>
                <c:pt idx="1">
                  <c:v>7718</c:v>
                </c:pt>
                <c:pt idx="2">
                  <c:v>6664</c:v>
                </c:pt>
                <c:pt idx="3">
                  <c:v>9824</c:v>
                </c:pt>
                <c:pt idx="4">
                  <c:v>12732</c:v>
                </c:pt>
                <c:pt idx="5">
                  <c:v>22045</c:v>
                </c:pt>
                <c:pt idx="6">
                  <c:v>80156</c:v>
                </c:pt>
                <c:pt idx="7">
                  <c:v>197395</c:v>
                </c:pt>
              </c:numCache>
            </c:numRef>
          </c:val>
          <c:extLst>
            <c:ext xmlns:c15="http://schemas.microsoft.com/office/drawing/2012/chart" uri="{02D57815-91ED-43cb-92C2-25804820EDAC}">
              <c15:datalabelsRange>
                <c15:f>'36aperfresol_graf'!$V$14:$AC$14</c15:f>
                <c15:dlblRangeCache>
                  <c:ptCount val="8"/>
                  <c:pt idx="0">
                    <c:v>14%</c:v>
                  </c:pt>
                  <c:pt idx="1">
                    <c:v>20%</c:v>
                  </c:pt>
                  <c:pt idx="2">
                    <c:v>27%</c:v>
                  </c:pt>
                  <c:pt idx="3">
                    <c:v>27%</c:v>
                  </c:pt>
                  <c:pt idx="4">
                    <c:v>30%</c:v>
                  </c:pt>
                  <c:pt idx="5">
                    <c:v>31%</c:v>
                  </c:pt>
                  <c:pt idx="6">
                    <c:v>32%</c:v>
                  </c:pt>
                  <c:pt idx="7">
                    <c:v>27%</c:v>
                  </c:pt>
                </c15:dlblRangeCache>
              </c15:datalabelsRange>
            </c:ext>
            <c:ext xmlns:c16="http://schemas.microsoft.com/office/drawing/2014/chart" uri="{C3380CC4-5D6E-409C-BE32-E72D297353CC}">
              <c16:uniqueId val="{0000001A-EC53-41DD-9E7E-C299E7BB238A}"/>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C53-41DD-9E7E-C299E7BB238A}"/>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C53-41DD-9E7E-C299E7BB238A}"/>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C53-41DD-9E7E-C299E7BB238A}"/>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C53-41DD-9E7E-C299E7BB238A}"/>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C53-41DD-9E7E-C299E7BB238A}"/>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C53-41DD-9E7E-C299E7BB238A}"/>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C53-41DD-9E7E-C299E7BB238A}"/>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C53-41DD-9E7E-C299E7BB238A}"/>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('36aperfresol_graf'!$E$15,'36aperfresol_graf'!$G$15,'36aperfresol_graf'!$I$15,'36aperfresol_graf'!$K$15,'36aperfresol_graf'!$M$15,'36aperfresol_graf'!$O$15,'36aperfresol_graf'!$Q$15,'36aperfresol_graf'!$S$15)</c:f>
              <c:numCache>
                <c:formatCode>#,##0</c:formatCode>
                <c:ptCount val="8"/>
                <c:pt idx="0">
                  <c:v>560</c:v>
                </c:pt>
                <c:pt idx="1">
                  <c:v>10012</c:v>
                </c:pt>
                <c:pt idx="2">
                  <c:v>4125</c:v>
                </c:pt>
                <c:pt idx="3">
                  <c:v>5272</c:v>
                </c:pt>
                <c:pt idx="4">
                  <c:v>7878</c:v>
                </c:pt>
                <c:pt idx="5">
                  <c:v>15655</c:v>
                </c:pt>
                <c:pt idx="6">
                  <c:v>65678</c:v>
                </c:pt>
                <c:pt idx="7">
                  <c:v>116866</c:v>
                </c:pt>
              </c:numCache>
            </c:numRef>
          </c:val>
          <c:extLst>
            <c:ext xmlns:c15="http://schemas.microsoft.com/office/drawing/2012/chart" uri="{02D57815-91ED-43cb-92C2-25804820EDAC}">
              <c15:datalabelsRange>
                <c15:f>'36aperfresol_graf'!$V$15:$AC$15</c15:f>
                <c15:dlblRangeCache>
                  <c:ptCount val="8"/>
                  <c:pt idx="0">
                    <c:v>26%</c:v>
                  </c:pt>
                  <c:pt idx="1">
                    <c:v>26%</c:v>
                  </c:pt>
                  <c:pt idx="2">
                    <c:v>17%</c:v>
                  </c:pt>
                  <c:pt idx="3">
                    <c:v>15%</c:v>
                  </c:pt>
                  <c:pt idx="4">
                    <c:v>19%</c:v>
                  </c:pt>
                  <c:pt idx="5">
                    <c:v>22%</c:v>
                  </c:pt>
                  <c:pt idx="6">
                    <c:v>26%</c:v>
                  </c:pt>
                  <c:pt idx="7">
                    <c:v>16%</c:v>
                  </c:pt>
                </c15:dlblRangeCache>
              </c15:datalabelsRange>
            </c:ext>
            <c:ext xmlns:c16="http://schemas.microsoft.com/office/drawing/2014/chart" uri="{C3380CC4-5D6E-409C-BE32-E72D297353CC}">
              <c16:uniqueId val="{00000023-EC53-41DD-9E7E-C299E7BB238A}"/>
            </c:ext>
          </c:extLst>
        </c:ser>
        <c:dLbls>
          <c:dLblPos val="ctr"/>
          <c:showLegendKey val="0"/>
          <c:showVal val="1"/>
          <c:showCatName val="0"/>
          <c:showSerName val="0"/>
          <c:showPercent val="0"/>
          <c:showBubbleSize val="0"/>
        </c:dLbls>
        <c:gapWidth val="30"/>
        <c:overlap val="100"/>
        <c:axId val="-1839928848"/>
        <c:axId val="-1839928304"/>
      </c:barChart>
      <c:catAx>
        <c:axId val="-183992884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839928304"/>
        <c:crosses val="autoZero"/>
        <c:auto val="1"/>
        <c:lblAlgn val="ctr"/>
        <c:lblOffset val="100"/>
        <c:noMultiLvlLbl val="0"/>
      </c:catAx>
      <c:valAx>
        <c:axId val="-183992830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839928848"/>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sz="1000" b="1" i="0" baseline="0">
                <a:effectLst/>
              </a:rPr>
              <a:t>Distribución por Grado de Resolución de cada tramo de edad. Hombres</a:t>
            </a:r>
            <a:endParaRPr lang="es-ES" sz="400">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'36aperfresol_graf'!$D$12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4453-422D-A19C-0E47FF826DFE}"/>
              </c:ext>
            </c:extLst>
          </c:dPt>
          <c:dPt>
            <c:idx val="1"/>
            <c:invertIfNegative val="0"/>
            <c:bubble3D val="0"/>
            <c:extLst>
              <c:ext xmlns:c16="http://schemas.microsoft.com/office/drawing/2014/chart" uri="{C3380CC4-5D6E-409C-BE32-E72D297353CC}">
                <c16:uniqueId val="{00000001-4453-422D-A19C-0E47FF826DFE}"/>
              </c:ext>
            </c:extLst>
          </c:dPt>
          <c:dPt>
            <c:idx val="2"/>
            <c:invertIfNegative val="0"/>
            <c:bubble3D val="0"/>
            <c:extLst>
              <c:ext xmlns:c16="http://schemas.microsoft.com/office/drawing/2014/chart" uri="{C3380CC4-5D6E-409C-BE32-E72D297353CC}">
                <c16:uniqueId val="{00000002-4453-422D-A19C-0E47FF826DFE}"/>
              </c:ext>
            </c:extLst>
          </c:dPt>
          <c:dPt>
            <c:idx val="3"/>
            <c:invertIfNegative val="0"/>
            <c:bubble3D val="0"/>
            <c:extLst>
              <c:ext xmlns:c16="http://schemas.microsoft.com/office/drawing/2014/chart" uri="{C3380CC4-5D6E-409C-BE32-E72D297353CC}">
                <c16:uniqueId val="{00000003-4453-422D-A19C-0E47FF826DFE}"/>
              </c:ext>
            </c:extLst>
          </c:dPt>
          <c:dPt>
            <c:idx val="4"/>
            <c:invertIfNegative val="0"/>
            <c:bubble3D val="0"/>
            <c:extLst>
              <c:ext xmlns:c16="http://schemas.microsoft.com/office/drawing/2014/chart" uri="{C3380CC4-5D6E-409C-BE32-E72D297353CC}">
                <c16:uniqueId val="{00000004-4453-422D-A19C-0E47FF826DFE}"/>
              </c:ext>
            </c:extLst>
          </c:dPt>
          <c:dPt>
            <c:idx val="5"/>
            <c:invertIfNegative val="0"/>
            <c:bubble3D val="0"/>
            <c:extLst>
              <c:ext xmlns:c16="http://schemas.microsoft.com/office/drawing/2014/chart" uri="{C3380CC4-5D6E-409C-BE32-E72D297353CC}">
                <c16:uniqueId val="{00000005-4453-422D-A19C-0E47FF826DFE}"/>
              </c:ext>
            </c:extLst>
          </c:dPt>
          <c:dPt>
            <c:idx val="6"/>
            <c:invertIfNegative val="0"/>
            <c:bubble3D val="0"/>
            <c:extLst>
              <c:ext xmlns:c16="http://schemas.microsoft.com/office/drawing/2014/chart" uri="{C3380CC4-5D6E-409C-BE32-E72D297353CC}">
                <c16:uniqueId val="{00000006-4453-422D-A19C-0E47FF826DFE}"/>
              </c:ext>
            </c:extLst>
          </c:dPt>
          <c:dPt>
            <c:idx val="7"/>
            <c:invertIfNegative val="0"/>
            <c:bubble3D val="0"/>
            <c:extLst>
              <c:ext xmlns:c16="http://schemas.microsoft.com/office/drawing/2014/chart" uri="{C3380CC4-5D6E-409C-BE32-E72D297353CC}">
                <c16:uniqueId val="{00000007-4453-422D-A19C-0E47FF826DFE}"/>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4453-422D-A19C-0E47FF826DFE}"/>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4453-422D-A19C-0E47FF826DFE}"/>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4453-422D-A19C-0E47FF826DFE}"/>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4453-422D-A19C-0E47FF826DFE}"/>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4453-422D-A19C-0E47FF826DFE}"/>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4453-422D-A19C-0E47FF826DFE}"/>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4453-422D-A19C-0E47FF826DFE}"/>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4453-422D-A19C-0E47FF826DFE}"/>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('36aperfresol_graf'!$E$17,'36aperfresol_graf'!$G$17,'36aperfresol_graf'!$I$17,'36aperfresol_graf'!$K$17,'36aperfresol_graf'!$M$17,'36aperfresol_graf'!$O$17,'36aperfresol_graf'!$Q$17,'36aperfresol_graf'!$S$17)</c:f>
              <c:numCache>
                <c:formatCode>#,##0</c:formatCode>
                <c:ptCount val="8"/>
                <c:pt idx="0">
                  <c:v>800</c:v>
                </c:pt>
                <c:pt idx="1">
                  <c:v>20400</c:v>
                </c:pt>
                <c:pt idx="2">
                  <c:v>9224</c:v>
                </c:pt>
                <c:pt idx="3">
                  <c:v>11480</c:v>
                </c:pt>
                <c:pt idx="4">
                  <c:v>9772</c:v>
                </c:pt>
                <c:pt idx="5">
                  <c:v>12947</c:v>
                </c:pt>
                <c:pt idx="6">
                  <c:v>29828</c:v>
                </c:pt>
                <c:pt idx="7">
                  <c:v>58085</c:v>
                </c:pt>
              </c:numCache>
            </c:numRef>
          </c:val>
          <c:extLst>
            <c:ext xmlns:c15="http://schemas.microsoft.com/office/drawing/2012/chart" uri="{02D57815-91ED-43cb-92C2-25804820EDAC}">
              <c15:datalabelsRange>
                <c15:f>'36aperfresol_graf'!$V$17:$AC$17</c15:f>
                <c15:dlblRangeCache>
                  <c:ptCount val="8"/>
                  <c:pt idx="0">
                    <c:v>27%</c:v>
                  </c:pt>
                  <c:pt idx="1">
                    <c:v>26%</c:v>
                  </c:pt>
                  <c:pt idx="2">
                    <c:v>24%</c:v>
                  </c:pt>
                  <c:pt idx="3">
                    <c:v>24%</c:v>
                  </c:pt>
                  <c:pt idx="4">
                    <c:v>20%</c:v>
                  </c:pt>
                  <c:pt idx="5">
                    <c:v>18%</c:v>
                  </c:pt>
                  <c:pt idx="6">
                    <c:v>20%</c:v>
                  </c:pt>
                  <c:pt idx="7">
                    <c:v>22%</c:v>
                  </c:pt>
                </c15:dlblRangeCache>
              </c15:datalabelsRange>
            </c:ext>
            <c:ext xmlns:c16="http://schemas.microsoft.com/office/drawing/2014/chart" uri="{C3380CC4-5D6E-409C-BE32-E72D297353CC}">
              <c16:uniqueId val="{00000008-4453-422D-A19C-0E47FF826DFE}"/>
            </c:ext>
          </c:extLst>
        </c:ser>
        <c:ser>
          <c:idx val="1"/>
          <c:order val="1"/>
          <c:tx>
            <c:strRef>
              <c:f>'36aperfresol_graf'!$D$13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4453-422D-A19C-0E47FF826DFE}"/>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4453-422D-A19C-0E47FF826DFE}"/>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4453-422D-A19C-0E47FF826DFE}"/>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4453-422D-A19C-0E47FF826DFE}"/>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4453-422D-A19C-0E47FF826DFE}"/>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4453-422D-A19C-0E47FF826DFE}"/>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4453-422D-A19C-0E47FF826DFE}"/>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4453-422D-A19C-0E47FF826DFE}"/>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('36aperfresol_graf'!$E$18,'36aperfresol_graf'!$G$18,'36aperfresol_graf'!$I$18,'36aperfresol_graf'!$K$18,'36aperfresol_graf'!$M$18,'36aperfresol_graf'!$O$18,'36aperfresol_graf'!$Q$18,'36aperfresol_graf'!$S$18)</c:f>
              <c:numCache>
                <c:formatCode>#,##0</c:formatCode>
                <c:ptCount val="8"/>
                <c:pt idx="0">
                  <c:v>1079</c:v>
                </c:pt>
                <c:pt idx="1">
                  <c:v>26403</c:v>
                </c:pt>
                <c:pt idx="2">
                  <c:v>11789</c:v>
                </c:pt>
                <c:pt idx="3">
                  <c:v>15713</c:v>
                </c:pt>
                <c:pt idx="4">
                  <c:v>15801</c:v>
                </c:pt>
                <c:pt idx="5">
                  <c:v>22649</c:v>
                </c:pt>
                <c:pt idx="6">
                  <c:v>44314</c:v>
                </c:pt>
                <c:pt idx="7">
                  <c:v>77449</c:v>
                </c:pt>
              </c:numCache>
            </c:numRef>
          </c:val>
          <c:extLst>
            <c:ext xmlns:c15="http://schemas.microsoft.com/office/drawing/2012/chart" uri="{02D57815-91ED-43cb-92C2-25804820EDAC}">
              <c15:datalabelsRange>
                <c15:f>'36aperfresol_graf'!$V$18:$AC$18</c15:f>
                <c15:dlblRangeCache>
                  <c:ptCount val="8"/>
                  <c:pt idx="0">
                    <c:v>36%</c:v>
                  </c:pt>
                  <c:pt idx="1">
                    <c:v>34%</c:v>
                  </c:pt>
                  <c:pt idx="2">
                    <c:v>31%</c:v>
                  </c:pt>
                  <c:pt idx="3">
                    <c:v>33%</c:v>
                  </c:pt>
                  <c:pt idx="4">
                    <c:v>33%</c:v>
                  </c:pt>
                  <c:pt idx="5">
                    <c:v>32%</c:v>
                  </c:pt>
                  <c:pt idx="6">
                    <c:v>30%</c:v>
                  </c:pt>
                  <c:pt idx="7">
                    <c:v>29%</c:v>
                  </c:pt>
                </c15:dlblRangeCache>
              </c15:datalabelsRange>
            </c:ext>
            <c:ext xmlns:c16="http://schemas.microsoft.com/office/drawing/2014/chart" uri="{C3380CC4-5D6E-409C-BE32-E72D297353CC}">
              <c16:uniqueId val="{00000011-4453-422D-A19C-0E47FF826DFE}"/>
            </c:ext>
          </c:extLst>
        </c:ser>
        <c:ser>
          <c:idx val="2"/>
          <c:order val="2"/>
          <c:tx>
            <c:strRef>
              <c:f>'36aperfresol_graf'!$D$14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4453-422D-A19C-0E47FF826DFE}"/>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4453-422D-A19C-0E47FF826DFE}"/>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4453-422D-A19C-0E47FF826DFE}"/>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4453-422D-A19C-0E47FF826DFE}"/>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4453-422D-A19C-0E47FF826DFE}"/>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4453-422D-A19C-0E47FF826DFE}"/>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4453-422D-A19C-0E47FF826DFE}"/>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4453-422D-A19C-0E47FF826DFE}"/>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('36aperfresol_graf'!$E$19,'36aperfresol_graf'!$G$19,'36aperfresol_graf'!$I$19,'36aperfresol_graf'!$K$19,'36aperfresol_graf'!$M$19,'36aperfresol_graf'!$O$19,'36aperfresol_graf'!$Q$19,'36aperfresol_graf'!$S$19)</c:f>
              <c:numCache>
                <c:formatCode>#,##0</c:formatCode>
                <c:ptCount val="8"/>
                <c:pt idx="0">
                  <c:v>422</c:v>
                </c:pt>
                <c:pt idx="1">
                  <c:v>17151</c:v>
                </c:pt>
                <c:pt idx="2">
                  <c:v>11200</c:v>
                </c:pt>
                <c:pt idx="3">
                  <c:v>14090</c:v>
                </c:pt>
                <c:pt idx="4">
                  <c:v>15055</c:v>
                </c:pt>
                <c:pt idx="5">
                  <c:v>22003</c:v>
                </c:pt>
                <c:pt idx="6">
                  <c:v>41797</c:v>
                </c:pt>
                <c:pt idx="7">
                  <c:v>74552</c:v>
                </c:pt>
              </c:numCache>
            </c:numRef>
          </c:val>
          <c:extLst>
            <c:ext xmlns:c15="http://schemas.microsoft.com/office/drawing/2012/chart" uri="{02D57815-91ED-43cb-92C2-25804820EDAC}">
              <c15:datalabelsRange>
                <c15:f>'36aperfresol_graf'!$V$19:$AC$19</c15:f>
                <c15:dlblRangeCache>
                  <c:ptCount val="8"/>
                  <c:pt idx="0">
                    <c:v>14%</c:v>
                  </c:pt>
                  <c:pt idx="1">
                    <c:v>22%</c:v>
                  </c:pt>
                  <c:pt idx="2">
                    <c:v>29%</c:v>
                  </c:pt>
                  <c:pt idx="3">
                    <c:v>30%</c:v>
                  </c:pt>
                  <c:pt idx="4">
                    <c:v>31%</c:v>
                  </c:pt>
                  <c:pt idx="5">
                    <c:v>31%</c:v>
                  </c:pt>
                  <c:pt idx="6">
                    <c:v>28%</c:v>
                  </c:pt>
                  <c:pt idx="7">
                    <c:v>28%</c:v>
                  </c:pt>
                </c15:dlblRangeCache>
              </c15:datalabelsRange>
            </c:ext>
            <c:ext xmlns:c16="http://schemas.microsoft.com/office/drawing/2014/chart" uri="{C3380CC4-5D6E-409C-BE32-E72D297353CC}">
              <c16:uniqueId val="{0000001A-4453-422D-A19C-0E47FF826DFE}"/>
            </c:ext>
          </c:extLst>
        </c:ser>
        <c:ser>
          <c:idx val="3"/>
          <c:order val="3"/>
          <c:tx>
            <c:strRef>
              <c:f>'36aperfresol_graf'!$D$15</c:f>
              <c:strCache>
                <c:ptCount val="1"/>
                <c:pt idx="0">
                  <c:v>Sin Grado</c:v>
                </c:pt>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4453-422D-A19C-0E47FF826DFE}"/>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4453-422D-A19C-0E47FF826DFE}"/>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4453-422D-A19C-0E47FF826DFE}"/>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4453-422D-A19C-0E47FF826DFE}"/>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4453-422D-A19C-0E47FF826DFE}"/>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4453-422D-A19C-0E47FF826DFE}"/>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4453-422D-A19C-0E47FF826DFE}"/>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4453-422D-A19C-0E47FF826DFE}"/>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('36aperfresol_graf'!$E$9,'36aperfresol_graf'!$G$9,'36aperfresol_graf'!$I$9,'36aperfresol_graf'!$K$9,'36aperfresol_graf'!$M$9,'36aperfresol_graf'!$O$9,'36aperfresol_graf'!$Q$9,'36aperfresol_graf'!$S$9)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('36aperfresol_graf'!$E$20,'36aperfresol_graf'!$G$20,'36aperfresol_graf'!$I$20,'36aperfresol_graf'!$K$20,'36aperfresol_graf'!$M$20,'36aperfresol_graf'!$O$20,'36aperfresol_graf'!$Q$20,'36aperfresol_graf'!$S$20)</c:f>
              <c:numCache>
                <c:formatCode>#,##0</c:formatCode>
                <c:ptCount val="8"/>
                <c:pt idx="0">
                  <c:v>712</c:v>
                </c:pt>
                <c:pt idx="1">
                  <c:v>13794</c:v>
                </c:pt>
                <c:pt idx="2">
                  <c:v>6437</c:v>
                </c:pt>
                <c:pt idx="3">
                  <c:v>6387</c:v>
                </c:pt>
                <c:pt idx="4">
                  <c:v>7532</c:v>
                </c:pt>
                <c:pt idx="5">
                  <c:v>13532</c:v>
                </c:pt>
                <c:pt idx="6">
                  <c:v>32778</c:v>
                </c:pt>
                <c:pt idx="7">
                  <c:v>57586</c:v>
                </c:pt>
              </c:numCache>
            </c:numRef>
          </c:val>
          <c:extLst>
            <c:ext xmlns:c15="http://schemas.microsoft.com/office/drawing/2012/chart" uri="{02D57815-91ED-43cb-92C2-25804820EDAC}">
              <c15:datalabelsRange>
                <c15:f>'36aperfresol_graf'!$V$20:$AC$20</c15:f>
                <c15:dlblRangeCache>
                  <c:ptCount val="8"/>
                  <c:pt idx="0">
                    <c:v>24%</c:v>
                  </c:pt>
                  <c:pt idx="1">
                    <c:v>18%</c:v>
                  </c:pt>
                  <c:pt idx="2">
                    <c:v>17%</c:v>
                  </c:pt>
                  <c:pt idx="3">
                    <c:v>13%</c:v>
                  </c:pt>
                  <c:pt idx="4">
                    <c:v>16%</c:v>
                  </c:pt>
                  <c:pt idx="5">
                    <c:v>19%</c:v>
                  </c:pt>
                  <c:pt idx="6">
                    <c:v>22%</c:v>
                  </c:pt>
                  <c:pt idx="7">
                    <c:v>22%</c:v>
                  </c:pt>
                </c15:dlblRangeCache>
              </c15:datalabelsRange>
            </c:ext>
            <c:ext xmlns:c16="http://schemas.microsoft.com/office/drawing/2014/chart" uri="{C3380CC4-5D6E-409C-BE32-E72D297353CC}">
              <c16:uniqueId val="{00000023-4453-422D-A19C-0E47FF826DFE}"/>
            </c:ext>
          </c:extLst>
        </c:ser>
        <c:dLbls>
          <c:dLblPos val="ctr"/>
          <c:showLegendKey val="0"/>
          <c:showVal val="1"/>
          <c:showCatName val="0"/>
          <c:showSerName val="0"/>
          <c:showPercent val="0"/>
          <c:showBubbleSize val="0"/>
        </c:dLbls>
        <c:gapWidth val="30"/>
        <c:overlap val="100"/>
        <c:axId val="-1839929392"/>
        <c:axId val="-1839933744"/>
      </c:barChart>
      <c:catAx>
        <c:axId val="-183992939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839933744"/>
        <c:crosses val="autoZero"/>
        <c:auto val="1"/>
        <c:lblAlgn val="ctr"/>
        <c:lblOffset val="100"/>
        <c:noMultiLvlLbl val="0"/>
      </c:catAx>
      <c:valAx>
        <c:axId val="-183993374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839929392"/>
        <c:crosses val="autoZero"/>
        <c:crossBetween val="between"/>
      </c:valAx>
      <c:spPr>
        <a:noFill/>
        <a:ln w="25400">
          <a:noFill/>
        </a:ln>
      </c:spPr>
    </c:plotArea>
    <c:legend>
      <c:legendPos val="r"/>
      <c:layout>
        <c:manualLayout>
          <c:xMode val="edge"/>
          <c:yMode val="edge"/>
          <c:x val="0.87259835693490195"/>
          <c:y val="6.9932925051035232E-3"/>
          <c:w val="0.12740157480314962"/>
          <c:h val="0.33395304753572469"/>
        </c:manualLayout>
      </c:layout>
      <c:overlay val="0"/>
      <c:txPr>
        <a:bodyPr/>
        <a:lstStyle/>
        <a:p>
          <a:pPr>
            <a:defRPr sz="900">
              <a:solidFill>
                <a:srgbClr val="008000"/>
              </a:solidFil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Distribución por Grado de Resolución de cada tramo de edad. Mujeres</a:t>
            </a:r>
          </a:p>
        </c:rich>
      </c:tx>
      <c:layout>
        <c:manualLayout>
          <c:xMode val="edge"/>
          <c:yMode val="edge"/>
          <c:x val="0.10179560649474688"/>
          <c:y val="8.9880431612715077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E77A-4563-9E07-0CB0C681B391}"/>
              </c:ext>
            </c:extLst>
          </c:dPt>
          <c:dPt>
            <c:idx val="1"/>
            <c:invertIfNegative val="0"/>
            <c:bubble3D val="0"/>
            <c:extLst>
              <c:ext xmlns:c16="http://schemas.microsoft.com/office/drawing/2014/chart" uri="{C3380CC4-5D6E-409C-BE32-E72D297353CC}">
                <c16:uniqueId val="{00000001-E77A-4563-9E07-0CB0C681B391}"/>
              </c:ext>
            </c:extLst>
          </c:dPt>
          <c:dPt>
            <c:idx val="2"/>
            <c:invertIfNegative val="0"/>
            <c:bubble3D val="0"/>
            <c:extLst>
              <c:ext xmlns:c16="http://schemas.microsoft.com/office/drawing/2014/chart" uri="{C3380CC4-5D6E-409C-BE32-E72D297353CC}">
                <c16:uniqueId val="{00000002-E77A-4563-9E07-0CB0C681B391}"/>
              </c:ext>
            </c:extLst>
          </c:dPt>
          <c:dPt>
            <c:idx val="3"/>
            <c:invertIfNegative val="0"/>
            <c:bubble3D val="0"/>
            <c:extLst>
              <c:ext xmlns:c16="http://schemas.microsoft.com/office/drawing/2014/chart" uri="{C3380CC4-5D6E-409C-BE32-E72D297353CC}">
                <c16:uniqueId val="{00000003-E77A-4563-9E07-0CB0C681B391}"/>
              </c:ext>
            </c:extLst>
          </c:dPt>
          <c:dPt>
            <c:idx val="4"/>
            <c:invertIfNegative val="0"/>
            <c:bubble3D val="0"/>
            <c:extLst>
              <c:ext xmlns:c16="http://schemas.microsoft.com/office/drawing/2014/chart" uri="{C3380CC4-5D6E-409C-BE32-E72D297353CC}">
                <c16:uniqueId val="{00000004-E77A-4563-9E07-0CB0C681B391}"/>
              </c:ext>
            </c:extLst>
          </c:dPt>
          <c:dPt>
            <c:idx val="5"/>
            <c:invertIfNegative val="0"/>
            <c:bubble3D val="0"/>
            <c:extLst>
              <c:ext xmlns:c16="http://schemas.microsoft.com/office/drawing/2014/chart" uri="{C3380CC4-5D6E-409C-BE32-E72D297353CC}">
                <c16:uniqueId val="{00000005-E77A-4563-9E07-0CB0C681B391}"/>
              </c:ext>
            </c:extLst>
          </c:dPt>
          <c:dPt>
            <c:idx val="6"/>
            <c:invertIfNegative val="0"/>
            <c:bubble3D val="0"/>
            <c:extLst>
              <c:ext xmlns:c16="http://schemas.microsoft.com/office/drawing/2014/chart" uri="{C3380CC4-5D6E-409C-BE32-E72D297353CC}">
                <c16:uniqueId val="{00000006-E77A-4563-9E07-0CB0C681B391}"/>
              </c:ext>
            </c:extLst>
          </c:dPt>
          <c:dPt>
            <c:idx val="7"/>
            <c:invertIfNegative val="0"/>
            <c:bubble3D val="0"/>
            <c:extLst>
              <c:ext xmlns:c16="http://schemas.microsoft.com/office/drawing/2014/chart" uri="{C3380CC4-5D6E-409C-BE32-E72D297353CC}">
                <c16:uniqueId val="{00000007-E77A-4563-9E07-0CB0C681B391}"/>
              </c:ext>
            </c:extLst>
          </c:dPt>
          <c:dLbls>
            <c:dLbl>
              <c:idx val="0"/>
              <c:tx>
                <c:rich>
                  <a:bodyPr/>
                  <a:lstStyle/>
                  <a:p>
                    <a:fld id="{F76B8219-D0A4-4907-B044-258DE9379CB4}" type="CELLRANGE">
                      <a:rPr lang="en-US"/>
                      <a:pPr/>
                      <a:t>[CELLRANGE]</a:t>
                    </a:fld>
                    <a:endParaRPr lang="en-US" baseline="0"/>
                  </a:p>
                  <a:p>
                    <a:fld id="{83193CF8-821F-4082-921B-16C099D8A3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77A-4563-9E07-0CB0C681B391}"/>
                </c:ext>
              </c:extLst>
            </c:dLbl>
            <c:dLbl>
              <c:idx val="1"/>
              <c:tx>
                <c:rich>
                  <a:bodyPr/>
                  <a:lstStyle/>
                  <a:p>
                    <a:fld id="{C224E424-5A2E-4C0C-AE48-C2BD61F060EB}" type="CELLRANGE">
                      <a:rPr lang="en-US"/>
                      <a:pPr/>
                      <a:t>[CELLRANGE]</a:t>
                    </a:fld>
                    <a:endParaRPr lang="en-US" baseline="0"/>
                  </a:p>
                  <a:p>
                    <a:fld id="{E6A88853-A6B4-46DF-952C-57430822828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77A-4563-9E07-0CB0C681B391}"/>
                </c:ext>
              </c:extLst>
            </c:dLbl>
            <c:dLbl>
              <c:idx val="2"/>
              <c:tx>
                <c:rich>
                  <a:bodyPr/>
                  <a:lstStyle/>
                  <a:p>
                    <a:fld id="{E1FA0CE3-D85B-489D-A6F3-2073AEECFE78}" type="CELLRANGE">
                      <a:rPr lang="en-US"/>
                      <a:pPr/>
                      <a:t>[CELLRANGE]</a:t>
                    </a:fld>
                    <a:endParaRPr lang="en-US" baseline="0"/>
                  </a:p>
                  <a:p>
                    <a:fld id="{60658B32-2CA5-4C79-A606-C114EBCB30C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E77A-4563-9E07-0CB0C681B391}"/>
                </c:ext>
              </c:extLst>
            </c:dLbl>
            <c:dLbl>
              <c:idx val="3"/>
              <c:tx>
                <c:rich>
                  <a:bodyPr/>
                  <a:lstStyle/>
                  <a:p>
                    <a:fld id="{C049069E-966B-48F5-A59F-2DB011E4CB20}" type="CELLRANGE">
                      <a:rPr lang="en-US"/>
                      <a:pPr/>
                      <a:t>[CELLRANGE]</a:t>
                    </a:fld>
                    <a:endParaRPr lang="en-US" baseline="0"/>
                  </a:p>
                  <a:p>
                    <a:fld id="{F8295E7C-6D1B-4421-A654-37344D9C3D4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77A-4563-9E07-0CB0C681B391}"/>
                </c:ext>
              </c:extLst>
            </c:dLbl>
            <c:dLbl>
              <c:idx val="4"/>
              <c:tx>
                <c:rich>
                  <a:bodyPr/>
                  <a:lstStyle/>
                  <a:p>
                    <a:fld id="{EAD41F2B-0284-4C81-B352-4B88E42D536E}" type="CELLRANGE">
                      <a:rPr lang="en-US"/>
                      <a:pPr/>
                      <a:t>[CELLRANGE]</a:t>
                    </a:fld>
                    <a:endParaRPr lang="en-US" baseline="0"/>
                  </a:p>
                  <a:p>
                    <a:fld id="{ED82EF9F-9AFB-4818-963C-5D2B1256E88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77A-4563-9E07-0CB0C681B391}"/>
                </c:ext>
              </c:extLst>
            </c:dLbl>
            <c:dLbl>
              <c:idx val="5"/>
              <c:tx>
                <c:rich>
                  <a:bodyPr/>
                  <a:lstStyle/>
                  <a:p>
                    <a:fld id="{D06CB97D-B87B-4793-8597-C25151491998}" type="CELLRANGE">
                      <a:rPr lang="en-US"/>
                      <a:pPr/>
                      <a:t>[CELLRANGE]</a:t>
                    </a:fld>
                    <a:endParaRPr lang="en-US" baseline="0"/>
                  </a:p>
                  <a:p>
                    <a:fld id="{9C0ADED6-D38A-41AF-B1C8-8F94B1AB51F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77A-4563-9E07-0CB0C681B391}"/>
                </c:ext>
              </c:extLst>
            </c:dLbl>
            <c:dLbl>
              <c:idx val="6"/>
              <c:tx>
                <c:rich>
                  <a:bodyPr/>
                  <a:lstStyle/>
                  <a:p>
                    <a:fld id="{3F123C3C-D444-4A01-9F20-B04C2B7314E9}" type="CELLRANGE">
                      <a:rPr lang="en-US"/>
                      <a:pPr/>
                      <a:t>[CELLRANGE]</a:t>
                    </a:fld>
                    <a:endParaRPr lang="en-US" baseline="0"/>
                  </a:p>
                  <a:p>
                    <a:fld id="{5C3974C2-A023-4278-AE47-6F4FCCA4EA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77A-4563-9E07-0CB0C681B391}"/>
                </c:ext>
              </c:extLst>
            </c:dLbl>
            <c:dLbl>
              <c:idx val="7"/>
              <c:tx>
                <c:rich>
                  <a:bodyPr/>
                  <a:lstStyle/>
                  <a:p>
                    <a:fld id="{041CEDE5-2103-484E-BF9B-D17AF5BCEC36}" type="CELLRANGE">
                      <a:rPr lang="en-US"/>
                      <a:pPr/>
                      <a:t>[CELLRANGE]</a:t>
                    </a:fld>
                    <a:endParaRPr lang="en-US" baseline="0"/>
                  </a:p>
                  <a:p>
                    <a:fld id="{D46E8141-580F-4FE9-A368-6D76CD36664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('36bperfresol_graf'!$E$12,'36bperfresol_graf'!$G$12,'36bperfresol_graf'!$I$12,'36bperfresol_graf'!$K$12,'36bperfresol_graf'!$M$12,'36bperfresol_graf'!$O$12,'36bperfresol_graf'!$Q$12,'36bperfresol_graf'!$S$12)</c:f>
              <c:numCache>
                <c:formatCode>#,##0</c:formatCode>
                <c:ptCount val="8"/>
                <c:pt idx="0">
                  <c:v>585</c:v>
                </c:pt>
                <c:pt idx="1">
                  <c:v>9855</c:v>
                </c:pt>
                <c:pt idx="2">
                  <c:v>6102</c:v>
                </c:pt>
                <c:pt idx="3">
                  <c:v>9326</c:v>
                </c:pt>
                <c:pt idx="4">
                  <c:v>8548</c:v>
                </c:pt>
                <c:pt idx="5">
                  <c:v>11733</c:v>
                </c:pt>
                <c:pt idx="6">
                  <c:v>40690</c:v>
                </c:pt>
                <c:pt idx="7">
                  <c:v>184780</c:v>
                </c:pt>
              </c:numCache>
            </c:numRef>
          </c:val>
          <c:extLst>
            <c:ext xmlns:c15="http://schemas.microsoft.com/office/drawing/2012/chart" uri="{02D57815-91ED-43cb-92C2-25804820EDAC}">
              <c15:datalabelsRange>
                <c15:f>'36bperfresol_graf'!$V$12:$AC$12</c15:f>
                <c15:dlblRangeCache>
                  <c:ptCount val="8"/>
                  <c:pt idx="0">
                    <c:v>36%</c:v>
                  </c:pt>
                  <c:pt idx="1">
                    <c:v>35%</c:v>
                  </c:pt>
                  <c:pt idx="2">
                    <c:v>30%</c:v>
                  </c:pt>
                  <c:pt idx="3">
                    <c:v>30%</c:v>
                  </c:pt>
                  <c:pt idx="4">
                    <c:v>25%</c:v>
                  </c:pt>
                  <c:pt idx="5">
                    <c:v>22%</c:v>
                  </c:pt>
                  <c:pt idx="6">
                    <c:v>22%</c:v>
                  </c:pt>
                  <c:pt idx="7">
                    <c:v>30%</c:v>
                  </c:pt>
                </c15:dlblRangeCache>
              </c15:datalabelsRange>
            </c:ext>
            <c:ext xmlns:c16="http://schemas.microsoft.com/office/drawing/2014/chart" uri="{C3380CC4-5D6E-409C-BE32-E72D297353CC}">
              <c16:uniqueId val="{00000008-E77A-4563-9E07-0CB0C681B391}"/>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FE06F603-EE38-4902-8CD2-DA2FC335757C}" type="CELLRANGE">
                      <a:rPr lang="en-US"/>
                      <a:pPr/>
                      <a:t>[CELLRANGE]</a:t>
                    </a:fld>
                    <a:endParaRPr lang="en-US" baseline="0"/>
                  </a:p>
                  <a:p>
                    <a:fld id="{9376FAF1-408E-4E2E-A4A4-6FD5C5721E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77A-4563-9E07-0CB0C681B391}"/>
                </c:ext>
              </c:extLst>
            </c:dLbl>
            <c:dLbl>
              <c:idx val="1"/>
              <c:tx>
                <c:rich>
                  <a:bodyPr/>
                  <a:lstStyle/>
                  <a:p>
                    <a:fld id="{1BB14121-87F5-4748-91CB-BB2E842C2796}" type="CELLRANGE">
                      <a:rPr lang="en-US"/>
                      <a:pPr/>
                      <a:t>[CELLRANGE]</a:t>
                    </a:fld>
                    <a:endParaRPr lang="en-US" baseline="0"/>
                  </a:p>
                  <a:p>
                    <a:fld id="{D7CD7B49-F953-45C8-8F55-713607F2050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77A-4563-9E07-0CB0C681B391}"/>
                </c:ext>
              </c:extLst>
            </c:dLbl>
            <c:dLbl>
              <c:idx val="2"/>
              <c:tx>
                <c:rich>
                  <a:bodyPr/>
                  <a:lstStyle/>
                  <a:p>
                    <a:fld id="{713793C0-523C-4F38-B01F-5424E2A24034}" type="CELLRANGE">
                      <a:rPr lang="en-US"/>
                      <a:pPr/>
                      <a:t>[CELLRANGE]</a:t>
                    </a:fld>
                    <a:endParaRPr lang="en-US" baseline="0"/>
                  </a:p>
                  <a:p>
                    <a:fld id="{E11B80BC-6040-45A9-803F-C3181FB6879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77A-4563-9E07-0CB0C681B391}"/>
                </c:ext>
              </c:extLst>
            </c:dLbl>
            <c:dLbl>
              <c:idx val="3"/>
              <c:tx>
                <c:rich>
                  <a:bodyPr/>
                  <a:lstStyle/>
                  <a:p>
                    <a:fld id="{1D159EBA-6DE1-45F4-94AB-96E6ACFAE652}" type="CELLRANGE">
                      <a:rPr lang="en-US"/>
                      <a:pPr/>
                      <a:t>[CELLRANGE]</a:t>
                    </a:fld>
                    <a:endParaRPr lang="en-US" baseline="0"/>
                  </a:p>
                  <a:p>
                    <a:fld id="{89E69896-9512-4421-9020-8346AD873E4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77A-4563-9E07-0CB0C681B391}"/>
                </c:ext>
              </c:extLst>
            </c:dLbl>
            <c:dLbl>
              <c:idx val="4"/>
              <c:tx>
                <c:rich>
                  <a:bodyPr/>
                  <a:lstStyle/>
                  <a:p>
                    <a:fld id="{B4E1A91E-E6B3-4FA4-BDD3-A718DE9D2DB3}" type="CELLRANGE">
                      <a:rPr lang="en-US"/>
                      <a:pPr/>
                      <a:t>[CELLRANGE]</a:t>
                    </a:fld>
                    <a:endParaRPr lang="en-US" baseline="0"/>
                  </a:p>
                  <a:p>
                    <a:fld id="{88250868-D4CB-4FA3-BF0F-9171BB6F20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77A-4563-9E07-0CB0C681B391}"/>
                </c:ext>
              </c:extLst>
            </c:dLbl>
            <c:dLbl>
              <c:idx val="5"/>
              <c:tx>
                <c:rich>
                  <a:bodyPr/>
                  <a:lstStyle/>
                  <a:p>
                    <a:fld id="{28E7E649-7C92-46A2-AE4B-AB976425529E}" type="CELLRANGE">
                      <a:rPr lang="en-US"/>
                      <a:pPr/>
                      <a:t>[CELLRANGE]</a:t>
                    </a:fld>
                    <a:endParaRPr lang="en-US" baseline="0"/>
                  </a:p>
                  <a:p>
                    <a:fld id="{CD469C81-84A2-40FD-B340-0C402A4E171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77A-4563-9E07-0CB0C681B391}"/>
                </c:ext>
              </c:extLst>
            </c:dLbl>
            <c:dLbl>
              <c:idx val="6"/>
              <c:tx>
                <c:rich>
                  <a:bodyPr/>
                  <a:lstStyle/>
                  <a:p>
                    <a:fld id="{2C4CA731-76EE-49DF-A868-247EDDEC55A7}" type="CELLRANGE">
                      <a:rPr lang="en-US"/>
                      <a:pPr/>
                      <a:t>[CELLRANGE]</a:t>
                    </a:fld>
                    <a:endParaRPr lang="en-US" baseline="0"/>
                  </a:p>
                  <a:p>
                    <a:fld id="{83CAF055-97CC-4457-A1B3-AD49C7FD77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77A-4563-9E07-0CB0C681B391}"/>
                </c:ext>
              </c:extLst>
            </c:dLbl>
            <c:dLbl>
              <c:idx val="7"/>
              <c:tx>
                <c:rich>
                  <a:bodyPr/>
                  <a:lstStyle/>
                  <a:p>
                    <a:fld id="{6991B670-80E0-40AB-8BD6-14DBF1EF93C1}" type="CELLRANGE">
                      <a:rPr lang="en-US"/>
                      <a:pPr/>
                      <a:t>[CELLRANGE]</a:t>
                    </a:fld>
                    <a:endParaRPr lang="en-US" baseline="0"/>
                  </a:p>
                  <a:p>
                    <a:fld id="{45E8A77A-F539-47BF-815E-4150FE19B87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('36bperfresol_graf'!$E$13,'36bperfresol_graf'!$G$13,'36bperfresol_graf'!$I$13,'36bperfresol_graf'!$K$13,'36bperfresol_graf'!$M$13,'36bperfresol_graf'!$O$13,'36bperfresol_graf'!$Q$13,'36bperfresol_graf'!$S$13)</c:f>
              <c:numCache>
                <c:formatCode>#,##0</c:formatCode>
                <c:ptCount val="8"/>
                <c:pt idx="0">
                  <c:v>748</c:v>
                </c:pt>
                <c:pt idx="1">
                  <c:v>10984</c:v>
                </c:pt>
                <c:pt idx="2">
                  <c:v>7709</c:v>
                </c:pt>
                <c:pt idx="3">
                  <c:v>11779</c:v>
                </c:pt>
                <c:pt idx="4">
                  <c:v>13085</c:v>
                </c:pt>
                <c:pt idx="5">
                  <c:v>20759</c:v>
                </c:pt>
                <c:pt idx="6">
                  <c:v>67553</c:v>
                </c:pt>
                <c:pt idx="7">
                  <c:v>229353</c:v>
                </c:pt>
              </c:numCache>
            </c:numRef>
          </c:val>
          <c:extLst>
            <c:ext xmlns:c15="http://schemas.microsoft.com/office/drawing/2012/chart" uri="{02D57815-91ED-43cb-92C2-25804820EDAC}">
              <c15:datalabelsRange>
                <c15:f>'36bperfresol_graf'!$V$13:$AC$13</c15:f>
                <c15:dlblRangeCache>
                  <c:ptCount val="8"/>
                  <c:pt idx="0">
                    <c:v>46%</c:v>
                  </c:pt>
                  <c:pt idx="1">
                    <c:v>38%</c:v>
                  </c:pt>
                  <c:pt idx="2">
                    <c:v>38%</c:v>
                  </c:pt>
                  <c:pt idx="3">
                    <c:v>38%</c:v>
                  </c:pt>
                  <c:pt idx="4">
                    <c:v>38%</c:v>
                  </c:pt>
                  <c:pt idx="5">
                    <c:v>38%</c:v>
                  </c:pt>
                  <c:pt idx="6">
                    <c:v>36%</c:v>
                  </c:pt>
                  <c:pt idx="7">
                    <c:v>38%</c:v>
                  </c:pt>
                </c15:dlblRangeCache>
              </c15:datalabelsRange>
            </c:ext>
            <c:ext xmlns:c16="http://schemas.microsoft.com/office/drawing/2014/chart" uri="{C3380CC4-5D6E-409C-BE32-E72D297353CC}">
              <c16:uniqueId val="{00000011-E77A-4563-9E07-0CB0C681B391}"/>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9A639D7F-A7A5-4A7B-8C27-F55499EB59C3}" type="CELLRANGE">
                      <a:rPr lang="en-US"/>
                      <a:pPr/>
                      <a:t>[CELLRANGE]</a:t>
                    </a:fld>
                    <a:endParaRPr lang="en-US" baseline="0"/>
                  </a:p>
                  <a:p>
                    <a:fld id="{C11F951C-FC56-49C1-811B-5657BCE9B2D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77A-4563-9E07-0CB0C681B391}"/>
                </c:ext>
              </c:extLst>
            </c:dLbl>
            <c:dLbl>
              <c:idx val="1"/>
              <c:tx>
                <c:rich>
                  <a:bodyPr/>
                  <a:lstStyle/>
                  <a:p>
                    <a:fld id="{6FB7A9F1-9D26-46B8-8B74-5CE361EF5CB0}" type="CELLRANGE">
                      <a:rPr lang="en-US"/>
                      <a:pPr/>
                      <a:t>[CELLRANGE]</a:t>
                    </a:fld>
                    <a:endParaRPr lang="en-US" baseline="0"/>
                  </a:p>
                  <a:p>
                    <a:fld id="{EA0816C6-BD05-4091-B51E-0770317F288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77A-4563-9E07-0CB0C681B391}"/>
                </c:ext>
              </c:extLst>
            </c:dLbl>
            <c:dLbl>
              <c:idx val="2"/>
              <c:tx>
                <c:rich>
                  <a:bodyPr/>
                  <a:lstStyle/>
                  <a:p>
                    <a:fld id="{D82F7935-A3E5-4D02-A284-648D7346E4C5}" type="CELLRANGE">
                      <a:rPr lang="en-US"/>
                      <a:pPr/>
                      <a:t>[CELLRANGE]</a:t>
                    </a:fld>
                    <a:endParaRPr lang="en-US" baseline="0"/>
                  </a:p>
                  <a:p>
                    <a:fld id="{E711D173-69F2-4168-9870-E53B9E38EC2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77A-4563-9E07-0CB0C681B391}"/>
                </c:ext>
              </c:extLst>
            </c:dLbl>
            <c:dLbl>
              <c:idx val="3"/>
              <c:tx>
                <c:rich>
                  <a:bodyPr/>
                  <a:lstStyle/>
                  <a:p>
                    <a:fld id="{C4F3B8D6-4A42-4BD2-86C8-7559593ED55D}" type="CELLRANGE">
                      <a:rPr lang="en-US"/>
                      <a:pPr/>
                      <a:t>[CELLRANGE]</a:t>
                    </a:fld>
                    <a:endParaRPr lang="en-US" baseline="0"/>
                  </a:p>
                  <a:p>
                    <a:fld id="{5B93084D-563C-42EE-BE5F-A59E161A13E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E77A-4563-9E07-0CB0C681B391}"/>
                </c:ext>
              </c:extLst>
            </c:dLbl>
            <c:dLbl>
              <c:idx val="4"/>
              <c:tx>
                <c:rich>
                  <a:bodyPr/>
                  <a:lstStyle/>
                  <a:p>
                    <a:fld id="{51DFABAE-4786-486E-A3A0-5F72087A1DA3}" type="CELLRANGE">
                      <a:rPr lang="en-US"/>
                      <a:pPr/>
                      <a:t>[CELLRANGE]</a:t>
                    </a:fld>
                    <a:endParaRPr lang="en-US" baseline="0"/>
                  </a:p>
                  <a:p>
                    <a:fld id="{06C13910-CD5C-48D3-A347-96BD4815F6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77A-4563-9E07-0CB0C681B391}"/>
                </c:ext>
              </c:extLst>
            </c:dLbl>
            <c:dLbl>
              <c:idx val="5"/>
              <c:tx>
                <c:rich>
                  <a:bodyPr/>
                  <a:lstStyle/>
                  <a:p>
                    <a:fld id="{C3FFBBC4-65FD-4592-9CE0-9396FA3914B9}" type="CELLRANGE">
                      <a:rPr lang="en-US"/>
                      <a:pPr/>
                      <a:t>[CELLRANGE]</a:t>
                    </a:fld>
                    <a:endParaRPr lang="en-US" baseline="0"/>
                  </a:p>
                  <a:p>
                    <a:fld id="{45A42936-C0D3-4637-B432-1A2EF42EA6C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77A-4563-9E07-0CB0C681B391}"/>
                </c:ext>
              </c:extLst>
            </c:dLbl>
            <c:dLbl>
              <c:idx val="6"/>
              <c:tx>
                <c:rich>
                  <a:bodyPr/>
                  <a:lstStyle/>
                  <a:p>
                    <a:fld id="{6836B5B2-3B56-472A-BC2A-BEFC26A52BDE}" type="CELLRANGE">
                      <a:rPr lang="en-US"/>
                      <a:pPr/>
                      <a:t>[CELLRANGE]</a:t>
                    </a:fld>
                    <a:endParaRPr lang="en-US" baseline="0"/>
                  </a:p>
                  <a:p>
                    <a:fld id="{80540AE7-3603-449C-A0DD-FF94AE0C3B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E77A-4563-9E07-0CB0C681B391}"/>
                </c:ext>
              </c:extLst>
            </c:dLbl>
            <c:dLbl>
              <c:idx val="7"/>
              <c:tx>
                <c:rich>
                  <a:bodyPr/>
                  <a:lstStyle/>
                  <a:p>
                    <a:fld id="{4E27F140-CA09-430C-ABDB-D375724939ED}" type="CELLRANGE">
                      <a:rPr lang="en-US"/>
                      <a:pPr/>
                      <a:t>[CELLRANGE]</a:t>
                    </a:fld>
                    <a:endParaRPr lang="en-US" baseline="0"/>
                  </a:p>
                  <a:p>
                    <a:fld id="{E9E548F9-241E-42AA-80A4-CA47E23CC6A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77A-4563-9E07-0CB0C681B39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('36bperfresol_graf'!$E$14,'36bperfresol_graf'!$G$14,'36bperfresol_graf'!$I$14,'36bperfresol_graf'!$K$14,'36bperfresol_graf'!$M$14,'36bperfresol_graf'!$O$14,'36bperfresol_graf'!$Q$14,'36bperfresol_graf'!$S$14)</c:f>
              <c:numCache>
                <c:formatCode>#,##0</c:formatCode>
                <c:ptCount val="8"/>
                <c:pt idx="0">
                  <c:v>298</c:v>
                </c:pt>
                <c:pt idx="1">
                  <c:v>7718</c:v>
                </c:pt>
                <c:pt idx="2">
                  <c:v>6664</c:v>
                </c:pt>
                <c:pt idx="3">
                  <c:v>9824</c:v>
                </c:pt>
                <c:pt idx="4">
                  <c:v>12732</c:v>
                </c:pt>
                <c:pt idx="5">
                  <c:v>22045</c:v>
                </c:pt>
                <c:pt idx="6">
                  <c:v>80156</c:v>
                </c:pt>
                <c:pt idx="7">
                  <c:v>197395</c:v>
                </c:pt>
              </c:numCache>
            </c:numRef>
          </c:val>
          <c:extLst>
            <c:ext xmlns:c15="http://schemas.microsoft.com/office/drawing/2012/chart" uri="{02D57815-91ED-43cb-92C2-25804820EDAC}">
              <c15:datalabelsRange>
                <c15:f>'36bperfresol_graf'!$V$14:$AC$14</c15:f>
                <c15:dlblRangeCache>
                  <c:ptCount val="8"/>
                  <c:pt idx="0">
                    <c:v>18%</c:v>
                  </c:pt>
                  <c:pt idx="1">
                    <c:v>27%</c:v>
                  </c:pt>
                  <c:pt idx="2">
                    <c:v>33%</c:v>
                  </c:pt>
                  <c:pt idx="3">
                    <c:v>32%</c:v>
                  </c:pt>
                  <c:pt idx="4">
                    <c:v>37%</c:v>
                  </c:pt>
                  <c:pt idx="5">
                    <c:v>40%</c:v>
                  </c:pt>
                  <c:pt idx="6">
                    <c:v>43%</c:v>
                  </c:pt>
                  <c:pt idx="7">
                    <c:v>32%</c:v>
                  </c:pt>
                </c15:dlblRangeCache>
              </c15:datalabelsRange>
            </c:ext>
            <c:ext xmlns:c16="http://schemas.microsoft.com/office/drawing/2014/chart" uri="{C3380CC4-5D6E-409C-BE32-E72D297353CC}">
              <c16:uniqueId val="{0000001A-E77A-4563-9E07-0CB0C681B391}"/>
            </c:ext>
          </c:extLst>
        </c:ser>
        <c:ser>
          <c:idx val="3"/>
          <c:order val="3"/>
          <c:tx>
            <c:strRef>
              <c:f>'36bperfresol_graf'!$D$15</c:f>
              <c:strCache>
                <c:ptCount val="1"/>
              </c:strCache>
            </c:strRef>
          </c:tx>
          <c:spPr>
            <a:solidFill>
              <a:srgbClr val="0066CC"/>
            </a:solidFill>
          </c:spPr>
          <c:invertIfNegative val="0"/>
          <c:dLbls>
            <c:dLbl>
              <c:idx val="0"/>
              <c:tx>
                <c:rich>
                  <a:bodyPr/>
                  <a:lstStyle/>
                  <a:p>
                    <a:fld id="{E8804C1E-8E8D-4785-8E95-03517CE2EA9A}" type="CELLRANGE">
                      <a:rPr lang="en-US"/>
                      <a:pPr/>
                      <a:t>[CELLRANGE]</a:t>
                    </a:fld>
                    <a:endParaRPr lang="en-US" baseline="0"/>
                  </a:p>
                  <a:p>
                    <a:fld id="{73CBC5ED-C08B-4290-988E-41001EECE5E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77A-4563-9E07-0CB0C681B391}"/>
                </c:ext>
              </c:extLst>
            </c:dLbl>
            <c:dLbl>
              <c:idx val="1"/>
              <c:tx>
                <c:rich>
                  <a:bodyPr/>
                  <a:lstStyle/>
                  <a:p>
                    <a:fld id="{3C4920F4-1F65-463A-A756-2C3CAFFFE2BA}" type="CELLRANGE">
                      <a:rPr lang="en-US"/>
                      <a:pPr/>
                      <a:t>[CELLRANGE]</a:t>
                    </a:fld>
                    <a:endParaRPr lang="en-US" baseline="0"/>
                  </a:p>
                  <a:p>
                    <a:fld id="{CDDA5DEA-44D9-4B8F-BB97-0B86EEDE34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77A-4563-9E07-0CB0C681B391}"/>
                </c:ext>
              </c:extLst>
            </c:dLbl>
            <c:dLbl>
              <c:idx val="2"/>
              <c:tx>
                <c:rich>
                  <a:bodyPr/>
                  <a:lstStyle/>
                  <a:p>
                    <a:fld id="{D70D894F-1608-4EFC-AF3F-B66C0715516B}" type="CELLRANGE">
                      <a:rPr lang="en-US"/>
                      <a:pPr/>
                      <a:t>[CELLRANGE]</a:t>
                    </a:fld>
                    <a:endParaRPr lang="en-US" baseline="0"/>
                  </a:p>
                  <a:p>
                    <a:fld id="{C6058709-6862-4C56-81F6-D2445E5588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77A-4563-9E07-0CB0C681B391}"/>
                </c:ext>
              </c:extLst>
            </c:dLbl>
            <c:dLbl>
              <c:idx val="3"/>
              <c:tx>
                <c:rich>
                  <a:bodyPr/>
                  <a:lstStyle/>
                  <a:p>
                    <a:fld id="{973857A7-66E3-4409-903B-9D086E8522CA}" type="CELLRANGE">
                      <a:rPr lang="en-US"/>
                      <a:pPr/>
                      <a:t>[CELLRANGE]</a:t>
                    </a:fld>
                    <a:endParaRPr lang="en-US" baseline="0"/>
                  </a:p>
                  <a:p>
                    <a:fld id="{B49489B3-ACD9-40E8-A848-043A1B1739F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77A-4563-9E07-0CB0C681B391}"/>
                </c:ext>
              </c:extLst>
            </c:dLbl>
            <c:dLbl>
              <c:idx val="4"/>
              <c:tx>
                <c:rich>
                  <a:bodyPr/>
                  <a:lstStyle/>
                  <a:p>
                    <a:fld id="{3B0CB7CC-1822-41DC-A2F4-5045FB09B92B}" type="CELLRANGE">
                      <a:rPr lang="en-US"/>
                      <a:pPr/>
                      <a:t>[CELLRANGE]</a:t>
                    </a:fld>
                    <a:endParaRPr lang="en-US" baseline="0"/>
                  </a:p>
                  <a:p>
                    <a:fld id="{80317CDD-557A-464B-9085-9A6EC9A739E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77A-4563-9E07-0CB0C681B391}"/>
                </c:ext>
              </c:extLst>
            </c:dLbl>
            <c:dLbl>
              <c:idx val="5"/>
              <c:tx>
                <c:rich>
                  <a:bodyPr/>
                  <a:lstStyle/>
                  <a:p>
                    <a:fld id="{8434CCBA-61AE-454D-870E-2A804CD60853}" type="CELLRANGE">
                      <a:rPr lang="en-US"/>
                      <a:pPr/>
                      <a:t>[CELLRANGE]</a:t>
                    </a:fld>
                    <a:endParaRPr lang="en-US" baseline="0"/>
                  </a:p>
                  <a:p>
                    <a:fld id="{D9F61F46-EE11-483B-B001-4722E571BAB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77A-4563-9E07-0CB0C681B391}"/>
                </c:ext>
              </c:extLst>
            </c:dLbl>
            <c:dLbl>
              <c:idx val="6"/>
              <c:tx>
                <c:rich>
                  <a:bodyPr/>
                  <a:lstStyle/>
                  <a:p>
                    <a:fld id="{077E064E-CF90-4DAE-AB57-635BBC68805F}" type="CELLRANGE">
                      <a:rPr lang="en-US"/>
                      <a:pPr/>
                      <a:t>[CELLRANGE]</a:t>
                    </a:fld>
                    <a:endParaRPr lang="en-US" baseline="0"/>
                  </a:p>
                  <a:p>
                    <a:fld id="{668ACA28-4708-4429-8EC3-5B5D2B7E55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77A-4563-9E07-0CB0C681B391}"/>
                </c:ext>
              </c:extLst>
            </c:dLbl>
            <c:dLbl>
              <c:idx val="7"/>
              <c:tx>
                <c:rich>
                  <a:bodyPr/>
                  <a:lstStyle/>
                  <a:p>
                    <a:fld id="{F93DC540-39A2-418F-81D7-39470D98BE71}" type="CELLRANGE">
                      <a:rPr lang="en-US"/>
                      <a:pPr/>
                      <a:t>[CELLRANGE]</a:t>
                    </a:fld>
                    <a:endParaRPr lang="en-US" baseline="0"/>
                  </a:p>
                  <a:p>
                    <a:fld id="{2FFA1FC8-7C8D-4A12-BD0F-955C01C5216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77A-4563-9E07-0CB0C681B39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('36bperfresol_graf'!$E$15,'36bperfresol_graf'!$G$15,'36bperfresol_graf'!$I$15,'36bperfresol_graf'!$K$15,'36bperfresol_graf'!$M$15,'36bperfresol_graf'!$O$15,'36bperfresol_graf'!$Q$15,'36bperfresol_graf'!$S$15)</c:f>
              <c:numCache>
                <c:formatCode>#,##0</c:formatCode>
                <c:ptCount val="8"/>
              </c:numCache>
            </c:numRef>
          </c:val>
          <c:extLst>
            <c:ext xmlns:c15="http://schemas.microsoft.com/office/drawing/2012/chart" uri="{02D57815-91ED-43cb-92C2-25804820EDAC}">
              <c15:datalabelsRange>
                <c15:f>'36bperfresol_graf'!$V$15:$AC$15</c15:f>
                <c15:dlblRangeCache>
                  <c:ptCount val="8"/>
                </c15:dlblRangeCache>
              </c15:datalabelsRange>
            </c:ext>
            <c:ext xmlns:c16="http://schemas.microsoft.com/office/drawing/2014/chart" uri="{C3380CC4-5D6E-409C-BE32-E72D297353CC}">
              <c16:uniqueId val="{00000023-E77A-4563-9E07-0CB0C681B391}"/>
            </c:ext>
          </c:extLst>
        </c:ser>
        <c:dLbls>
          <c:dLblPos val="ctr"/>
          <c:showLegendKey val="0"/>
          <c:showVal val="1"/>
          <c:showCatName val="0"/>
          <c:showSerName val="0"/>
          <c:showPercent val="0"/>
          <c:showBubbleSize val="0"/>
        </c:dLbls>
        <c:gapWidth val="30"/>
        <c:overlap val="100"/>
        <c:axId val="-1839934832"/>
        <c:axId val="-1839931568"/>
      </c:barChart>
      <c:catAx>
        <c:axId val="-183993483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839931568"/>
        <c:crosses val="autoZero"/>
        <c:auto val="1"/>
        <c:lblAlgn val="ctr"/>
        <c:lblOffset val="100"/>
        <c:noMultiLvlLbl val="0"/>
      </c:catAx>
      <c:valAx>
        <c:axId val="-18399315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839934832"/>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sz="1000" b="1" i="0" baseline="0">
                <a:effectLst/>
              </a:rPr>
              <a:t>Distribución por Grado de Resolución de cada tramo de edad. Hombres</a:t>
            </a:r>
            <a:endParaRPr lang="es-ES" sz="400">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'36bperfresol_graf'!$D$12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F13B-4F65-A59B-A96749FB406D}"/>
              </c:ext>
            </c:extLst>
          </c:dPt>
          <c:dPt>
            <c:idx val="1"/>
            <c:invertIfNegative val="0"/>
            <c:bubble3D val="0"/>
            <c:extLst>
              <c:ext xmlns:c16="http://schemas.microsoft.com/office/drawing/2014/chart" uri="{C3380CC4-5D6E-409C-BE32-E72D297353CC}">
                <c16:uniqueId val="{00000001-F13B-4F65-A59B-A96749FB406D}"/>
              </c:ext>
            </c:extLst>
          </c:dPt>
          <c:dPt>
            <c:idx val="2"/>
            <c:invertIfNegative val="0"/>
            <c:bubble3D val="0"/>
            <c:extLst>
              <c:ext xmlns:c16="http://schemas.microsoft.com/office/drawing/2014/chart" uri="{C3380CC4-5D6E-409C-BE32-E72D297353CC}">
                <c16:uniqueId val="{00000002-F13B-4F65-A59B-A96749FB406D}"/>
              </c:ext>
            </c:extLst>
          </c:dPt>
          <c:dPt>
            <c:idx val="3"/>
            <c:invertIfNegative val="0"/>
            <c:bubble3D val="0"/>
            <c:extLst>
              <c:ext xmlns:c16="http://schemas.microsoft.com/office/drawing/2014/chart" uri="{C3380CC4-5D6E-409C-BE32-E72D297353CC}">
                <c16:uniqueId val="{00000003-F13B-4F65-A59B-A96749FB406D}"/>
              </c:ext>
            </c:extLst>
          </c:dPt>
          <c:dPt>
            <c:idx val="4"/>
            <c:invertIfNegative val="0"/>
            <c:bubble3D val="0"/>
            <c:extLst>
              <c:ext xmlns:c16="http://schemas.microsoft.com/office/drawing/2014/chart" uri="{C3380CC4-5D6E-409C-BE32-E72D297353CC}">
                <c16:uniqueId val="{00000004-F13B-4F65-A59B-A96749FB406D}"/>
              </c:ext>
            </c:extLst>
          </c:dPt>
          <c:dPt>
            <c:idx val="5"/>
            <c:invertIfNegative val="0"/>
            <c:bubble3D val="0"/>
            <c:extLst>
              <c:ext xmlns:c16="http://schemas.microsoft.com/office/drawing/2014/chart" uri="{C3380CC4-5D6E-409C-BE32-E72D297353CC}">
                <c16:uniqueId val="{00000005-F13B-4F65-A59B-A96749FB406D}"/>
              </c:ext>
            </c:extLst>
          </c:dPt>
          <c:dPt>
            <c:idx val="6"/>
            <c:invertIfNegative val="0"/>
            <c:bubble3D val="0"/>
            <c:extLst>
              <c:ext xmlns:c16="http://schemas.microsoft.com/office/drawing/2014/chart" uri="{C3380CC4-5D6E-409C-BE32-E72D297353CC}">
                <c16:uniqueId val="{00000006-F13B-4F65-A59B-A96749FB406D}"/>
              </c:ext>
            </c:extLst>
          </c:dPt>
          <c:dPt>
            <c:idx val="7"/>
            <c:invertIfNegative val="0"/>
            <c:bubble3D val="0"/>
            <c:extLst>
              <c:ext xmlns:c16="http://schemas.microsoft.com/office/drawing/2014/chart" uri="{C3380CC4-5D6E-409C-BE32-E72D297353CC}">
                <c16:uniqueId val="{00000007-F13B-4F65-A59B-A96749FB406D}"/>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F13B-4F65-A59B-A96749FB406D}"/>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F13B-4F65-A59B-A96749FB406D}"/>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F13B-4F65-A59B-A96749FB406D}"/>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F13B-4F65-A59B-A96749FB406D}"/>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F13B-4F65-A59B-A96749FB406D}"/>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F13B-4F65-A59B-A96749FB406D}"/>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F13B-4F65-A59B-A96749FB406D}"/>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('36bperfresol_graf'!$E$17,'36bperfresol_graf'!$G$17,'36bperfresol_graf'!$I$17,'36bperfresol_graf'!$K$17,'36bperfresol_graf'!$M$17,'36bperfresol_graf'!$O$17,'36bperfresol_graf'!$Q$17,'36bperfresol_graf'!$S$17)</c:f>
              <c:numCache>
                <c:formatCode>#,##0</c:formatCode>
                <c:ptCount val="8"/>
                <c:pt idx="0">
                  <c:v>800</c:v>
                </c:pt>
                <c:pt idx="1">
                  <c:v>20400</c:v>
                </c:pt>
                <c:pt idx="2">
                  <c:v>9224</c:v>
                </c:pt>
                <c:pt idx="3">
                  <c:v>11480</c:v>
                </c:pt>
                <c:pt idx="4">
                  <c:v>9772</c:v>
                </c:pt>
                <c:pt idx="5">
                  <c:v>12947</c:v>
                </c:pt>
                <c:pt idx="6">
                  <c:v>29828</c:v>
                </c:pt>
                <c:pt idx="7">
                  <c:v>58085</c:v>
                </c:pt>
              </c:numCache>
            </c:numRef>
          </c:val>
          <c:extLst>
            <c:ext xmlns:c15="http://schemas.microsoft.com/office/drawing/2012/chart" uri="{02D57815-91ED-43cb-92C2-25804820EDAC}">
              <c15:datalabelsRange>
                <c15:f>'36bperfresol_graf'!$V$17:$AC$17</c15:f>
                <c15:dlblRangeCache>
                  <c:ptCount val="8"/>
                  <c:pt idx="0">
                    <c:v>35%</c:v>
                  </c:pt>
                  <c:pt idx="1">
                    <c:v>32%</c:v>
                  </c:pt>
                  <c:pt idx="2">
                    <c:v>29%</c:v>
                  </c:pt>
                  <c:pt idx="3">
                    <c:v>28%</c:v>
                  </c:pt>
                  <c:pt idx="4">
                    <c:v>24%</c:v>
                  </c:pt>
                  <c:pt idx="5">
                    <c:v>22%</c:v>
                  </c:pt>
                  <c:pt idx="6">
                    <c:v>26%</c:v>
                  </c:pt>
                  <c:pt idx="7">
                    <c:v>28%</c:v>
                  </c:pt>
                </c15:dlblRangeCache>
              </c15:datalabelsRange>
            </c:ext>
            <c:ext xmlns:c16="http://schemas.microsoft.com/office/drawing/2014/chart" uri="{C3380CC4-5D6E-409C-BE32-E72D297353CC}">
              <c16:uniqueId val="{00000008-F13B-4F65-A59B-A96749FB406D}"/>
            </c:ext>
          </c:extLst>
        </c:ser>
        <c:ser>
          <c:idx val="1"/>
          <c:order val="1"/>
          <c:tx>
            <c:strRef>
              <c:f>'36bperfresol_graf'!$D$13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F13B-4F65-A59B-A96749FB406D}"/>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3B-4F65-A59B-A96749FB406D}"/>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F13B-4F65-A59B-A96749FB406D}"/>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F13B-4F65-A59B-A96749FB406D}"/>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F13B-4F65-A59B-A96749FB406D}"/>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F13B-4F65-A59B-A96749FB406D}"/>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F13B-4F65-A59B-A96749FB406D}"/>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('36bperfresol_graf'!$E$18,'36bperfresol_graf'!$G$18,'36bperfresol_graf'!$I$18,'36bperfresol_graf'!$K$18,'36bperfresol_graf'!$M$18,'36bperfresol_graf'!$O$18,'36bperfresol_graf'!$Q$18,'36bperfresol_graf'!$S$18)</c:f>
              <c:numCache>
                <c:formatCode>#,##0</c:formatCode>
                <c:ptCount val="8"/>
                <c:pt idx="0">
                  <c:v>1079</c:v>
                </c:pt>
                <c:pt idx="1">
                  <c:v>26403</c:v>
                </c:pt>
                <c:pt idx="2">
                  <c:v>11789</c:v>
                </c:pt>
                <c:pt idx="3">
                  <c:v>15713</c:v>
                </c:pt>
                <c:pt idx="4">
                  <c:v>15801</c:v>
                </c:pt>
                <c:pt idx="5">
                  <c:v>22649</c:v>
                </c:pt>
                <c:pt idx="6">
                  <c:v>44314</c:v>
                </c:pt>
                <c:pt idx="7">
                  <c:v>77449</c:v>
                </c:pt>
              </c:numCache>
            </c:numRef>
          </c:val>
          <c:extLst>
            <c:ext xmlns:c15="http://schemas.microsoft.com/office/drawing/2012/chart" uri="{02D57815-91ED-43cb-92C2-25804820EDAC}">
              <c15:datalabelsRange>
                <c15:f>'36bperfresol_graf'!$V$18:$AC$18</c15:f>
                <c15:dlblRangeCache>
                  <c:ptCount val="8"/>
                  <c:pt idx="0">
                    <c:v>47%</c:v>
                  </c:pt>
                  <c:pt idx="1">
                    <c:v>41%</c:v>
                  </c:pt>
                  <c:pt idx="2">
                    <c:v>37%</c:v>
                  </c:pt>
                  <c:pt idx="3">
                    <c:v>38%</c:v>
                  </c:pt>
                  <c:pt idx="4">
                    <c:v>39%</c:v>
                  </c:pt>
                  <c:pt idx="5">
                    <c:v>39%</c:v>
                  </c:pt>
                  <c:pt idx="6">
                    <c:v>38%</c:v>
                  </c:pt>
                  <c:pt idx="7">
                    <c:v>37%</c:v>
                  </c:pt>
                </c15:dlblRangeCache>
              </c15:datalabelsRange>
            </c:ext>
            <c:ext xmlns:c16="http://schemas.microsoft.com/office/drawing/2014/chart" uri="{C3380CC4-5D6E-409C-BE32-E72D297353CC}">
              <c16:uniqueId val="{00000011-F13B-4F65-A59B-A96749FB406D}"/>
            </c:ext>
          </c:extLst>
        </c:ser>
        <c:ser>
          <c:idx val="2"/>
          <c:order val="2"/>
          <c:tx>
            <c:strRef>
              <c:f>'36bperfresol_graf'!$D$14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F13B-4F65-A59B-A96749FB406D}"/>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F13B-4F65-A59B-A96749FB406D}"/>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F13B-4F65-A59B-A96749FB406D}"/>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F13B-4F65-A59B-A96749FB406D}"/>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F13B-4F65-A59B-A96749FB406D}"/>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F13B-4F65-A59B-A96749FB406D}"/>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F13B-4F65-A59B-A96749FB406D}"/>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F13B-4F65-A59B-A96749FB406D}"/>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('36bperfresol_graf'!$E$19,'36bperfresol_graf'!$G$19,'36bperfresol_graf'!$I$19,'36bperfresol_graf'!$K$19,'36bperfresol_graf'!$M$19,'36bperfresol_graf'!$O$19,'36bperfresol_graf'!$Q$19,'36bperfresol_graf'!$S$19)</c:f>
              <c:numCache>
                <c:formatCode>#,##0</c:formatCode>
                <c:ptCount val="8"/>
                <c:pt idx="0">
                  <c:v>422</c:v>
                </c:pt>
                <c:pt idx="1">
                  <c:v>17151</c:v>
                </c:pt>
                <c:pt idx="2">
                  <c:v>11200</c:v>
                </c:pt>
                <c:pt idx="3">
                  <c:v>14090</c:v>
                </c:pt>
                <c:pt idx="4">
                  <c:v>15055</c:v>
                </c:pt>
                <c:pt idx="5">
                  <c:v>22003</c:v>
                </c:pt>
                <c:pt idx="6">
                  <c:v>41797</c:v>
                </c:pt>
                <c:pt idx="7">
                  <c:v>74552</c:v>
                </c:pt>
              </c:numCache>
            </c:numRef>
          </c:val>
          <c:extLst>
            <c:ext xmlns:c15="http://schemas.microsoft.com/office/drawing/2012/chart" uri="{02D57815-91ED-43cb-92C2-25804820EDAC}">
              <c15:datalabelsRange>
                <c15:f>'36bperfresol_graf'!$V$19:$AC$19</c15:f>
                <c15:dlblRangeCache>
                  <c:ptCount val="8"/>
                  <c:pt idx="0">
                    <c:v>18%</c:v>
                  </c:pt>
                  <c:pt idx="1">
                    <c:v>27%</c:v>
                  </c:pt>
                  <c:pt idx="2">
                    <c:v>35%</c:v>
                  </c:pt>
                  <c:pt idx="3">
                    <c:v>34%</c:v>
                  </c:pt>
                  <c:pt idx="4">
                    <c:v>37%</c:v>
                  </c:pt>
                  <c:pt idx="5">
                    <c:v>38%</c:v>
                  </c:pt>
                  <c:pt idx="6">
                    <c:v>36%</c:v>
                  </c:pt>
                  <c:pt idx="7">
                    <c:v>35%</c:v>
                  </c:pt>
                </c15:dlblRangeCache>
              </c15:datalabelsRange>
            </c:ext>
            <c:ext xmlns:c16="http://schemas.microsoft.com/office/drawing/2014/chart" uri="{C3380CC4-5D6E-409C-BE32-E72D297353CC}">
              <c16:uniqueId val="{0000001A-F13B-4F65-A59B-A96749FB406D}"/>
            </c:ext>
          </c:extLst>
        </c:ser>
        <c:ser>
          <c:idx val="3"/>
          <c:order val="3"/>
          <c:tx>
            <c:strRef>
              <c:f>'36bperfresol_graf'!$D$15</c:f>
              <c:strCache>
                <c:ptCount val="1"/>
              </c:strCache>
            </c:strRef>
          </c:tx>
          <c:spPr>
            <a:solidFill>
              <a:srgbClr val="0066CC"/>
            </a:solidFill>
          </c:spPr>
          <c:invertIfNegative val="0"/>
          <c:dLbls>
            <c:dLbl>
              <c:idx val="0"/>
              <c:tx>
                <c:rich>
                  <a:bodyPr/>
                  <a:lstStyle/>
                  <a:p>
                    <a:fld id="{4AC58015-204D-4531-8A73-950B55F43248}" type="CELLRANGE">
                      <a:rPr lang="en-US"/>
                      <a:pPr/>
                      <a:t>[CELLRANGE]</a:t>
                    </a:fld>
                    <a:endParaRPr lang="en-US" baseline="0"/>
                  </a:p>
                  <a:p>
                    <a:fld id="{4E510CA6-8769-49C0-8FAE-B5F78DDFDC2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F13B-4F65-A59B-A96749FB406D}"/>
                </c:ext>
              </c:extLst>
            </c:dLbl>
            <c:dLbl>
              <c:idx val="1"/>
              <c:tx>
                <c:rich>
                  <a:bodyPr/>
                  <a:lstStyle/>
                  <a:p>
                    <a:fld id="{2D19647C-1660-4AF0-8C20-0A95DC33499D}" type="CELLRANGE">
                      <a:rPr lang="en-US"/>
                      <a:pPr/>
                      <a:t>[CELLRANGE]</a:t>
                    </a:fld>
                    <a:endParaRPr lang="en-US" baseline="0"/>
                  </a:p>
                  <a:p>
                    <a:fld id="{46D89E3C-C92C-4E7A-A3C0-773BF0C4A6D4}"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F13B-4F65-A59B-A96749FB406D}"/>
                </c:ext>
              </c:extLst>
            </c:dLbl>
            <c:dLbl>
              <c:idx val="2"/>
              <c:tx>
                <c:rich>
                  <a:bodyPr/>
                  <a:lstStyle/>
                  <a:p>
                    <a:fld id="{9A93D390-6E7F-4646-8E22-728C1429CBB2}" type="CELLRANGE">
                      <a:rPr lang="en-US"/>
                      <a:pPr/>
                      <a:t>[CELLRANGE]</a:t>
                    </a:fld>
                    <a:endParaRPr lang="en-US" baseline="0"/>
                  </a:p>
                  <a:p>
                    <a:fld id="{32586398-8CBF-45D6-9C95-E6D24AAC269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F13B-4F65-A59B-A96749FB406D}"/>
                </c:ext>
              </c:extLst>
            </c:dLbl>
            <c:dLbl>
              <c:idx val="3"/>
              <c:tx>
                <c:rich>
                  <a:bodyPr/>
                  <a:lstStyle/>
                  <a:p>
                    <a:fld id="{FA06B822-DB72-44C5-B456-8C10948F051A}" type="CELLRANGE">
                      <a:rPr lang="en-US"/>
                      <a:pPr/>
                      <a:t>[CELLRANGE]</a:t>
                    </a:fld>
                    <a:endParaRPr lang="en-US" baseline="0"/>
                  </a:p>
                  <a:p>
                    <a:fld id="{F6BE6525-DF41-4F15-8B67-3346F75D881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F13B-4F65-A59B-A96749FB406D}"/>
                </c:ext>
              </c:extLst>
            </c:dLbl>
            <c:dLbl>
              <c:idx val="4"/>
              <c:tx>
                <c:rich>
                  <a:bodyPr/>
                  <a:lstStyle/>
                  <a:p>
                    <a:fld id="{8A7DFC74-76C0-485B-9978-52AF37146D3F}" type="CELLRANGE">
                      <a:rPr lang="en-US"/>
                      <a:pPr/>
                      <a:t>[CELLRANGE]</a:t>
                    </a:fld>
                    <a:endParaRPr lang="en-US" baseline="0"/>
                  </a:p>
                  <a:p>
                    <a:fld id="{FDFBB13B-92C8-4D98-9480-2531C2C7A8A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F13B-4F65-A59B-A96749FB406D}"/>
                </c:ext>
              </c:extLst>
            </c:dLbl>
            <c:dLbl>
              <c:idx val="5"/>
              <c:tx>
                <c:rich>
                  <a:bodyPr/>
                  <a:lstStyle/>
                  <a:p>
                    <a:fld id="{2DE99DD4-EEC9-4672-98DC-7491DDB1D512}" type="CELLRANGE">
                      <a:rPr lang="en-US"/>
                      <a:pPr/>
                      <a:t>[CELLRANGE]</a:t>
                    </a:fld>
                    <a:endParaRPr lang="en-US" baseline="0"/>
                  </a:p>
                  <a:p>
                    <a:fld id="{AB2043A7-DC38-4B79-9B80-6342814AA0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F13B-4F65-A59B-A96749FB406D}"/>
                </c:ext>
              </c:extLst>
            </c:dLbl>
            <c:dLbl>
              <c:idx val="6"/>
              <c:tx>
                <c:rich>
                  <a:bodyPr/>
                  <a:lstStyle/>
                  <a:p>
                    <a:fld id="{DB4858DF-0251-4EDE-8A38-A6873EB206DD}" type="CELLRANGE">
                      <a:rPr lang="en-US"/>
                      <a:pPr/>
                      <a:t>[CELLRANGE]</a:t>
                    </a:fld>
                    <a:endParaRPr lang="en-US" baseline="0"/>
                  </a:p>
                  <a:p>
                    <a:fld id="{490305BA-80E9-40F2-8474-FAB505365A5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F13B-4F65-A59B-A96749FB406D}"/>
                </c:ext>
              </c:extLst>
            </c:dLbl>
            <c:dLbl>
              <c:idx val="7"/>
              <c:tx>
                <c:rich>
                  <a:bodyPr/>
                  <a:lstStyle/>
                  <a:p>
                    <a:fld id="{6E709CCF-E21E-4531-B095-A26B6AB0DF72}" type="CELLRANGE">
                      <a:rPr lang="en-US"/>
                      <a:pPr/>
                      <a:t>[CELLRANGE]</a:t>
                    </a:fld>
                    <a:endParaRPr lang="en-US" baseline="0"/>
                  </a:p>
                  <a:p>
                    <a:fld id="{06BDAD34-BF5E-4941-AA93-E12E9EA5BB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F13B-4F65-A59B-A96749FB406D}"/>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('36bperfresol_graf'!$E$9,'36bperfresol_graf'!$G$9,'36bperfresol_graf'!$I$9,'36bperfresol_graf'!$K$9,'36bperfresol_graf'!$M$9,'36bperfresol_graf'!$O$9,'36bperfresol_graf'!$Q$9,'36bperfresol_graf'!$S$9)</c:f>
              <c:strCache>
                <c:ptCount val="8"/>
                <c:pt idx="0">
                  <c:v>menores de 3</c:v>
                </c:pt>
                <c:pt idx="1">
                  <c:v>3 a 18</c:v>
                </c:pt>
                <c:pt idx="2">
                  <c:v>19 a 30</c:v>
                </c:pt>
                <c:pt idx="3">
                  <c:v>31 a 45</c:v>
                </c:pt>
                <c:pt idx="4">
                  <c:v>46 a 54</c:v>
                </c:pt>
                <c:pt idx="5">
                  <c:v>55 a 64</c:v>
                </c:pt>
                <c:pt idx="6">
                  <c:v>65 a 79</c:v>
                </c:pt>
                <c:pt idx="7">
                  <c:v>80 y +</c:v>
                </c:pt>
              </c:strCache>
            </c:strRef>
          </c:cat>
          <c:val>
            <c:numRef>
              <c:f>('36bperfresol_graf'!$E$20,'36bperfresol_graf'!$G$20,'36bperfresol_graf'!$I$20,'36bperfresol_graf'!$K$20,'36bperfresol_graf'!$M$20,'36bperfresol_graf'!$O$20,'36bperfresol_graf'!$Q$20,'36bperfresol_graf'!$S$20)</c:f>
              <c:numCache>
                <c:formatCode>#,##0</c:formatCode>
                <c:ptCount val="8"/>
              </c:numCache>
            </c:numRef>
          </c:val>
          <c:extLst>
            <c:ext xmlns:c15="http://schemas.microsoft.com/office/drawing/2012/chart" uri="{02D57815-91ED-43cb-92C2-25804820EDAC}">
              <c15:datalabelsRange>
                <c15:f>'36bperfresol_graf'!$V$20:$AC$20</c15:f>
                <c15:dlblRangeCache>
                  <c:ptCount val="8"/>
                </c15:dlblRangeCache>
              </c15:datalabelsRange>
            </c:ext>
            <c:ext xmlns:c16="http://schemas.microsoft.com/office/drawing/2014/chart" uri="{C3380CC4-5D6E-409C-BE32-E72D297353CC}">
              <c16:uniqueId val="{00000023-F13B-4F65-A59B-A96749FB406D}"/>
            </c:ext>
          </c:extLst>
        </c:ser>
        <c:dLbls>
          <c:dLblPos val="ctr"/>
          <c:showLegendKey val="0"/>
          <c:showVal val="1"/>
          <c:showCatName val="0"/>
          <c:showSerName val="0"/>
          <c:showPercent val="0"/>
          <c:showBubbleSize val="0"/>
        </c:dLbls>
        <c:gapWidth val="30"/>
        <c:overlap val="100"/>
        <c:axId val="-1839934288"/>
        <c:axId val="-1839931024"/>
      </c:barChart>
      <c:catAx>
        <c:axId val="-1839934288"/>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1839931024"/>
        <c:crosses val="autoZero"/>
        <c:auto val="1"/>
        <c:lblAlgn val="ctr"/>
        <c:lblOffset val="100"/>
        <c:noMultiLvlLbl val="0"/>
      </c:catAx>
      <c:valAx>
        <c:axId val="-1839931024"/>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1839934288"/>
        <c:crosses val="autoZero"/>
        <c:crossBetween val="between"/>
      </c:valAx>
      <c:spPr>
        <a:noFill/>
        <a:ln w="25400">
          <a:noFill/>
        </a:ln>
      </c:spPr>
    </c:plotArea>
    <c:legend>
      <c:legendPos val="r"/>
      <c:legendEntry>
        <c:idx val="0"/>
        <c:delete val="1"/>
      </c:legendEntry>
      <c:layout>
        <c:manualLayout>
          <c:xMode val="edge"/>
          <c:yMode val="edge"/>
          <c:x val="0.87259835693490195"/>
          <c:y val="6.9932925051035232E-3"/>
          <c:w val="0.12740157480314962"/>
          <c:h val="0.33395304753572469"/>
        </c:manualLayout>
      </c:layout>
      <c:overlay val="0"/>
      <c:txPr>
        <a:bodyPr/>
        <a:lstStyle/>
        <a:p>
          <a:pPr>
            <a:defRPr sz="900">
              <a:solidFill>
                <a:srgbClr val="008000"/>
              </a:solidFil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'41benpresaad_graf'!$F$7:$G$7</c:f>
              <c:strCache>
                <c:ptCount val="1"/>
                <c:pt idx="0">
                  <c:v>Servicios</c:v>
                </c:pt>
              </c:strCache>
            </c:strRef>
          </c:tx>
          <c:spPr>
            <a:solidFill>
              <a:srgbClr val="008000"/>
            </a:solidFill>
          </c:spPr>
          <c:invertIfNegative val="0"/>
          <c:dPt>
            <c:idx val="9"/>
            <c:invertIfNegative val="0"/>
            <c:bubble3D val="0"/>
            <c:extLst>
              <c:ext xmlns:c16="http://schemas.microsoft.com/office/drawing/2014/chart" uri="{C3380CC4-5D6E-409C-BE32-E72D297353CC}">
                <c16:uniqueId val="{00000000-B8EC-4782-B6E3-6BFFDAA5226C}"/>
              </c:ext>
            </c:extLst>
          </c:dPt>
          <c:dPt>
            <c:idx val="11"/>
            <c:invertIfNegative val="0"/>
            <c:bubble3D val="0"/>
            <c:extLst>
              <c:ext xmlns:c16="http://schemas.microsoft.com/office/drawing/2014/chart" uri="{C3380CC4-5D6E-409C-BE32-E72D297353CC}">
                <c16:uniqueId val="{00000001-B8EC-4782-B6E3-6BFFDAA5226C}"/>
              </c:ext>
            </c:extLst>
          </c:dPt>
          <c:dPt>
            <c:idx val="12"/>
            <c:invertIfNegative val="0"/>
            <c:bubble3D val="0"/>
            <c:extLst>
              <c:ext xmlns:c16="http://schemas.microsoft.com/office/drawing/2014/chart" uri="{C3380CC4-5D6E-409C-BE32-E72D297353CC}">
                <c16:uniqueId val="{00000002-B8EC-4782-B6E3-6BFFDAA5226C}"/>
              </c:ext>
            </c:extLst>
          </c:dPt>
          <c:dPt>
            <c:idx val="14"/>
            <c:invertIfNegative val="0"/>
            <c:bubble3D val="0"/>
            <c:extLst>
              <c:ext xmlns:c16="http://schemas.microsoft.com/office/drawing/2014/chart" uri="{C3380CC4-5D6E-409C-BE32-E72D297353CC}">
                <c16:uniqueId val="{00000003-B8EC-4782-B6E3-6BFFDAA5226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B8EC-4782-B6E3-6BFFDAA5226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8EC-4782-B6E3-6BFFDAA5226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B8EC-4782-B6E3-6BFFDAA5226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B8EC-4782-B6E3-6BFFDAA5226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B8EC-4782-B6E3-6BFFDAA5226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B8EC-4782-B6E3-6BFFDAA5226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B8EC-4782-B6E3-6BFFDAA5226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B8EC-4782-B6E3-6BFFDAA5226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B8EC-4782-B6E3-6BFFDAA5226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B8EC-4782-B6E3-6BFFDAA5226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B8EC-4782-B6E3-6BFFDAA5226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8EC-4782-B6E3-6BFFDAA5226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B8EC-4782-B6E3-6BFFDAA5226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B8EC-4782-B6E3-6BFFDAA5226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B8EC-4782-B6E3-6BFFDAA5226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B8EC-4782-B6E3-6BFFDAA5226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B8EC-4782-B6E3-6BFFDAA5226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B8EC-4782-B6E3-6BFFDAA5226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B8EC-4782-B6E3-6BFFDAA5226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'41benpresaad_graf'!$G$10:$G$27</c:f>
              <c:numCache>
                <c:formatCode>#,##0.00</c:formatCode>
                <c:ptCount val="18"/>
                <c:pt idx="0">
                  <c:v>79.205282610564211</c:v>
                </c:pt>
                <c:pt idx="1">
                  <c:v>39.671910112359548</c:v>
                </c:pt>
                <c:pt idx="2">
                  <c:v>60.479704797047972</c:v>
                </c:pt>
                <c:pt idx="3">
                  <c:v>52.118922098784985</c:v>
                </c:pt>
                <c:pt idx="4">
                  <c:v>33.675052903832587</c:v>
                </c:pt>
                <c:pt idx="5">
                  <c:v>67.32645069419722</c:v>
                </c:pt>
                <c:pt idx="6">
                  <c:v>48.136012364760433</c:v>
                </c:pt>
                <c:pt idx="7">
                  <c:v>72.358290986019938</c:v>
                </c:pt>
                <c:pt idx="8">
                  <c:v>47.044858018976107</c:v>
                </c:pt>
                <c:pt idx="9">
                  <c:v>37.191893084536339</c:v>
                </c:pt>
                <c:pt idx="10">
                  <c:v>35.339041276888111</c:v>
                </c:pt>
                <c:pt idx="11">
                  <c:v>65.075171053087033</c:v>
                </c:pt>
                <c:pt idx="12">
                  <c:v>70.182982576629144</c:v>
                </c:pt>
                <c:pt idx="13">
                  <c:v>50.039201122390033</c:v>
                </c:pt>
                <c:pt idx="14">
                  <c:v>42.214152611209329</c:v>
                </c:pt>
                <c:pt idx="15">
                  <c:v>54.081343055494912</c:v>
                </c:pt>
                <c:pt idx="16">
                  <c:v>83.051100335695637</c:v>
                </c:pt>
                <c:pt idx="17">
                  <c:v>62.165867032213846</c:v>
                </c:pt>
              </c:numCache>
            </c:numRef>
          </c:val>
          <c:extLst>
            <c:ext xmlns:c16="http://schemas.microsoft.com/office/drawing/2014/chart" uri="{C3380CC4-5D6E-409C-BE32-E72D297353CC}">
              <c16:uniqueId val="{00000014-B8EC-4782-B6E3-6BFFDAA5226C}"/>
            </c:ext>
          </c:extLst>
        </c:ser>
        <c:ser>
          <c:idx val="1"/>
          <c:order val="1"/>
          <c:tx>
            <c:strRef>
              <c:f>'41benpresaad_graf'!$H$7:$I$7</c:f>
              <c:strCache>
                <c:ptCount val="1"/>
                <c:pt idx="0">
                  <c:v>P.E Vinculada Servicio</c:v>
                </c:pt>
              </c:strCache>
            </c:strRef>
          </c:tx>
          <c:spPr>
            <a:solidFill>
              <a:srgbClr val="99CC00"/>
            </a:solidFill>
          </c:spPr>
          <c:invertIfNegative val="0"/>
          <c:dPt>
            <c:idx val="9"/>
            <c:invertIfNegative val="0"/>
            <c:bubble3D val="0"/>
            <c:extLst>
              <c:ext xmlns:c16="http://schemas.microsoft.com/office/drawing/2014/chart" uri="{C3380CC4-5D6E-409C-BE32-E72D297353CC}">
                <c16:uniqueId val="{00000015-B8EC-4782-B6E3-6BFFDAA5226C}"/>
              </c:ext>
            </c:extLst>
          </c:dPt>
          <c:dPt>
            <c:idx val="11"/>
            <c:invertIfNegative val="0"/>
            <c:bubble3D val="0"/>
            <c:extLst>
              <c:ext xmlns:c16="http://schemas.microsoft.com/office/drawing/2014/chart" uri="{C3380CC4-5D6E-409C-BE32-E72D297353CC}">
                <c16:uniqueId val="{00000016-B8EC-4782-B6E3-6BFFDAA5226C}"/>
              </c:ext>
            </c:extLst>
          </c:dPt>
          <c:dPt>
            <c:idx val="14"/>
            <c:invertIfNegative val="0"/>
            <c:bubble3D val="0"/>
            <c:extLst>
              <c:ext xmlns:c16="http://schemas.microsoft.com/office/drawing/2014/chart" uri="{C3380CC4-5D6E-409C-BE32-E72D297353CC}">
                <c16:uniqueId val="{00000017-B8EC-4782-B6E3-6BFFDAA5226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B8EC-4782-B6E3-6BFFDAA5226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B8EC-4782-B6E3-6BFFDAA5226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B8EC-4782-B6E3-6BFFDAA5226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B8EC-4782-B6E3-6BFFDAA5226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B8EC-4782-B6E3-6BFFDAA5226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B8EC-4782-B6E3-6BFFDAA5226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B8EC-4782-B6E3-6BFFDAA5226C}"/>
                </c:ext>
              </c:extLst>
            </c:dLbl>
            <c:dLbl>
              <c:idx val="15"/>
              <c:layout>
                <c:manualLayout>
                  <c:x val="1.3170892327954253E-3"/>
                  <c:y val="6.64963964706198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B8EC-4782-B6E3-6BFFDAA5226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B8EC-4782-B6E3-6BFFDAA5226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B8EC-4782-B6E3-6BFFDAA5226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'41benpresaad_graf'!$I$10:$I$27</c:f>
              <c:numCache>
                <c:formatCode>#,##0.00</c:formatCode>
                <c:ptCount val="18"/>
                <c:pt idx="0">
                  <c:v>1.1047572820442813</c:v>
                </c:pt>
                <c:pt idx="1">
                  <c:v>16.089887640449437</c:v>
                </c:pt>
                <c:pt idx="2">
                  <c:v>10.455983131259885</c:v>
                </c:pt>
                <c:pt idx="3">
                  <c:v>1.7919768310066293</c:v>
                </c:pt>
                <c:pt idx="4">
                  <c:v>30.561956266165058</c:v>
                </c:pt>
                <c:pt idx="5">
                  <c:v>0.69063723745105021</c:v>
                </c:pt>
                <c:pt idx="6">
                  <c:v>31.149922720247297</c:v>
                </c:pt>
                <c:pt idx="7">
                  <c:v>10.084840025299339</c:v>
                </c:pt>
                <c:pt idx="8">
                  <c:v>9.6655822368700459</c:v>
                </c:pt>
                <c:pt idx="9">
                  <c:v>11.556241988694866</c:v>
                </c:pt>
                <c:pt idx="10">
                  <c:v>47.954653559537022</c:v>
                </c:pt>
                <c:pt idx="11">
                  <c:v>15.29151138238586</c:v>
                </c:pt>
                <c:pt idx="12">
                  <c:v>10.885341708916409</c:v>
                </c:pt>
                <c:pt idx="13">
                  <c:v>2.5872740777420153</c:v>
                </c:pt>
                <c:pt idx="14">
                  <c:v>12.293946199053945</c:v>
                </c:pt>
                <c:pt idx="15">
                  <c:v>1.4441339562502729</c:v>
                </c:pt>
                <c:pt idx="16">
                  <c:v>7.6091010816859379</c:v>
                </c:pt>
                <c:pt idx="17">
                  <c:v>9.1386794608179112E-2</c:v>
                </c:pt>
              </c:numCache>
            </c:numRef>
          </c:val>
          <c:extLst>
            <c:ext xmlns:c16="http://schemas.microsoft.com/office/drawing/2014/chart" uri="{C3380CC4-5D6E-409C-BE32-E72D297353CC}">
              <c16:uniqueId val="{00000021-B8EC-4782-B6E3-6BFFDAA5226C}"/>
            </c:ext>
          </c:extLst>
        </c:ser>
        <c:ser>
          <c:idx val="2"/>
          <c:order val="2"/>
          <c:tx>
            <c:strRef>
              <c:f>'41benpresaad_graf'!$J$7:$K$7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'41benpresaad_graf'!$K$10:$K$27</c:f>
              <c:numCache>
                <c:formatCode>#,##0.00</c:formatCode>
                <c:ptCount val="18"/>
                <c:pt idx="0">
                  <c:v>19.687179253821146</c:v>
                </c:pt>
                <c:pt idx="1">
                  <c:v>44.238202247191012</c:v>
                </c:pt>
                <c:pt idx="2">
                  <c:v>29.016868740115971</c:v>
                </c:pt>
                <c:pt idx="3">
                  <c:v>46.089101070208386</c:v>
                </c:pt>
                <c:pt idx="4">
                  <c:v>35.762990830002352</c:v>
                </c:pt>
                <c:pt idx="5">
                  <c:v>31.982912068351727</c:v>
                </c:pt>
                <c:pt idx="6">
                  <c:v>19.377434312210202</c:v>
                </c:pt>
                <c:pt idx="7">
                  <c:v>17.531787747268325</c:v>
                </c:pt>
                <c:pt idx="8">
                  <c:v>43.249636871745651</c:v>
                </c:pt>
                <c:pt idx="9">
                  <c:v>51.051713631301354</c:v>
                </c:pt>
                <c:pt idx="10">
                  <c:v>16.706305163574864</c:v>
                </c:pt>
                <c:pt idx="11">
                  <c:v>19.511013165030171</c:v>
                </c:pt>
                <c:pt idx="12">
                  <c:v>18.894930468370653</c:v>
                </c:pt>
                <c:pt idx="13">
                  <c:v>47.365271931996368</c:v>
                </c:pt>
                <c:pt idx="14">
                  <c:v>45.324669119403701</c:v>
                </c:pt>
                <c:pt idx="15">
                  <c:v>37.125049120202597</c:v>
                </c:pt>
                <c:pt idx="16">
                  <c:v>9.3397985826184264</c:v>
                </c:pt>
                <c:pt idx="17">
                  <c:v>37.742746173177977</c:v>
                </c:pt>
              </c:numCache>
            </c:numRef>
          </c:val>
          <c:extLst>
            <c:ext xmlns:c16="http://schemas.microsoft.com/office/drawing/2014/chart" uri="{C3380CC4-5D6E-409C-BE32-E72D297353CC}">
              <c16:uniqueId val="{00000022-B8EC-4782-B6E3-6BFFDAA5226C}"/>
            </c:ext>
          </c:extLst>
        </c:ser>
        <c:ser>
          <c:idx val="3"/>
          <c:order val="3"/>
          <c:tx>
            <c:strRef>
              <c:f>'41benpresaad_graf'!$L$7:$M$7</c:f>
              <c:strCache>
                <c:ptCount val="1"/>
                <c:pt idx="0">
                  <c:v>P.E Asist. Personal</c:v>
                </c:pt>
              </c:strCache>
            </c:strRef>
          </c:tx>
          <c:spPr>
            <a:solidFill>
              <a:srgbClr val="FF66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8EC-4782-B6E3-6BFFDAA5226C}"/>
                </c:ext>
              </c:extLst>
            </c:dLbl>
            <c:dLbl>
              <c:idx val="1"/>
              <c:layout>
                <c:manualLayout>
                  <c:x val="-2.4146356993808087E-17"/>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8EC-4782-B6E3-6BFFDAA5226C}"/>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8EC-4782-B6E3-6BFFDAA5226C}"/>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8EC-4782-B6E3-6BFFDAA5226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8EC-4782-B6E3-6BFFDAA5226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8EC-4782-B6E3-6BFFDAA5226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8EC-4782-B6E3-6BFFDAA5226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8EC-4782-B6E3-6BFFDAA5226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8EC-4782-B6E3-6BFFDAA5226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B8EC-4782-B6E3-6BFFDAA5226C}"/>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B8EC-4782-B6E3-6BFFDAA5226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B8EC-4782-B6E3-6BFFDAA5226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B8EC-4782-B6E3-6BFFDAA5226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8EC-4782-B6E3-6BFFDAA5226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B8EC-4782-B6E3-6BFFDAA5226C}"/>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8EC-4782-B6E3-6BFFDAA5226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B8EC-4782-B6E3-6BFFDAA5226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'41benpresaad_graf'!$B$10:$B$27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'41benpresaad_graf'!$M$10:$M$27</c:f>
              <c:numCache>
                <c:formatCode>#,##0.00</c:formatCode>
                <c:ptCount val="18"/>
                <c:pt idx="0">
                  <c:v>2.7808535703631797E-3</c:v>
                </c:pt>
                <c:pt idx="1">
                  <c:v>0</c:v>
                </c:pt>
                <c:pt idx="2">
                  <c:v>4.7443331576172906E-2</c:v>
                </c:pt>
                <c:pt idx="3">
                  <c:v>0</c:v>
                </c:pt>
                <c:pt idx="4">
                  <c:v>0</c:v>
                </c:pt>
                <c:pt idx="5">
                  <c:v>0</c:v>
                </c:pt>
                <c:pt idx="6">
                  <c:v>1.3366306027820711</c:v>
                </c:pt>
                <c:pt idx="7">
                  <c:v>2.5081241412401038E-2</c:v>
                </c:pt>
                <c:pt idx="8">
                  <c:v>3.9922872408198626E-2</c:v>
                </c:pt>
                <c:pt idx="9">
                  <c:v>0.20015129546743995</c:v>
                </c:pt>
                <c:pt idx="10">
                  <c:v>0</c:v>
                </c:pt>
                <c:pt idx="11">
                  <c:v>0.12230439949693662</c:v>
                </c:pt>
                <c:pt idx="12">
                  <c:v>3.6745246083787909E-2</c:v>
                </c:pt>
                <c:pt idx="13">
                  <c:v>8.2528678715853756E-3</c:v>
                </c:pt>
                <c:pt idx="14">
                  <c:v>0.16723207033303072</c:v>
                </c:pt>
                <c:pt idx="15">
                  <c:v>7.34947386805222</c:v>
                </c:pt>
                <c:pt idx="16">
                  <c:v>0</c:v>
                </c:pt>
                <c:pt idx="17">
                  <c:v>0</c:v>
                </c:pt>
              </c:numCache>
            </c:numRef>
          </c:val>
          <c:extLst>
            <c:ext xmlns:c16="http://schemas.microsoft.com/office/drawing/2014/chart" uri="{C3380CC4-5D6E-409C-BE32-E72D297353CC}">
              <c16:uniqueId val="{00000034-B8EC-4782-B6E3-6BFFDAA5226C}"/>
            </c:ext>
          </c:extLst>
        </c:ser>
        <c:dLbls>
          <c:showLegendKey val="0"/>
          <c:showVal val="0"/>
          <c:showCatName val="0"/>
          <c:showSerName val="0"/>
          <c:showPercent val="0"/>
          <c:showBubbleSize val="0"/>
        </c:dLbls>
        <c:gapWidth val="39"/>
        <c:overlap val="100"/>
        <c:axId val="-1839930480"/>
        <c:axId val="-1839933200"/>
      </c:barChart>
      <c:catAx>
        <c:axId val="-1839930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3200"/>
        <c:crosses val="autoZero"/>
        <c:auto val="1"/>
        <c:lblAlgn val="ctr"/>
        <c:lblOffset val="100"/>
        <c:noMultiLvlLbl val="0"/>
      </c:catAx>
      <c:valAx>
        <c:axId val="-183993320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0480"/>
        <c:crosses val="autoZero"/>
        <c:crossBetween val="between"/>
        <c:majorUnit val="0.2"/>
      </c:valAx>
      <c:spPr>
        <a:noFill/>
        <a:ln>
          <a:noFill/>
        </a:ln>
        <a:effectLst/>
      </c:spPr>
    </c:plotArea>
    <c:legend>
      <c:legendPos val="b"/>
      <c:layout>
        <c:manualLayout>
          <c:xMode val="edge"/>
          <c:yMode val="edge"/>
          <c:x val="0.22343516576397657"/>
          <c:y val="0.93805099474673292"/>
          <c:w val="0.52432981682162805"/>
          <c:h val="3.7548946656666825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'41abenpreGIII_graf'!$F$7:$G$7</c:f>
              <c:strCache>
                <c:ptCount val="1"/>
                <c:pt idx="0">
                  <c:v>Servicios</c:v>
                </c:pt>
              </c:strCache>
            </c:strRef>
          </c:tx>
          <c:spPr>
            <a:solidFill>
              <a:srgbClr val="008000"/>
            </a:solidFill>
          </c:spPr>
          <c:invertIfNegative val="0"/>
          <c:dPt>
            <c:idx val="9"/>
            <c:invertIfNegative val="0"/>
            <c:bubble3D val="0"/>
            <c:extLst>
              <c:ext xmlns:c16="http://schemas.microsoft.com/office/drawing/2014/chart" uri="{C3380CC4-5D6E-409C-BE32-E72D297353CC}">
                <c16:uniqueId val="{00000000-08E3-449B-A163-577B2D53F24C}"/>
              </c:ext>
            </c:extLst>
          </c:dPt>
          <c:dPt>
            <c:idx val="11"/>
            <c:invertIfNegative val="0"/>
            <c:bubble3D val="0"/>
            <c:extLst>
              <c:ext xmlns:c16="http://schemas.microsoft.com/office/drawing/2014/chart" uri="{C3380CC4-5D6E-409C-BE32-E72D297353CC}">
                <c16:uniqueId val="{00000001-08E3-449B-A163-577B2D53F24C}"/>
              </c:ext>
            </c:extLst>
          </c:dPt>
          <c:dPt>
            <c:idx val="12"/>
            <c:invertIfNegative val="0"/>
            <c:bubble3D val="0"/>
            <c:extLst>
              <c:ext xmlns:c16="http://schemas.microsoft.com/office/drawing/2014/chart" uri="{C3380CC4-5D6E-409C-BE32-E72D297353CC}">
                <c16:uniqueId val="{00000002-08E3-449B-A163-577B2D53F24C}"/>
              </c:ext>
            </c:extLst>
          </c:dPt>
          <c:dPt>
            <c:idx val="14"/>
            <c:invertIfNegative val="0"/>
            <c:bubble3D val="0"/>
            <c:extLst>
              <c:ext xmlns:c16="http://schemas.microsoft.com/office/drawing/2014/chart" uri="{C3380CC4-5D6E-409C-BE32-E72D297353CC}">
                <c16:uniqueId val="{00000003-08E3-449B-A163-577B2D53F24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08E3-449B-A163-577B2D53F24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8E3-449B-A163-577B2D53F24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08E3-449B-A163-577B2D53F24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08E3-449B-A163-577B2D53F24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08E3-449B-A163-577B2D53F24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08E3-449B-A163-577B2D53F24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08E3-449B-A163-577B2D53F24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08E3-449B-A163-577B2D53F24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08E3-449B-A163-577B2D53F24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08E3-449B-A163-577B2D53F24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08E3-449B-A163-577B2D53F24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08E3-449B-A163-577B2D53F24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08E3-449B-A163-577B2D53F24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08E3-449B-A163-577B2D53F24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08E3-449B-A163-577B2D53F24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08E3-449B-A163-577B2D53F24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08E3-449B-A163-577B2D53F24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08E3-449B-A163-577B2D53F24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08E3-449B-A163-577B2D53F24C}"/>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'41abenpreGIII_graf'!$G$10:$G$27</c:f>
              <c:numCache>
                <c:formatCode>#,##0.00</c:formatCode>
                <c:ptCount val="18"/>
                <c:pt idx="0">
                  <c:v>73.348997464639623</c:v>
                </c:pt>
                <c:pt idx="1">
                  <c:v>42.340574632095304</c:v>
                </c:pt>
                <c:pt idx="2">
                  <c:v>57.23785166240409</c:v>
                </c:pt>
                <c:pt idx="3">
                  <c:v>53.994053518334987</c:v>
                </c:pt>
                <c:pt idx="4">
                  <c:v>37.47290399272778</c:v>
                </c:pt>
                <c:pt idx="5">
                  <c:v>73.395074721111342</c:v>
                </c:pt>
                <c:pt idx="6">
                  <c:v>43.706301369863013</c:v>
                </c:pt>
                <c:pt idx="7">
                  <c:v>63.019337876638879</c:v>
                </c:pt>
                <c:pt idx="8">
                  <c:v>53.158300287545337</c:v>
                </c:pt>
                <c:pt idx="9">
                  <c:v>37.049810493793899</c:v>
                </c:pt>
                <c:pt idx="10">
                  <c:v>39.14734836456018</c:v>
                </c:pt>
                <c:pt idx="11">
                  <c:v>63.951843802821763</c:v>
                </c:pt>
                <c:pt idx="12">
                  <c:v>64.497385241138872</c:v>
                </c:pt>
                <c:pt idx="13">
                  <c:v>48.3108755348362</c:v>
                </c:pt>
                <c:pt idx="14">
                  <c:v>46.82052541124478</c:v>
                </c:pt>
                <c:pt idx="15">
                  <c:v>57.092276085151028</c:v>
                </c:pt>
                <c:pt idx="16">
                  <c:v>72.123176661264182</c:v>
                </c:pt>
                <c:pt idx="17">
                  <c:v>56.224627875507444</c:v>
                </c:pt>
              </c:numCache>
            </c:numRef>
          </c:val>
          <c:extLst>
            <c:ext xmlns:c16="http://schemas.microsoft.com/office/drawing/2014/chart" uri="{C3380CC4-5D6E-409C-BE32-E72D297353CC}">
              <c16:uniqueId val="{00000014-08E3-449B-A163-577B2D53F24C}"/>
            </c:ext>
          </c:extLst>
        </c:ser>
        <c:ser>
          <c:idx val="1"/>
          <c:order val="1"/>
          <c:tx>
            <c:strRef>
              <c:f>'41abenpreGIII_graf'!$H$7:$I$7</c:f>
              <c:strCache>
                <c:ptCount val="1"/>
                <c:pt idx="0">
                  <c:v>P.E Vinculada Servicio</c:v>
                </c:pt>
              </c:strCache>
            </c:strRef>
          </c:tx>
          <c:spPr>
            <a:solidFill>
              <a:srgbClr val="99CC00"/>
            </a:solidFill>
          </c:spPr>
          <c:invertIfNegative val="0"/>
          <c:dPt>
            <c:idx val="9"/>
            <c:invertIfNegative val="0"/>
            <c:bubble3D val="0"/>
            <c:extLst>
              <c:ext xmlns:c16="http://schemas.microsoft.com/office/drawing/2014/chart" uri="{C3380CC4-5D6E-409C-BE32-E72D297353CC}">
                <c16:uniqueId val="{00000015-08E3-449B-A163-577B2D53F24C}"/>
              </c:ext>
            </c:extLst>
          </c:dPt>
          <c:dPt>
            <c:idx val="11"/>
            <c:invertIfNegative val="0"/>
            <c:bubble3D val="0"/>
            <c:extLst>
              <c:ext xmlns:c16="http://schemas.microsoft.com/office/drawing/2014/chart" uri="{C3380CC4-5D6E-409C-BE32-E72D297353CC}">
                <c16:uniqueId val="{00000016-08E3-449B-A163-577B2D53F24C}"/>
              </c:ext>
            </c:extLst>
          </c:dPt>
          <c:dPt>
            <c:idx val="14"/>
            <c:invertIfNegative val="0"/>
            <c:bubble3D val="0"/>
            <c:extLst>
              <c:ext xmlns:c16="http://schemas.microsoft.com/office/drawing/2014/chart" uri="{C3380CC4-5D6E-409C-BE32-E72D297353CC}">
                <c16:uniqueId val="{00000017-08E3-449B-A163-577B2D53F24C}"/>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08E3-449B-A163-577B2D53F24C}"/>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08E3-449B-A163-577B2D53F24C}"/>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08E3-449B-A163-577B2D53F24C}"/>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08E3-449B-A163-577B2D53F24C}"/>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08E3-449B-A163-577B2D53F24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08E3-449B-A163-577B2D53F24C}"/>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08E3-449B-A163-577B2D53F24C}"/>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08E3-449B-A163-577B2D53F24C}"/>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08E3-449B-A163-577B2D53F24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08E3-449B-A163-577B2D53F24C}"/>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'41abenpreGIII_graf'!$I$10:$I$27</c:f>
              <c:numCache>
                <c:formatCode>#,##0.00</c:formatCode>
                <c:ptCount val="18"/>
                <c:pt idx="0">
                  <c:v>2.3635502474994659</c:v>
                </c:pt>
                <c:pt idx="1">
                  <c:v>24.414856341976172</c:v>
                </c:pt>
                <c:pt idx="2">
                  <c:v>14.976982097186701</c:v>
                </c:pt>
                <c:pt idx="3">
                  <c:v>3.8553022794846381</c:v>
                </c:pt>
                <c:pt idx="4">
                  <c:v>26.12404726942172</c:v>
                </c:pt>
                <c:pt idx="5">
                  <c:v>1.0839823195116818</c:v>
                </c:pt>
                <c:pt idx="6">
                  <c:v>35.40164383561644</c:v>
                </c:pt>
                <c:pt idx="7">
                  <c:v>11.125332964333898</c:v>
                </c:pt>
                <c:pt idx="8">
                  <c:v>10.697438403277641</c:v>
                </c:pt>
                <c:pt idx="9">
                  <c:v>12.656499793429253</c:v>
                </c:pt>
                <c:pt idx="10">
                  <c:v>45.593839314067957</c:v>
                </c:pt>
                <c:pt idx="11">
                  <c:v>18.262099417020249</c:v>
                </c:pt>
                <c:pt idx="12">
                  <c:v>16.152078601236067</c:v>
                </c:pt>
                <c:pt idx="13">
                  <c:v>4.4511143751197393</c:v>
                </c:pt>
                <c:pt idx="14">
                  <c:v>16.302479744659955</c:v>
                </c:pt>
                <c:pt idx="15">
                  <c:v>2.8762512567207237</c:v>
                </c:pt>
                <c:pt idx="16">
                  <c:v>13.695299837925445</c:v>
                </c:pt>
                <c:pt idx="17">
                  <c:v>6.7658998646820026E-2</c:v>
                </c:pt>
              </c:numCache>
            </c:numRef>
          </c:val>
          <c:extLst>
            <c:ext xmlns:c16="http://schemas.microsoft.com/office/drawing/2014/chart" uri="{C3380CC4-5D6E-409C-BE32-E72D297353CC}">
              <c16:uniqueId val="{00000021-08E3-449B-A163-577B2D53F24C}"/>
            </c:ext>
          </c:extLst>
        </c:ser>
        <c:ser>
          <c:idx val="2"/>
          <c:order val="2"/>
          <c:tx>
            <c:strRef>
              <c:f>'41abenpreGIII_graf'!$J$7:$K$7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'41abenpreGIII_graf'!$K$10:$K$27</c:f>
              <c:numCache>
                <c:formatCode>#,##0.00</c:formatCode>
                <c:ptCount val="18"/>
                <c:pt idx="0">
                  <c:v>24.280022660363866</c:v>
                </c:pt>
                <c:pt idx="1">
                  <c:v>33.24456902592852</c:v>
                </c:pt>
                <c:pt idx="2">
                  <c:v>27.713554987212277</c:v>
                </c:pt>
                <c:pt idx="3">
                  <c:v>42.150644202180374</c:v>
                </c:pt>
                <c:pt idx="4">
                  <c:v>36.403048737850497</c:v>
                </c:pt>
                <c:pt idx="5">
                  <c:v>25.520942959376974</c:v>
                </c:pt>
                <c:pt idx="6">
                  <c:v>19.62958904109589</c:v>
                </c:pt>
                <c:pt idx="7">
                  <c:v>25.806897983187465</c:v>
                </c:pt>
                <c:pt idx="8">
                  <c:v>36.020222142870566</c:v>
                </c:pt>
                <c:pt idx="9">
                  <c:v>50.024249609311852</c:v>
                </c:pt>
                <c:pt idx="10">
                  <c:v>15.258812321371865</c:v>
                </c:pt>
                <c:pt idx="11">
                  <c:v>17.544585877401772</c:v>
                </c:pt>
                <c:pt idx="12">
                  <c:v>19.260736358354023</c:v>
                </c:pt>
                <c:pt idx="13">
                  <c:v>47.218851778529917</c:v>
                </c:pt>
                <c:pt idx="14">
                  <c:v>36.606923643506015</c:v>
                </c:pt>
                <c:pt idx="15">
                  <c:v>31.10547711675482</c:v>
                </c:pt>
                <c:pt idx="16">
                  <c:v>14.181523500810373</c:v>
                </c:pt>
                <c:pt idx="17">
                  <c:v>43.707713125845736</c:v>
                </c:pt>
              </c:numCache>
            </c:numRef>
          </c:val>
          <c:extLst>
            <c:ext xmlns:c16="http://schemas.microsoft.com/office/drawing/2014/chart" uri="{C3380CC4-5D6E-409C-BE32-E72D297353CC}">
              <c16:uniqueId val="{00000022-08E3-449B-A163-577B2D53F24C}"/>
            </c:ext>
          </c:extLst>
        </c:ser>
        <c:ser>
          <c:idx val="3"/>
          <c:order val="3"/>
          <c:tx>
            <c:strRef>
              <c:f>'41abenpreGIII_graf'!$L$7:$M$7</c:f>
              <c:strCache>
                <c:ptCount val="1"/>
                <c:pt idx="0">
                  <c:v>P.E Asist. Personal</c:v>
                </c:pt>
              </c:strCache>
            </c:strRef>
          </c:tx>
          <c:spPr>
            <a:solidFill>
              <a:srgbClr val="FF66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8E3-449B-A163-577B2D53F24C}"/>
                </c:ext>
              </c:extLst>
            </c:dLbl>
            <c:dLbl>
              <c:idx val="1"/>
              <c:layout>
                <c:manualLayout>
                  <c:x val="-2.4146356993808087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8E3-449B-A163-577B2D53F24C}"/>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8E3-449B-A163-577B2D53F24C}"/>
                </c:ext>
              </c:extLst>
            </c:dLbl>
            <c:dLbl>
              <c:idx val="3"/>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8E3-449B-A163-577B2D53F24C}"/>
                </c:ext>
              </c:extLst>
            </c:dLbl>
            <c:dLbl>
              <c:idx val="4"/>
              <c:layout>
                <c:manualLayout>
                  <c:x val="0"/>
                  <c:y val="-1.3951170901843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8E3-449B-A163-577B2D53F24C}"/>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8E3-449B-A163-577B2D53F24C}"/>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8E3-449B-A163-577B2D53F24C}"/>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8E3-449B-A163-577B2D53F24C}"/>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8E3-449B-A163-577B2D53F24C}"/>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8E3-449B-A163-577B2D53F24C}"/>
                </c:ext>
              </c:extLst>
            </c:dLbl>
            <c:dLbl>
              <c:idx val="10"/>
              <c:layout>
                <c:manualLayout>
                  <c:x val="-9.6585427975232346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8E3-449B-A163-577B2D53F24C}"/>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8E3-449B-A163-577B2D53F24C}"/>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8E3-449B-A163-577B2D53F24C}"/>
                </c:ext>
              </c:extLst>
            </c:dLbl>
            <c:dLbl>
              <c:idx val="13"/>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8E3-449B-A163-577B2D53F24C}"/>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8E3-449B-A163-577B2D53F24C}"/>
                </c:ext>
              </c:extLst>
            </c:dLbl>
            <c:dLbl>
              <c:idx val="16"/>
              <c:layout>
                <c:manualLayout>
                  <c:x val="1.3170892327953288E-3"/>
                  <c:y val="-1.82724244671209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8E3-449B-A163-577B2D53F24C}"/>
                </c:ext>
              </c:extLst>
            </c:dLbl>
            <c:dLbl>
              <c:idx val="17"/>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8E3-449B-A163-577B2D53F24C}"/>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'41abenpreGIII_graf'!$B$10:$B$27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'41abenpreGIII_graf'!$M$10:$M$27</c:f>
              <c:numCache>
                <c:formatCode>#,##0.00</c:formatCode>
                <c:ptCount val="18"/>
                <c:pt idx="0">
                  <c:v>7.4296274970513665E-3</c:v>
                </c:pt>
                <c:pt idx="1">
                  <c:v>0</c:v>
                </c:pt>
                <c:pt idx="2">
                  <c:v>7.1611253196930943E-2</c:v>
                </c:pt>
                <c:pt idx="3">
                  <c:v>0</c:v>
                </c:pt>
                <c:pt idx="4">
                  <c:v>0</c:v>
                </c:pt>
                <c:pt idx="5">
                  <c:v>0</c:v>
                </c:pt>
                <c:pt idx="6">
                  <c:v>1.2624657534246575</c:v>
                </c:pt>
                <c:pt idx="7">
                  <c:v>4.8431175839761996E-2</c:v>
                </c:pt>
                <c:pt idx="8">
                  <c:v>0.12403916630645191</c:v>
                </c:pt>
                <c:pt idx="9">
                  <c:v>0.26944010346499975</c:v>
                </c:pt>
                <c:pt idx="10">
                  <c:v>0</c:v>
                </c:pt>
                <c:pt idx="11">
                  <c:v>0.24147090275621788</c:v>
                </c:pt>
                <c:pt idx="12">
                  <c:v>8.9799799271036929E-2</c:v>
                </c:pt>
                <c:pt idx="13">
                  <c:v>1.915831151414522E-2</c:v>
                </c:pt>
                <c:pt idx="14">
                  <c:v>0.27007120058924627</c:v>
                </c:pt>
                <c:pt idx="15">
                  <c:v>8.9259955413734318</c:v>
                </c:pt>
                <c:pt idx="16">
                  <c:v>0</c:v>
                </c:pt>
                <c:pt idx="17">
                  <c:v>0</c:v>
                </c:pt>
              </c:numCache>
            </c:numRef>
          </c:val>
          <c:extLst>
            <c:ext xmlns:c16="http://schemas.microsoft.com/office/drawing/2014/chart" uri="{C3380CC4-5D6E-409C-BE32-E72D297353CC}">
              <c16:uniqueId val="{00000034-08E3-449B-A163-577B2D53F24C}"/>
            </c:ext>
          </c:extLst>
        </c:ser>
        <c:dLbls>
          <c:showLegendKey val="0"/>
          <c:showVal val="0"/>
          <c:showCatName val="0"/>
          <c:showSerName val="0"/>
          <c:showPercent val="0"/>
          <c:showBubbleSize val="0"/>
        </c:dLbls>
        <c:gapWidth val="39"/>
        <c:overlap val="100"/>
        <c:axId val="-1839935376"/>
        <c:axId val="-1839932656"/>
      </c:barChart>
      <c:catAx>
        <c:axId val="-1839935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656"/>
        <c:crosses val="autoZero"/>
        <c:auto val="1"/>
        <c:lblAlgn val="ctr"/>
        <c:lblOffset val="100"/>
        <c:noMultiLvlLbl val="0"/>
      </c:catAx>
      <c:valAx>
        <c:axId val="-183993265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5376"/>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'41bbenpreGII_graf'!$F$7:$G$7</c:f>
              <c:strCache>
                <c:ptCount val="1"/>
                <c:pt idx="0">
                  <c:v>Servicios</c:v>
                </c:pt>
              </c:strCache>
            </c:strRef>
          </c:tx>
          <c:spPr>
            <a:solidFill>
              <a:srgbClr val="008000"/>
            </a:solidFill>
          </c:spPr>
          <c:invertIfNegative val="0"/>
          <c:dPt>
            <c:idx val="9"/>
            <c:invertIfNegative val="0"/>
            <c:bubble3D val="0"/>
            <c:extLst>
              <c:ext xmlns:c16="http://schemas.microsoft.com/office/drawing/2014/chart" uri="{C3380CC4-5D6E-409C-BE32-E72D297353CC}">
                <c16:uniqueId val="{00000000-DF94-4DCE-B587-187BE355C43F}"/>
              </c:ext>
            </c:extLst>
          </c:dPt>
          <c:dPt>
            <c:idx val="11"/>
            <c:invertIfNegative val="0"/>
            <c:bubble3D val="0"/>
            <c:extLst>
              <c:ext xmlns:c16="http://schemas.microsoft.com/office/drawing/2014/chart" uri="{C3380CC4-5D6E-409C-BE32-E72D297353CC}">
                <c16:uniqueId val="{00000001-DF94-4DCE-B587-187BE355C43F}"/>
              </c:ext>
            </c:extLst>
          </c:dPt>
          <c:dPt>
            <c:idx val="12"/>
            <c:invertIfNegative val="0"/>
            <c:bubble3D val="0"/>
            <c:extLst>
              <c:ext xmlns:c16="http://schemas.microsoft.com/office/drawing/2014/chart" uri="{C3380CC4-5D6E-409C-BE32-E72D297353CC}">
                <c16:uniqueId val="{00000002-DF94-4DCE-B587-187BE355C43F}"/>
              </c:ext>
            </c:extLst>
          </c:dPt>
          <c:dPt>
            <c:idx val="14"/>
            <c:invertIfNegative val="0"/>
            <c:bubble3D val="0"/>
            <c:extLst>
              <c:ext xmlns:c16="http://schemas.microsoft.com/office/drawing/2014/chart" uri="{C3380CC4-5D6E-409C-BE32-E72D297353CC}">
                <c16:uniqueId val="{00000003-DF94-4DCE-B587-187BE355C43F}"/>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DF94-4DCE-B587-187BE355C43F}"/>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F94-4DCE-B587-187BE355C43F}"/>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F94-4DCE-B587-187BE355C43F}"/>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F94-4DCE-B587-187BE355C43F}"/>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F94-4DCE-B587-187BE355C43F}"/>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F94-4DCE-B587-187BE355C43F}"/>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F94-4DCE-B587-187BE355C43F}"/>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F94-4DCE-B587-187BE355C43F}"/>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F94-4DCE-B587-187BE355C43F}"/>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F94-4DCE-B587-187BE355C43F}"/>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F94-4DCE-B587-187BE355C43F}"/>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F94-4DCE-B587-187BE355C43F}"/>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F94-4DCE-B587-187BE355C43F}"/>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F94-4DCE-B587-187BE355C43F}"/>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F94-4DCE-B587-187BE355C43F}"/>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F94-4DCE-B587-187BE355C43F}"/>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F94-4DCE-B587-187BE355C43F}"/>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F94-4DCE-B587-187BE355C43F}"/>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F94-4DCE-B587-187BE355C43F}"/>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'41bbenpreGII_graf'!$G$10:$G$27</c:f>
              <c:numCache>
                <c:formatCode>#,##0.00</c:formatCode>
                <c:ptCount val="18"/>
                <c:pt idx="0">
                  <c:v>78.853556119324637</c:v>
                </c:pt>
                <c:pt idx="1">
                  <c:v>34.301181102362207</c:v>
                </c:pt>
                <c:pt idx="2">
                  <c:v>59.452075025845517</c:v>
                </c:pt>
                <c:pt idx="3">
                  <c:v>49.443766110432776</c:v>
                </c:pt>
                <c:pt idx="4">
                  <c:v>34.228822139723256</c:v>
                </c:pt>
                <c:pt idx="5">
                  <c:v>71.204437400950866</c:v>
                </c:pt>
                <c:pt idx="6">
                  <c:v>46.732628989882052</c:v>
                </c:pt>
                <c:pt idx="7">
                  <c:v>66.845170359461818</c:v>
                </c:pt>
                <c:pt idx="8">
                  <c:v>49.010252766216631</c:v>
                </c:pt>
                <c:pt idx="9">
                  <c:v>38.427380503539858</c:v>
                </c:pt>
                <c:pt idx="10">
                  <c:v>34.251412429378533</c:v>
                </c:pt>
                <c:pt idx="11">
                  <c:v>65.71699905033239</c:v>
                </c:pt>
                <c:pt idx="12">
                  <c:v>70.251581749662904</c:v>
                </c:pt>
                <c:pt idx="13">
                  <c:v>51.580917691101334</c:v>
                </c:pt>
                <c:pt idx="14">
                  <c:v>42.967398536260809</c:v>
                </c:pt>
                <c:pt idx="15">
                  <c:v>53.625158320719159</c:v>
                </c:pt>
                <c:pt idx="16">
                  <c:v>79.712378017462768</c:v>
                </c:pt>
                <c:pt idx="17">
                  <c:v>60.519801980198018</c:v>
                </c:pt>
              </c:numCache>
            </c:numRef>
          </c:val>
          <c:extLst>
            <c:ext xmlns:c16="http://schemas.microsoft.com/office/drawing/2014/chart" uri="{C3380CC4-5D6E-409C-BE32-E72D297353CC}">
              <c16:uniqueId val="{00000014-DF94-4DCE-B587-187BE355C43F}"/>
            </c:ext>
          </c:extLst>
        </c:ser>
        <c:ser>
          <c:idx val="1"/>
          <c:order val="1"/>
          <c:tx>
            <c:strRef>
              <c:f>'41bbenpreGII_graf'!$H$7:$I$7</c:f>
              <c:strCache>
                <c:ptCount val="1"/>
                <c:pt idx="0">
                  <c:v>P.E Vinculada Servicio</c:v>
                </c:pt>
              </c:strCache>
            </c:strRef>
          </c:tx>
          <c:spPr>
            <a:solidFill>
              <a:srgbClr val="99CC00"/>
            </a:solidFill>
          </c:spPr>
          <c:invertIfNegative val="0"/>
          <c:dPt>
            <c:idx val="9"/>
            <c:invertIfNegative val="0"/>
            <c:bubble3D val="0"/>
            <c:extLst>
              <c:ext xmlns:c16="http://schemas.microsoft.com/office/drawing/2014/chart" uri="{C3380CC4-5D6E-409C-BE32-E72D297353CC}">
                <c16:uniqueId val="{00000015-DF94-4DCE-B587-187BE355C43F}"/>
              </c:ext>
            </c:extLst>
          </c:dPt>
          <c:dPt>
            <c:idx val="11"/>
            <c:invertIfNegative val="0"/>
            <c:bubble3D val="0"/>
            <c:extLst>
              <c:ext xmlns:c16="http://schemas.microsoft.com/office/drawing/2014/chart" uri="{C3380CC4-5D6E-409C-BE32-E72D297353CC}">
                <c16:uniqueId val="{00000016-DF94-4DCE-B587-187BE355C43F}"/>
              </c:ext>
            </c:extLst>
          </c:dPt>
          <c:dPt>
            <c:idx val="14"/>
            <c:invertIfNegative val="0"/>
            <c:bubble3D val="0"/>
            <c:extLst>
              <c:ext xmlns:c16="http://schemas.microsoft.com/office/drawing/2014/chart" uri="{C3380CC4-5D6E-409C-BE32-E72D297353CC}">
                <c16:uniqueId val="{00000017-DF94-4DCE-B587-187BE355C43F}"/>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DF94-4DCE-B587-187BE355C43F}"/>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DF94-4DCE-B587-187BE355C43F}"/>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DF94-4DCE-B587-187BE355C43F}"/>
                </c:ext>
              </c:extLst>
            </c:dLbl>
            <c:dLbl>
              <c:idx val="7"/>
              <c:layout>
                <c:manualLayout>
                  <c:x val="-4.8292713987616173E-17"/>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F94-4DCE-B587-187BE355C43F}"/>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F94-4DCE-B587-187BE355C43F}"/>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F94-4DCE-B587-187BE355C43F}"/>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DF94-4DCE-B587-187BE355C43F}"/>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F94-4DCE-B587-187BE355C43F}"/>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F94-4DCE-B587-187BE355C43F}"/>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F94-4DCE-B587-187BE355C43F}"/>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'41bbenpreGII_graf'!$I$10:$I$27</c:f>
              <c:numCache>
                <c:formatCode>#,##0.00</c:formatCode>
                <c:ptCount val="18"/>
                <c:pt idx="0">
                  <c:v>0.96776310034117752</c:v>
                </c:pt>
                <c:pt idx="1">
                  <c:v>21.038385826771652</c:v>
                </c:pt>
                <c:pt idx="2">
                  <c:v>10.316053758676709</c:v>
                </c:pt>
                <c:pt idx="3">
                  <c:v>2.4420024420024422</c:v>
                </c:pt>
                <c:pt idx="4">
                  <c:v>27.647654404319947</c:v>
                </c:pt>
                <c:pt idx="5">
                  <c:v>0.7210776545166403</c:v>
                </c:pt>
                <c:pt idx="6">
                  <c:v>30.383662213278178</c:v>
                </c:pt>
                <c:pt idx="7">
                  <c:v>11.299283753932659</c:v>
                </c:pt>
                <c:pt idx="8">
                  <c:v>10.049741143031165</c:v>
                </c:pt>
                <c:pt idx="9">
                  <c:v>11.449038582380295</c:v>
                </c:pt>
                <c:pt idx="10">
                  <c:v>45.801946013810422</c:v>
                </c:pt>
                <c:pt idx="11">
                  <c:v>13.904443789501261</c:v>
                </c:pt>
                <c:pt idx="12">
                  <c:v>9.6264881123877792</c:v>
                </c:pt>
                <c:pt idx="13">
                  <c:v>2.0893408205595185</c:v>
                </c:pt>
                <c:pt idx="14">
                  <c:v>16.03459747172322</c:v>
                </c:pt>
                <c:pt idx="15">
                  <c:v>1.9276512928238239</c:v>
                </c:pt>
                <c:pt idx="16">
                  <c:v>7.9267248758774178</c:v>
                </c:pt>
                <c:pt idx="17">
                  <c:v>0.12376237623762376</c:v>
                </c:pt>
              </c:numCache>
            </c:numRef>
          </c:val>
          <c:extLst>
            <c:ext xmlns:c16="http://schemas.microsoft.com/office/drawing/2014/chart" uri="{C3380CC4-5D6E-409C-BE32-E72D297353CC}">
              <c16:uniqueId val="{00000021-DF94-4DCE-B587-187BE355C43F}"/>
            </c:ext>
          </c:extLst>
        </c:ser>
        <c:ser>
          <c:idx val="2"/>
          <c:order val="2"/>
          <c:tx>
            <c:strRef>
              <c:f>'41bbenpreGII_graf'!$J$7:$K$7</c:f>
              <c:strCache>
                <c:ptCount val="1"/>
                <c:pt idx="0">
                  <c:v>P.E Cuidados  Familiares </c:v>
                </c:pt>
              </c:strCache>
            </c:strRef>
          </c:tx>
          <c:spPr>
            <a:solidFill>
              <a:srgbClr val="993366"/>
            </a:solidFill>
            <a:ln w="25400">
              <a:noFill/>
            </a:ln>
          </c:spPr>
          <c:invertIfNegative val="0"/>
          <c:dLbls>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'41bbenpreGII_graf'!$K$10:$K$27</c:f>
              <c:numCache>
                <c:formatCode>#,##0.00</c:formatCode>
                <c:ptCount val="18"/>
                <c:pt idx="0">
                  <c:v>20.177040503892922</c:v>
                </c:pt>
                <c:pt idx="1">
                  <c:v>44.660433070866141</c:v>
                </c:pt>
                <c:pt idx="2">
                  <c:v>30.202333481022006</c:v>
                </c:pt>
                <c:pt idx="3">
                  <c:v>48.114231447564784</c:v>
                </c:pt>
                <c:pt idx="4">
                  <c:v>38.1235234559568</c:v>
                </c:pt>
                <c:pt idx="5">
                  <c:v>28.07448494453249</c:v>
                </c:pt>
                <c:pt idx="6">
                  <c:v>21.560735647604673</c:v>
                </c:pt>
                <c:pt idx="7">
                  <c:v>21.838811165405986</c:v>
                </c:pt>
                <c:pt idx="8">
                  <c:v>40.917673332656584</c:v>
                </c:pt>
                <c:pt idx="9">
                  <c:v>49.883401058467037</c:v>
                </c:pt>
                <c:pt idx="10">
                  <c:v>19.946641556811048</c:v>
                </c:pt>
                <c:pt idx="11">
                  <c:v>20.27049153485935</c:v>
                </c:pt>
                <c:pt idx="12">
                  <c:v>20.103490797616715</c:v>
                </c:pt>
                <c:pt idx="13">
                  <c:v>46.329741488339153</c:v>
                </c:pt>
                <c:pt idx="14">
                  <c:v>40.81170991350632</c:v>
                </c:pt>
                <c:pt idx="15">
                  <c:v>37.499613851904485</c:v>
                </c:pt>
                <c:pt idx="16">
                  <c:v>12.360897106659818</c:v>
                </c:pt>
                <c:pt idx="17">
                  <c:v>39.356435643564353</c:v>
                </c:pt>
              </c:numCache>
            </c:numRef>
          </c:val>
          <c:extLst>
            <c:ext xmlns:c16="http://schemas.microsoft.com/office/drawing/2014/chart" uri="{C3380CC4-5D6E-409C-BE32-E72D297353CC}">
              <c16:uniqueId val="{00000022-DF94-4DCE-B587-187BE355C43F}"/>
            </c:ext>
          </c:extLst>
        </c:ser>
        <c:ser>
          <c:idx val="3"/>
          <c:order val="3"/>
          <c:tx>
            <c:strRef>
              <c:f>'41bbenpreGII_graf'!$L$7:$M$7</c:f>
              <c:strCache>
                <c:ptCount val="1"/>
                <c:pt idx="0">
                  <c:v>P.E Asist. Personal</c:v>
                </c:pt>
              </c:strCache>
            </c:strRef>
          </c:tx>
          <c:spPr>
            <a:solidFill>
              <a:srgbClr val="FF6600"/>
            </a:solidFill>
          </c:spPr>
          <c:invertIfNegative val="0"/>
          <c:dLbls>
            <c:dLbl>
              <c:idx val="0"/>
              <c:layout>
                <c:manualLayout>
                  <c:x val="0"/>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DF94-4DCE-B587-187BE355C43F}"/>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DF94-4DCE-B587-187BE355C43F}"/>
                </c:ext>
              </c:extLst>
            </c:dLbl>
            <c:dLbl>
              <c:idx val="2"/>
              <c:layout>
                <c:manualLayout>
                  <c:x val="1.3170892327954977E-3"/>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DF94-4DCE-B587-187BE355C43F}"/>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DF94-4DCE-B587-187BE355C43F}"/>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DF94-4DCE-B587-187BE355C43F}"/>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DF94-4DCE-B587-187BE355C43F}"/>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DF94-4DCE-B587-187BE355C43F}"/>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DF94-4DCE-B587-187BE355C43F}"/>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DF94-4DCE-B587-187BE355C43F}"/>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DF94-4DCE-B587-187BE355C43F}"/>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DF94-4DCE-B587-187BE355C43F}"/>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DF94-4DCE-B587-187BE355C43F}"/>
                </c:ext>
              </c:extLst>
            </c:dLbl>
            <c:dLbl>
              <c:idx val="12"/>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DF94-4DCE-B587-187BE355C43F}"/>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DF94-4DCE-B587-187BE355C43F}"/>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DF94-4DCE-B587-187BE355C43F}"/>
                </c:ext>
              </c:extLst>
            </c:dLbl>
            <c:dLbl>
              <c:idx val="16"/>
              <c:layout>
                <c:manualLayout>
                  <c:x val="0"/>
                  <c:y val="-1.6279400052571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DF94-4DCE-B587-187BE355C43F}"/>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DF94-4DCE-B587-187BE355C43F}"/>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'41bbenpreGII_graf'!$B$10:$B$27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'41bbenpreGII_graf'!$M$10:$M$27</c:f>
              <c:numCache>
                <c:formatCode>#,##0.00</c:formatCode>
                <c:ptCount val="18"/>
                <c:pt idx="0">
                  <c:v>1.6402764412562331E-3</c:v>
                </c:pt>
                <c:pt idx="1">
                  <c:v>0</c:v>
                </c:pt>
                <c:pt idx="2">
                  <c:v>2.9537734455767243E-2</c:v>
                </c:pt>
                <c:pt idx="3">
                  <c:v>0</c:v>
                </c:pt>
                <c:pt idx="4">
                  <c:v>0</c:v>
                </c:pt>
                <c:pt idx="5">
                  <c:v>0</c:v>
                </c:pt>
                <c:pt idx="6">
                  <c:v>1.322973149235098</c:v>
                </c:pt>
                <c:pt idx="7">
                  <c:v>1.6734721199544816E-2</c:v>
                </c:pt>
                <c:pt idx="8">
                  <c:v>2.2332758095624811E-2</c:v>
                </c:pt>
                <c:pt idx="9">
                  <c:v>0.24017985561280772</c:v>
                </c:pt>
                <c:pt idx="10">
                  <c:v>0</c:v>
                </c:pt>
                <c:pt idx="11">
                  <c:v>0.10806562530700461</c:v>
                </c:pt>
                <c:pt idx="12">
                  <c:v>1.8439340332599603E-2</c:v>
                </c:pt>
                <c:pt idx="13">
                  <c:v>0</c:v>
                </c:pt>
                <c:pt idx="14">
                  <c:v>0.18629407850964738</c:v>
                </c:pt>
                <c:pt idx="15">
                  <c:v>6.9475765345525318</c:v>
                </c:pt>
                <c:pt idx="16">
                  <c:v>0</c:v>
                </c:pt>
                <c:pt idx="17">
                  <c:v>0</c:v>
                </c:pt>
              </c:numCache>
            </c:numRef>
          </c:val>
          <c:extLst>
            <c:ext xmlns:c16="http://schemas.microsoft.com/office/drawing/2014/chart" uri="{C3380CC4-5D6E-409C-BE32-E72D297353CC}">
              <c16:uniqueId val="{00000034-DF94-4DCE-B587-187BE355C43F}"/>
            </c:ext>
          </c:extLst>
        </c:ser>
        <c:dLbls>
          <c:showLegendKey val="0"/>
          <c:showVal val="0"/>
          <c:showCatName val="0"/>
          <c:showSerName val="0"/>
          <c:showPercent val="0"/>
          <c:showBubbleSize val="0"/>
        </c:dLbls>
        <c:gapWidth val="39"/>
        <c:overlap val="100"/>
        <c:axId val="-1839932112"/>
        <c:axId val="-1839929936"/>
      </c:barChart>
      <c:catAx>
        <c:axId val="-18399321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29936"/>
        <c:crosses val="autoZero"/>
        <c:auto val="1"/>
        <c:lblAlgn val="ctr"/>
        <c:lblOffset val="100"/>
        <c:noMultiLvlLbl val="0"/>
      </c:catAx>
      <c:valAx>
        <c:axId val="-183992993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1839932112"/>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6.9307816343584849E-2"/>
          <c:w val="0.925358819198695"/>
          <c:h val="0.66956235851684454"/>
        </c:manualLayout>
      </c:layout>
      <c:barChart>
        <c:barDir val="col"/>
        <c:grouping val="percentStacked"/>
        <c:varyColors val="0"/>
        <c:ser>
          <c:idx val="0"/>
          <c:order val="0"/>
          <c:tx>
            <c:strRef>
              <c:f>'41cbenpreGI_graf'!$F$7:$G$7</c:f>
              <c:strCache>
                <c:ptCount val="1"/>
                <c:pt idx="0">
                  <c:v>Servicios</c:v>
                </c:pt>
              </c:strCache>
            </c:strRef>
          </c:tx>
          <c:spPr>
            <a:solidFill>
              <a:srgbClr val="008000"/>
            </a:solidFill>
          </c:spPr>
          <c:invertIfNegative val="0"/>
          <c:dPt>
            <c:idx val="9"/>
            <c:invertIfNegative val="0"/>
            <c:bubble3D val="0"/>
            <c:extLst>
              <c:ext xmlns:c16="http://schemas.microsoft.com/office/drawing/2014/chart" uri="{C3380CC4-5D6E-409C-BE32-E72D297353CC}">
                <c16:uniqueId val="{00000000-1E5F-4C87-A16C-52F8B886E811}"/>
              </c:ext>
            </c:extLst>
          </c:dPt>
          <c:dPt>
            <c:idx val="11"/>
            <c:invertIfNegative val="0"/>
            <c:bubble3D val="0"/>
            <c:extLst>
              <c:ext xmlns:c16="http://schemas.microsoft.com/office/drawing/2014/chart" uri="{C3380CC4-5D6E-409C-BE32-E72D297353CC}">
                <c16:uniqueId val="{00000001-1E5F-4C87-A16C-52F8B886E811}"/>
              </c:ext>
            </c:extLst>
          </c:dPt>
          <c:dPt>
            <c:idx val="12"/>
            <c:invertIfNegative val="0"/>
            <c:bubble3D val="0"/>
            <c:extLst>
              <c:ext xmlns:c16="http://schemas.microsoft.com/office/drawing/2014/chart" uri="{C3380CC4-5D6E-409C-BE32-E72D297353CC}">
                <c16:uniqueId val="{00000002-1E5F-4C87-A16C-52F8B886E811}"/>
              </c:ext>
            </c:extLst>
          </c:dPt>
          <c:dPt>
            <c:idx val="14"/>
            <c:invertIfNegative val="0"/>
            <c:bubble3D val="0"/>
            <c:extLst>
              <c:ext xmlns:c16="http://schemas.microsoft.com/office/drawing/2014/chart" uri="{C3380CC4-5D6E-409C-BE32-E72D297353CC}">
                <c16:uniqueId val="{00000003-1E5F-4C87-A16C-52F8B886E811}"/>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1E5F-4C87-A16C-52F8B886E811}"/>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1E5F-4C87-A16C-52F8B886E811}"/>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1E5F-4C87-A16C-52F8B886E811}"/>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1E5F-4C87-A16C-52F8B886E811}"/>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1E5F-4C87-A16C-52F8B886E811}"/>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1E5F-4C87-A16C-52F8B886E811}"/>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1E5F-4C87-A16C-52F8B886E811}"/>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1E5F-4C87-A16C-52F8B886E811}"/>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1E5F-4C87-A16C-52F8B886E811}"/>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1E5F-4C87-A16C-52F8B886E811}"/>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E5F-4C87-A16C-52F8B886E811}"/>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1E5F-4C87-A16C-52F8B886E811}"/>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1E5F-4C87-A16C-52F8B886E811}"/>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1E5F-4C87-A16C-52F8B886E811}"/>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E5F-4C87-A16C-52F8B886E811}"/>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1E5F-4C87-A16C-52F8B886E811}"/>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1E5F-4C87-A16C-52F8B886E811}"/>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1E5F-4C87-A16C-52F8B886E811}"/>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1E5F-4C87-A16C-52F8B886E811}"/>
                </c:ext>
              </c:extLst>
            </c:dLbl>
            <c:dLbl>
              <c:idx val="19"/>
              <c:layout>
                <c:manualLayout>
                  <c:x val="0"/>
                  <c:y val="-3.350078903688440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'41cbenpreGI_graf'!$G$10:$G$27</c:f>
              <c:numCache>
                <c:formatCode>#,##0.00</c:formatCode>
                <c:ptCount val="18"/>
                <c:pt idx="0">
                  <c:v>85.824229204964325</c:v>
                </c:pt>
                <c:pt idx="1">
                  <c:v>43.194504079003863</c:v>
                </c:pt>
                <c:pt idx="2">
                  <c:v>63.598440812418794</c:v>
                </c:pt>
                <c:pt idx="3">
                  <c:v>53.178414665633873</c:v>
                </c:pt>
                <c:pt idx="4">
                  <c:v>29.014462501863726</c:v>
                </c:pt>
                <c:pt idx="5">
                  <c:v>49.463806970509381</c:v>
                </c:pt>
                <c:pt idx="6">
                  <c:v>52.577732236062637</c:v>
                </c:pt>
                <c:pt idx="7">
                  <c:v>85.563690494273473</c:v>
                </c:pt>
                <c:pt idx="8">
                  <c:v>40.847913059055351</c:v>
                </c:pt>
                <c:pt idx="9">
                  <c:v>35.914510400811771</c:v>
                </c:pt>
                <c:pt idx="10">
                  <c:v>32.610782274836026</c:v>
                </c:pt>
                <c:pt idx="11">
                  <c:v>65.552812879932205</c:v>
                </c:pt>
                <c:pt idx="12">
                  <c:v>76.605754394457392</c:v>
                </c:pt>
                <c:pt idx="13">
                  <c:v>49.777641466032819</c:v>
                </c:pt>
                <c:pt idx="14">
                  <c:v>39.599614602290977</c:v>
                </c:pt>
                <c:pt idx="15">
                  <c:v>52.593224067759323</c:v>
                </c:pt>
                <c:pt idx="16">
                  <c:v>98.575867426204042</c:v>
                </c:pt>
                <c:pt idx="17">
                  <c:v>71.083398285268899</c:v>
                </c:pt>
              </c:numCache>
            </c:numRef>
          </c:val>
          <c:extLst>
            <c:ext xmlns:c16="http://schemas.microsoft.com/office/drawing/2014/chart" uri="{C3380CC4-5D6E-409C-BE32-E72D297353CC}">
              <c16:uniqueId val="{00000014-1E5F-4C87-A16C-52F8B886E811}"/>
            </c:ext>
          </c:extLst>
        </c:ser>
        <c:ser>
          <c:idx val="1"/>
          <c:order val="1"/>
          <c:tx>
            <c:strRef>
              <c:f>'41cbenpreGI_graf'!$H$7:$I$7</c:f>
              <c:strCache>
                <c:ptCount val="1"/>
                <c:pt idx="0">
                  <c:v>P.E Vinculada Servicio</c:v>
                </c:pt>
              </c:strCache>
            </c:strRef>
          </c:tx>
          <c:spPr>
            <a:solidFill>
              <a:srgbClr val="99CC00"/>
            </a:solidFill>
          </c:spPr>
          <c:invertIfNegative val="0"/>
          <c:dPt>
            <c:idx val="9"/>
            <c:invertIfNegative val="0"/>
            <c:bubble3D val="0"/>
            <c:extLst>
              <c:ext xmlns:c16="http://schemas.microsoft.com/office/drawing/2014/chart" uri="{C3380CC4-5D6E-409C-BE32-E72D297353CC}">
                <c16:uniqueId val="{00000015-1E5F-4C87-A16C-52F8B886E811}"/>
              </c:ext>
            </c:extLst>
          </c:dPt>
          <c:dPt>
            <c:idx val="11"/>
            <c:invertIfNegative val="0"/>
            <c:bubble3D val="0"/>
            <c:extLst>
              <c:ext xmlns:c16="http://schemas.microsoft.com/office/drawing/2014/chart" uri="{C3380CC4-5D6E-409C-BE32-E72D297353CC}">
                <c16:uniqueId val="{00000016-1E5F-4C87-A16C-52F8B886E811}"/>
              </c:ext>
            </c:extLst>
          </c:dPt>
          <c:dPt>
            <c:idx val="14"/>
            <c:invertIfNegative val="0"/>
            <c:bubble3D val="0"/>
            <c:extLst>
              <c:ext xmlns:c16="http://schemas.microsoft.com/office/drawing/2014/chart" uri="{C3380CC4-5D6E-409C-BE32-E72D297353CC}">
                <c16:uniqueId val="{00000017-1E5F-4C87-A16C-52F8B886E811}"/>
              </c:ext>
            </c:extLst>
          </c:dPt>
          <c:dLbls>
            <c:dLbl>
              <c:idx val="0"/>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8-1E5F-4C87-A16C-52F8B886E811}"/>
                </c:ext>
              </c:extLst>
            </c:dLbl>
            <c:dLbl>
              <c:idx val="2"/>
              <c:layout>
                <c:manualLayout>
                  <c:x val="-2.4146356993808087E-17"/>
                  <c:y val="0"/>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9-1E5F-4C87-A16C-52F8B886E811}"/>
                </c:ext>
              </c:extLst>
            </c:dLbl>
            <c:dLbl>
              <c:idx val="4"/>
              <c:layout>
                <c:manualLayout>
                  <c:x val="0"/>
                  <c:y val="-2.076843198338525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A-1E5F-4C87-A16C-52F8B886E811}"/>
                </c:ext>
              </c:extLst>
            </c:dLbl>
            <c:dLbl>
              <c:idx val="7"/>
              <c:layout>
                <c:manualLayout>
                  <c:x val="-4.8292713987616173E-17"/>
                  <c:y val="3.902247645053318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1E5F-4C87-A16C-52F8B886E811}"/>
                </c:ext>
              </c:extLst>
            </c:dLbl>
            <c:dLbl>
              <c:idx val="8"/>
              <c:layout>
                <c:manualLayout>
                  <c:x val="-9.6585427975232346E-17"/>
                  <c:y val="6.230529595015538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1E5F-4C87-A16C-52F8B886E811}"/>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1E5F-4C87-A16C-52F8B886E811}"/>
                </c:ext>
              </c:extLst>
            </c:dLbl>
            <c:dLbl>
              <c:idx val="11"/>
              <c:layout>
                <c:manualLayout>
                  <c:x val="0"/>
                  <c:y val="-3.8075018790340163E-17"/>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6-1E5F-4C87-A16C-52F8B886E811}"/>
                </c:ext>
              </c:extLst>
            </c:dLbl>
            <c:dLbl>
              <c:idx val="15"/>
              <c:layout>
                <c:manualLayout>
                  <c:x val="0"/>
                  <c:y val="6.6496396470620547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1E5F-4C87-A16C-52F8B886E811}"/>
                </c:ext>
              </c:extLst>
            </c:dLbl>
            <c:dLbl>
              <c:idx val="17"/>
              <c:layout>
                <c:manualLayout>
                  <c:x val="1.3170892327955218E-3"/>
                  <c:y val="-2.0768431983385635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1E5F-4C87-A16C-52F8B886E811}"/>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1E5F-4C87-A16C-52F8B886E811}"/>
                </c:ext>
              </c:extLst>
            </c:dLbl>
            <c:numFmt formatCode="#,##0.0" sourceLinked="0"/>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'41cbenpreGI_graf'!$I$10:$I$27</c:f>
              <c:numCache>
                <c:formatCode>#,##0.00</c:formatCode>
                <c:ptCount val="18"/>
                <c:pt idx="0">
                  <c:v>5.2386440484241209E-2</c:v>
                </c:pt>
                <c:pt idx="1">
                  <c:v>1.8319736653785601</c:v>
                </c:pt>
                <c:pt idx="2">
                  <c:v>7.5634274772618477</c:v>
                </c:pt>
                <c:pt idx="3">
                  <c:v>0.22205009036922282</c:v>
                </c:pt>
                <c:pt idx="4">
                  <c:v>38.512002385567321</c:v>
                </c:pt>
                <c:pt idx="5">
                  <c:v>0</c:v>
                </c:pt>
                <c:pt idx="6">
                  <c:v>28.702488071984373</c:v>
                </c:pt>
                <c:pt idx="7">
                  <c:v>8.0687790503387316</c:v>
                </c:pt>
                <c:pt idx="8">
                  <c:v>8.5579506777333254</c:v>
                </c:pt>
                <c:pt idx="9">
                  <c:v>10.706811263318112</c:v>
                </c:pt>
                <c:pt idx="10">
                  <c:v>52.527595584706447</c:v>
                </c:pt>
                <c:pt idx="11">
                  <c:v>13.67940168735954</c:v>
                </c:pt>
                <c:pt idx="12">
                  <c:v>6.504704565394972</c:v>
                </c:pt>
                <c:pt idx="13">
                  <c:v>1.1041251341818739</c:v>
                </c:pt>
                <c:pt idx="14">
                  <c:v>7.536666309816936</c:v>
                </c:pt>
                <c:pt idx="15">
                  <c:v>0.11274887251127488</c:v>
                </c:pt>
                <c:pt idx="16">
                  <c:v>1.294665976178146</c:v>
                </c:pt>
                <c:pt idx="17">
                  <c:v>7.7942322681215898E-2</c:v>
                </c:pt>
              </c:numCache>
            </c:numRef>
          </c:val>
          <c:extLst>
            <c:ext xmlns:c16="http://schemas.microsoft.com/office/drawing/2014/chart" uri="{C3380CC4-5D6E-409C-BE32-E72D297353CC}">
              <c16:uniqueId val="{00000021-1E5F-4C87-A16C-52F8B886E811}"/>
            </c:ext>
          </c:extLst>
        </c:ser>
        <c:ser>
          <c:idx val="2"/>
          <c:order val="2"/>
          <c:tx>
            <c:strRef>
              <c:f>'41cbenpreGI_graf'!$J$7:$K$7</c:f>
              <c:strCache>
                <c:ptCount val="1"/>
                <c:pt idx="0">
                  <c:v>P.E Cuidados  Familiares </c:v>
                </c:pt>
              </c:strCache>
            </c:strRef>
          </c:tx>
          <c:spPr>
            <a:solidFill>
              <a:srgbClr val="993366"/>
            </a:solidFill>
            <a:ln w="25400">
              <a:noFill/>
            </a:ln>
          </c:spPr>
          <c:invertIfNegative val="0"/>
          <c:dLbls>
            <c:dLbl>
              <c:idx val="0"/>
              <c:layout>
                <c:manualLayout>
                  <c:x val="0"/>
                  <c:y val="-1.19581464872944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1E5F-4C87-A16C-52F8B886E811}"/>
                </c:ext>
              </c:extLst>
            </c:dLbl>
            <c:dLbl>
              <c:idx val="16"/>
              <c:layout>
                <c:manualLayout>
                  <c:x val="-7.9025353967731322E-3"/>
                  <c:y val="-1.9930244145490793E-2"/>
                </c:manualLayout>
              </c:layout>
              <c:numFmt formatCode="#,##0.0" sourceLinked="0"/>
              <c:spPr>
                <a:noFill/>
                <a:ln>
                  <a:noFill/>
                </a:ln>
                <a:effectLst/>
              </c:spPr>
              <c:txPr>
                <a:bodyPr rot="-5400000" vert="horz" wrap="square" lIns="38100" tIns="19050" rIns="38100" bIns="19050" anchor="ctr">
                  <a:spAutoFit/>
                </a:bodyPr>
                <a:lstStyle/>
                <a:p>
                  <a:pPr>
                    <a:defRPr sz="1100">
                      <a:solidFill>
                        <a:sysClr val="windowText" lastClr="000000"/>
                      </a:solidFill>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1E5F-4C87-A16C-52F8B886E811}"/>
                </c:ext>
              </c:extLst>
            </c:dLbl>
            <c:numFmt formatCode="#,##0.0" sourceLinked="0"/>
            <c:spPr>
              <a:noFill/>
              <a:ln>
                <a:noFill/>
              </a:ln>
              <a:effectLst/>
            </c:spPr>
            <c:txPr>
              <a:bodyPr rot="-5400000" vert="horz" wrap="square" lIns="38100" tIns="19050" rIns="38100" bIns="19050" anchor="ctr">
                <a:spAutoFit/>
              </a:bodyPr>
              <a:lstStyle/>
              <a:p>
                <a:pPr>
                  <a:defRPr sz="1100">
                    <a:solidFill>
                      <a:schemeClr val="bg1"/>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'41cbenpreGI_graf'!$K$10:$K$27</c:f>
              <c:numCache>
                <c:formatCode>#,##0.00</c:formatCode>
                <c:ptCount val="18"/>
                <c:pt idx="0">
                  <c:v>14.12338435455143</c:v>
                </c:pt>
                <c:pt idx="1">
                  <c:v>54.973522255617574</c:v>
                </c:pt>
                <c:pt idx="2">
                  <c:v>28.790261916159476</c:v>
                </c:pt>
                <c:pt idx="3">
                  <c:v>46.599535243996904</c:v>
                </c:pt>
                <c:pt idx="4">
                  <c:v>32.47353511256896</c:v>
                </c:pt>
                <c:pt idx="5">
                  <c:v>50.536193029490619</c:v>
                </c:pt>
                <c:pt idx="6">
                  <c:v>17.317237183387235</c:v>
                </c:pt>
                <c:pt idx="7">
                  <c:v>6.3553786797095722</c:v>
                </c:pt>
                <c:pt idx="8">
                  <c:v>50.586970800740431</c:v>
                </c:pt>
                <c:pt idx="9">
                  <c:v>53.285134449518011</c:v>
                </c:pt>
                <c:pt idx="10">
                  <c:v>14.861622140457527</c:v>
                </c:pt>
                <c:pt idx="11">
                  <c:v>20.75673285930074</c:v>
                </c:pt>
                <c:pt idx="12">
                  <c:v>16.889541040147641</c:v>
                </c:pt>
                <c:pt idx="13">
                  <c:v>49.110565864131267</c:v>
                </c:pt>
                <c:pt idx="14">
                  <c:v>52.756664168718551</c:v>
                </c:pt>
                <c:pt idx="15">
                  <c:v>40.578594214057858</c:v>
                </c:pt>
                <c:pt idx="16">
                  <c:v>0.12946659761781459</c:v>
                </c:pt>
                <c:pt idx="17">
                  <c:v>28.838659392049884</c:v>
                </c:pt>
              </c:numCache>
            </c:numRef>
          </c:val>
          <c:extLst>
            <c:ext xmlns:c16="http://schemas.microsoft.com/office/drawing/2014/chart" uri="{C3380CC4-5D6E-409C-BE32-E72D297353CC}">
              <c16:uniqueId val="{00000024-1E5F-4C87-A16C-52F8B886E811}"/>
            </c:ext>
          </c:extLst>
        </c:ser>
        <c:ser>
          <c:idx val="3"/>
          <c:order val="3"/>
          <c:tx>
            <c:strRef>
              <c:f>'41cbenpreGI_graf'!$L$7:$M$7</c:f>
              <c:strCache>
                <c:ptCount val="1"/>
                <c:pt idx="0">
                  <c:v>P.E Asist. Personal</c:v>
                </c:pt>
              </c:strCache>
            </c:strRef>
          </c:tx>
          <c:spPr>
            <a:solidFill>
              <a:srgbClr val="FF6600"/>
            </a:solidFill>
          </c:spPr>
          <c:invertIfNegative val="0"/>
          <c:dLbls>
            <c:dLbl>
              <c:idx val="0"/>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E5F-4C87-A16C-52F8B886E811}"/>
                </c:ext>
              </c:extLst>
            </c:dLbl>
            <c:dLbl>
              <c:idx val="1"/>
              <c:layout>
                <c:manualLayout>
                  <c:x val="-2.4146356993808087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1E5F-4C87-A16C-52F8B886E811}"/>
                </c:ext>
              </c:extLst>
            </c:dLbl>
            <c:dLbl>
              <c:idx val="2"/>
              <c:layout>
                <c:manualLayout>
                  <c:x val="1.3170892327954977E-3"/>
                  <c:y val="-1.79372197309417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E5F-4C87-A16C-52F8B886E811}"/>
                </c:ext>
              </c:extLst>
            </c:dLbl>
            <c:dLbl>
              <c:idx val="3"/>
              <c:layout>
                <c:manualLayout>
                  <c:x val="-4.8292713987616173E-17"/>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1E5F-4C87-A16C-52F8B886E811}"/>
                </c:ext>
              </c:extLst>
            </c:dLbl>
            <c:dLbl>
              <c:idx val="4"/>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1E5F-4C87-A16C-52F8B886E811}"/>
                </c:ext>
              </c:extLst>
            </c:dLbl>
            <c:dLbl>
              <c:idx val="5"/>
              <c:layout>
                <c:manualLayout>
                  <c:x val="-4.8292713987616173E-17"/>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1E5F-4C87-A16C-52F8B886E811}"/>
                </c:ext>
              </c:extLst>
            </c:dLbl>
            <c:dLbl>
              <c:idx val="6"/>
              <c:layout>
                <c:manualLayout>
                  <c:x val="0"/>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1E5F-4C87-A16C-52F8B886E811}"/>
                </c:ext>
              </c:extLst>
            </c:dLbl>
            <c:dLbl>
              <c:idx val="7"/>
              <c:layout>
                <c:manualLayout>
                  <c:x val="-4.8292713987616173E-17"/>
                  <c:y val="-2.391629297458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1E5F-4C87-A16C-52F8B886E811}"/>
                </c:ext>
              </c:extLst>
            </c:dLbl>
            <c:dLbl>
              <c:idx val="8"/>
              <c:layout>
                <c:manualLayout>
                  <c:x val="-9.6585427975232346E-17"/>
                  <c:y val="-2.39162929745889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1E5F-4C87-A16C-52F8B886E811}"/>
                </c:ext>
              </c:extLst>
            </c:dLbl>
            <c:dLbl>
              <c:idx val="9"/>
              <c:layout>
                <c:manualLayout>
                  <c:x val="1.3170892327955218E-3"/>
                  <c:y val="-1.99302441454907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1E5F-4C87-A16C-52F8B886E811}"/>
                </c:ext>
              </c:extLst>
            </c:dLbl>
            <c:dLbl>
              <c:idx val="10"/>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1E5F-4C87-A16C-52F8B886E811}"/>
                </c:ext>
              </c:extLst>
            </c:dLbl>
            <c:dLbl>
              <c:idx val="11"/>
              <c:layout>
                <c:manualLayout>
                  <c:x val="0"/>
                  <c:y val="-2.3916292974588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1E5F-4C87-A16C-52F8B886E811}"/>
                </c:ext>
              </c:extLst>
            </c:dLbl>
            <c:dLbl>
              <c:idx val="12"/>
              <c:layout>
                <c:manualLayout>
                  <c:x val="0"/>
                  <c:y val="-1.7937219730941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1E5F-4C87-A16C-52F8B886E811}"/>
                </c:ext>
              </c:extLst>
            </c:dLbl>
            <c:dLbl>
              <c:idx val="13"/>
              <c:layout>
                <c:manualLayout>
                  <c:x val="0"/>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1E5F-4C87-A16C-52F8B886E811}"/>
                </c:ext>
              </c:extLst>
            </c:dLbl>
            <c:dLbl>
              <c:idx val="14"/>
              <c:layout>
                <c:manualLayout>
                  <c:x val="-9.6585427975232346E-17"/>
                  <c:y val="-2.19232685600398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1E5F-4C87-A16C-52F8B886E811}"/>
                </c:ext>
              </c:extLst>
            </c:dLbl>
            <c:dLbl>
              <c:idx val="16"/>
              <c:layout>
                <c:manualLayout>
                  <c:x val="1.5805070793546264E-2"/>
                  <c:y val="-2.62445221253173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1E5F-4C87-A16C-52F8B886E811}"/>
                </c:ext>
              </c:extLst>
            </c:dLbl>
            <c:dLbl>
              <c:idx val="17"/>
              <c:layout>
                <c:manualLayout>
                  <c:x val="1.3170892327955218E-3"/>
                  <c:y val="-1.5944195316392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1E5F-4C87-A16C-52F8B886E811}"/>
                </c:ext>
              </c:extLst>
            </c:dLbl>
            <c:numFmt formatCode="#,##0.0" sourceLinked="0"/>
            <c:spPr>
              <a:noFill/>
              <a:ln>
                <a:noFill/>
              </a:ln>
              <a:effectLst/>
            </c:spPr>
            <c:txPr>
              <a:bodyPr rot="-5400000" vert="horz" wrap="square" lIns="38100" tIns="19050" rIns="38100" bIns="19050" anchor="ctr">
                <a:spAutoFit/>
              </a:bodyPr>
              <a:lstStyle/>
              <a:p>
                <a:pPr>
                  <a:defRPr sz="1100"/>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'41cbenpreGI_graf'!$B$10:$B$27</c:f>
              <c:strCache>
                <c:ptCount val="18"/>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 y Melilla</c:v>
                </c:pt>
              </c:strCache>
            </c:strRef>
          </c:cat>
          <c:val>
            <c:numRef>
              <c:f>'41cbenpreGI_graf'!$M$10:$M$27</c:f>
              <c:numCache>
                <c:formatCode>#,##0.00</c:formatCode>
                <c:ptCount val="18"/>
                <c:pt idx="0">
                  <c:v>0</c:v>
                </c:pt>
                <c:pt idx="1">
                  <c:v>0</c:v>
                </c:pt>
                <c:pt idx="2">
                  <c:v>4.7869794159885112E-2</c:v>
                </c:pt>
                <c:pt idx="3">
                  <c:v>0</c:v>
                </c:pt>
                <c:pt idx="4">
                  <c:v>0</c:v>
                </c:pt>
                <c:pt idx="5">
                  <c:v>0</c:v>
                </c:pt>
                <c:pt idx="6">
                  <c:v>1.4025425085657561</c:v>
                </c:pt>
                <c:pt idx="7">
                  <c:v>1.2151775678220979E-2</c:v>
                </c:pt>
                <c:pt idx="8">
                  <c:v>7.1654624708903086E-3</c:v>
                </c:pt>
                <c:pt idx="9">
                  <c:v>9.3543886352105532E-2</c:v>
                </c:pt>
                <c:pt idx="10">
                  <c:v>0</c:v>
                </c:pt>
                <c:pt idx="11">
                  <c:v>1.1052573407508381E-2</c:v>
                </c:pt>
                <c:pt idx="12">
                  <c:v>0</c:v>
                </c:pt>
                <c:pt idx="13">
                  <c:v>7.6675356540407916E-3</c:v>
                </c:pt>
                <c:pt idx="14">
                  <c:v>0.10705491917353602</c:v>
                </c:pt>
                <c:pt idx="15">
                  <c:v>6.7154328456715433</c:v>
                </c:pt>
                <c:pt idx="16">
                  <c:v>0</c:v>
                </c:pt>
                <c:pt idx="17">
                  <c:v>0</c:v>
                </c:pt>
              </c:numCache>
            </c:numRef>
          </c:val>
          <c:extLst>
            <c:ext xmlns:c16="http://schemas.microsoft.com/office/drawing/2014/chart" uri="{C3380CC4-5D6E-409C-BE32-E72D297353CC}">
              <c16:uniqueId val="{00000036-1E5F-4C87-A16C-52F8B886E811}"/>
            </c:ext>
          </c:extLst>
        </c:ser>
        <c:dLbls>
          <c:showLegendKey val="0"/>
          <c:showVal val="0"/>
          <c:showCatName val="0"/>
          <c:showSerName val="0"/>
          <c:showPercent val="0"/>
          <c:showBubbleSize val="0"/>
        </c:dLbls>
        <c:gapWidth val="39"/>
        <c:overlap val="100"/>
        <c:axId val="-2066982128"/>
        <c:axId val="-2066980496"/>
      </c:barChart>
      <c:catAx>
        <c:axId val="-2066982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0496"/>
        <c:crosses val="autoZero"/>
        <c:auto val="1"/>
        <c:lblAlgn val="ctr"/>
        <c:lblOffset val="100"/>
        <c:noMultiLvlLbl val="0"/>
      </c:catAx>
      <c:valAx>
        <c:axId val="-20669804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66982128"/>
        <c:crosses val="autoZero"/>
        <c:crossBetween val="between"/>
        <c:majorUnit val="0.2"/>
      </c:valAx>
      <c:spPr>
        <a:noFill/>
        <a:ln>
          <a:noFill/>
        </a:ln>
        <a:effectLst/>
      </c:spPr>
    </c:plotArea>
    <c:legend>
      <c:legendPos val="b"/>
      <c:layout>
        <c:manualLayout>
          <c:xMode val="edge"/>
          <c:yMode val="edge"/>
          <c:x val="0.22343516576397657"/>
          <c:y val="0.93805099474673292"/>
          <c:w val="0.55312966847204681"/>
          <c:h val="3.6039687864129089E-2"/>
        </c:manualLayout>
      </c:layout>
      <c:overlay val="0"/>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008000"/>
                </a:solidFill>
              </a:rPr>
              <a:t>Porcentaje de personas con resolución de PIA sobre la población potencialmente dependiente</a:t>
            </a:r>
          </a:p>
        </c:rich>
      </c:tx>
      <c:layout>
        <c:manualLayout>
          <c:xMode val="edge"/>
          <c:yMode val="edge"/>
          <c:x val="0.16994001498315706"/>
          <c:y val="0"/>
        </c:manualLayout>
      </c:layout>
      <c:overlay val="0"/>
    </c:title>
    <c:autoTitleDeleted val="0"/>
    <c:plotArea>
      <c:layout>
        <c:manualLayout>
          <c:layoutTarget val="inner"/>
          <c:xMode val="edge"/>
          <c:yMode val="edge"/>
          <c:x val="0.12526096033402923"/>
          <c:y val="4.4827623945669484E-2"/>
          <c:w val="0.84551148225469763"/>
          <c:h val="0.69827644992292637"/>
        </c:manualLayout>
      </c:layout>
      <c:barChart>
        <c:barDir val="col"/>
        <c:grouping val="clustered"/>
        <c:varyColors val="0"/>
        <c:ser>
          <c:idx val="0"/>
          <c:order val="0"/>
          <c:spPr>
            <a:solidFill>
              <a:srgbClr val="FFFF99"/>
            </a:solidFill>
            <a:ln w="12700">
              <a:solidFill>
                <a:srgbClr val="000000"/>
              </a:solidFill>
              <a:prstDash val="solid"/>
            </a:ln>
          </c:spPr>
          <c:invertIfNegative val="0"/>
          <c:dPt>
            <c:idx val="5"/>
            <c:invertIfNegative val="0"/>
            <c:bubble3D val="0"/>
            <c:extLst>
              <c:ext xmlns:c16="http://schemas.microsoft.com/office/drawing/2014/chart" uri="{C3380CC4-5D6E-409C-BE32-E72D297353CC}">
                <c16:uniqueId val="{00000001-2CFB-46D3-A574-771DF452054E}"/>
              </c:ext>
            </c:extLst>
          </c:dPt>
          <c:dPt>
            <c:idx val="6"/>
            <c:invertIfNegative val="0"/>
            <c:bubble3D val="0"/>
            <c:extLst>
              <c:ext xmlns:c16="http://schemas.microsoft.com/office/drawing/2014/chart" uri="{C3380CC4-5D6E-409C-BE32-E72D297353CC}">
                <c16:uniqueId val="{00000003-2CFB-46D3-A574-771DF452054E}"/>
              </c:ext>
            </c:extLst>
          </c:dPt>
          <c:dPt>
            <c:idx val="7"/>
            <c:invertIfNegative val="0"/>
            <c:bubble3D val="0"/>
            <c:spPr>
              <a:solidFill>
                <a:schemeClr val="accent6">
                  <a:lumMod val="40000"/>
                  <a:lumOff val="60000"/>
                </a:schemeClr>
              </a:solidFill>
              <a:ln w="12700">
                <a:solidFill>
                  <a:srgbClr val="000000"/>
                </a:solidFill>
                <a:prstDash val="solid"/>
              </a:ln>
            </c:spPr>
            <c:extLst>
              <c:ext xmlns:c16="http://schemas.microsoft.com/office/drawing/2014/chart" uri="{C3380CC4-5D6E-409C-BE32-E72D297353CC}">
                <c16:uniqueId val="{00000004-2CFB-46D3-A574-771DF452054E}"/>
              </c:ext>
            </c:extLst>
          </c:dPt>
          <c:dPt>
            <c:idx val="8"/>
            <c:invertIfNegative val="0"/>
            <c:bubble3D val="0"/>
            <c:extLst>
              <c:ext xmlns:c16="http://schemas.microsoft.com/office/drawing/2014/chart" uri="{C3380CC4-5D6E-409C-BE32-E72D297353CC}">
                <c16:uniqueId val="{00000005-2CFB-46D3-A574-771DF452054E}"/>
              </c:ext>
            </c:extLst>
          </c:dPt>
          <c:dPt>
            <c:idx val="9"/>
            <c:invertIfNegative val="0"/>
            <c:bubble3D val="0"/>
            <c:extLst>
              <c:ext xmlns:c16="http://schemas.microsoft.com/office/drawing/2014/chart" uri="{C3380CC4-5D6E-409C-BE32-E72D297353CC}">
                <c16:uniqueId val="{00000006-2CFB-46D3-A574-771DF452054E}"/>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CFB-46D3-A574-771DF452054E}"/>
                </c:ext>
              </c:extLst>
            </c:dLbl>
            <c:dLbl>
              <c:idx val="1"/>
              <c:layout>
                <c:manualLayout>
                  <c:x val="1.5968063872255488E-2"/>
                  <c:y val="4.558404558404558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CFB-46D3-A574-771DF452054E}"/>
                </c:ext>
              </c:extLst>
            </c:dLbl>
            <c:dLbl>
              <c:idx val="2"/>
              <c:layout>
                <c:manualLayout>
                  <c:x val="1.330671989354624E-2"/>
                  <c:y val="-1.36752136752136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FB-46D3-A574-771DF452054E}"/>
                </c:ext>
              </c:extLst>
            </c:dLbl>
            <c:dLbl>
              <c:idx val="3"/>
              <c:layout>
                <c:manualLayout>
                  <c:x val="2.6613439787092482E-3"/>
                  <c:y val="-2.7350427350427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CFB-46D3-A574-771DF452054E}"/>
                </c:ext>
              </c:extLst>
            </c:dLbl>
            <c:dLbl>
              <c:idx val="4"/>
              <c:layout>
                <c:manualLayout>
                  <c:x val="7.9840319361276953E-3"/>
                  <c:y val="-3.19088319088319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CFB-46D3-A574-771DF452054E}"/>
                </c:ext>
              </c:extLst>
            </c:dLbl>
            <c:dLbl>
              <c:idx val="5"/>
              <c:layout>
                <c:manualLayout>
                  <c:x val="7.9840319361277438E-3"/>
                  <c:y val="-1.595441595441599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FB-46D3-A574-771DF452054E}"/>
                </c:ext>
              </c:extLst>
            </c:dLbl>
            <c:dLbl>
              <c:idx val="6"/>
              <c:layout>
                <c:manualLayout>
                  <c:x val="2.6613439787092968E-3"/>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CFB-46D3-A574-771DF452054E}"/>
                </c:ext>
              </c:extLst>
            </c:dLbl>
            <c:dLbl>
              <c:idx val="7"/>
              <c:layout>
                <c:manualLayout>
                  <c:x val="2.6613439787091992E-3"/>
                  <c:y val="-1.36752136752136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CFB-46D3-A574-771DF452054E}"/>
                </c:ext>
              </c:extLst>
            </c:dLbl>
            <c:dLbl>
              <c:idx val="8"/>
              <c:layout>
                <c:manualLayout>
                  <c:x val="7.9840319361277438E-3"/>
                  <c:y val="-4.1784892416065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CFB-46D3-A574-771DF452054E}"/>
                </c:ext>
              </c:extLst>
            </c:dLbl>
            <c:dLbl>
              <c:idx val="9"/>
              <c:layout>
                <c:manualLayout>
                  <c:x val="5.3226879574184965E-3"/>
                  <c:y val="1.1396011396011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CFB-46D3-A574-771DF452054E}"/>
                </c:ext>
              </c:extLst>
            </c:dLbl>
            <c:dLbl>
              <c:idx val="10"/>
              <c:layout>
                <c:manualLayout>
                  <c:x val="5.3226879574183985E-3"/>
                  <c:y val="-1.13960113960113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CFB-46D3-A574-771DF452054E}"/>
                </c:ext>
              </c:extLst>
            </c:dLbl>
            <c:dLbl>
              <c:idx val="11"/>
              <c:layout>
                <c:manualLayout>
                  <c:x val="2.6613439787092482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CFB-46D3-A574-771DF452054E}"/>
                </c:ext>
              </c:extLst>
            </c:dLbl>
            <c:dLbl>
              <c:idx val="12"/>
              <c:layout>
                <c:manualLayout>
                  <c:x val="5.3226879574184965E-3"/>
                  <c:y val="-2.27920227920232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CFB-46D3-A574-771DF452054E}"/>
                </c:ext>
              </c:extLst>
            </c:dLbl>
            <c:dLbl>
              <c:idx val="13"/>
              <c:layout>
                <c:manualLayout>
                  <c:x val="1.0645375914836993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CFB-46D3-A574-771DF452054E}"/>
                </c:ext>
              </c:extLst>
            </c:dLbl>
            <c:dLbl>
              <c:idx val="14"/>
              <c:layout>
                <c:manualLayout>
                  <c:x val="1.5968063872255488E-2"/>
                  <c:y val="9.11680911680911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CFB-46D3-A574-771DF452054E}"/>
                </c:ext>
              </c:extLst>
            </c:dLbl>
            <c:dLbl>
              <c:idx val="15"/>
              <c:layout>
                <c:manualLayout>
                  <c:x val="7.9840319361276467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CFB-46D3-A574-771DF452054E}"/>
                </c:ext>
              </c:extLst>
            </c:dLbl>
            <c:dLbl>
              <c:idx val="16"/>
              <c:layout>
                <c:manualLayout>
                  <c:x val="2.6613439787091507E-3"/>
                  <c:y val="6.8376068376067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CFB-46D3-A574-771DF452054E}"/>
                </c:ext>
              </c:extLst>
            </c:dLbl>
            <c:dLbl>
              <c:idx val="17"/>
              <c:layout>
                <c:manualLayout>
                  <c:x val="1.8629407850964737E-2"/>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CFB-46D3-A574-771DF452054E}"/>
                </c:ext>
              </c:extLst>
            </c:dLbl>
            <c:dLbl>
              <c:idx val="18"/>
              <c:layout>
                <c:manualLayout>
                  <c:x val="7.9840319361277438E-3"/>
                  <c:y val="6.83760683760683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CFB-46D3-A574-771DF452054E}"/>
                </c:ext>
              </c:extLst>
            </c:dLbl>
            <c:spPr>
              <a:noFill/>
              <a:ln w="25400">
                <a:noFill/>
              </a:ln>
            </c:spPr>
            <c:txPr>
              <a:bodyPr wrap="square" lIns="38100" tIns="19050" rIns="38100" bIns="19050" anchor="ctr">
                <a:spAutoFit/>
              </a:bodyPr>
              <a:lstStyle/>
              <a:p>
                <a:pPr>
                  <a:defRPr>
                    <a:solidFill>
                      <a:srgbClr val="0066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'42pbpcasaadpot'!$P$11:$P$29</c:f>
              <c:strCache>
                <c:ptCount val="19"/>
                <c:pt idx="0">
                  <c:v>Castilla y León</c:v>
                </c:pt>
                <c:pt idx="1">
                  <c:v>Andalucía</c:v>
                </c:pt>
                <c:pt idx="2">
                  <c:v>Castilla - La Mancha</c:v>
                </c:pt>
                <c:pt idx="3">
                  <c:v>Balears, Illes</c:v>
                </c:pt>
                <c:pt idx="4">
                  <c:v>Comunitat Valenciana</c:v>
                </c:pt>
                <c:pt idx="5">
                  <c:v>Extremadura</c:v>
                </c:pt>
                <c:pt idx="6">
                  <c:v>Madrid, Comunidad de</c:v>
                </c:pt>
                <c:pt idx="7">
                  <c:v>TOTAL</c:v>
                </c:pt>
                <c:pt idx="8">
                  <c:v>Aragón</c:v>
                </c:pt>
                <c:pt idx="9">
                  <c:v>Rioja, La</c:v>
                </c:pt>
                <c:pt idx="10">
                  <c:v>País Vasco</c:v>
                </c:pt>
                <c:pt idx="11">
                  <c:v>Murcia, Región de</c:v>
                </c:pt>
                <c:pt idx="12">
                  <c:v>Navarra, Comunidad Foral de</c:v>
                </c:pt>
                <c:pt idx="13">
                  <c:v>Cataluña</c:v>
                </c:pt>
                <c:pt idx="14">
                  <c:v>Cantabria</c:v>
                </c:pt>
                <c:pt idx="15">
                  <c:v>Canarias</c:v>
                </c:pt>
                <c:pt idx="16">
                  <c:v>Asturias, Principado de</c:v>
                </c:pt>
                <c:pt idx="17">
                  <c:v>Galicia</c:v>
                </c:pt>
                <c:pt idx="18">
                  <c:v>Ceuta y Melilla</c:v>
                </c:pt>
              </c:strCache>
            </c:strRef>
          </c:cat>
          <c:val>
            <c:numRef>
              <c:f>'42pbpcasaadpot'!$Q$11:$Q$29</c:f>
              <c:numCache>
                <c:formatCode>#,##0.00</c:formatCode>
                <c:ptCount val="19"/>
                <c:pt idx="0">
                  <c:v>27.895602020115639</c:v>
                </c:pt>
                <c:pt idx="1">
                  <c:v>25.768636996486176</c:v>
                </c:pt>
                <c:pt idx="2">
                  <c:v>23.621156466104473</c:v>
                </c:pt>
                <c:pt idx="3">
                  <c:v>22.453968669261208</c:v>
                </c:pt>
                <c:pt idx="4">
                  <c:v>21.645763081184946</c:v>
                </c:pt>
                <c:pt idx="5">
                  <c:v>21.067049472179736</c:v>
                </c:pt>
                <c:pt idx="6">
                  <c:v>21.014912074387397</c:v>
                </c:pt>
                <c:pt idx="7">
                  <c:v>20.848389783393714</c:v>
                </c:pt>
                <c:pt idx="8">
                  <c:v>19.749796812789992</c:v>
                </c:pt>
                <c:pt idx="9">
                  <c:v>19.658327978551327</c:v>
                </c:pt>
                <c:pt idx="10">
                  <c:v>19.620873636428453</c:v>
                </c:pt>
                <c:pt idx="11">
                  <c:v>19.184998734007536</c:v>
                </c:pt>
                <c:pt idx="12">
                  <c:v>18.714505406681763</c:v>
                </c:pt>
                <c:pt idx="13">
                  <c:v>18.194124003933783</c:v>
                </c:pt>
                <c:pt idx="14">
                  <c:v>17.862517305724431</c:v>
                </c:pt>
                <c:pt idx="15">
                  <c:v>15.388105287888976</c:v>
                </c:pt>
                <c:pt idx="16">
                  <c:v>15.358497586588252</c:v>
                </c:pt>
                <c:pt idx="17">
                  <c:v>14.720177610089834</c:v>
                </c:pt>
                <c:pt idx="18">
                  <c:v>14.592313218390805</c:v>
                </c:pt>
              </c:numCache>
            </c:numRef>
          </c:val>
          <c:extLst>
            <c:ext xmlns:c16="http://schemas.microsoft.com/office/drawing/2014/chart" uri="{C3380CC4-5D6E-409C-BE32-E72D297353CC}">
              <c16:uniqueId val="{00000015-2CFB-46D3-A574-771DF452054E}"/>
            </c:ext>
          </c:extLst>
        </c:ser>
        <c:dLbls>
          <c:showLegendKey val="0"/>
          <c:showVal val="0"/>
          <c:showCatName val="0"/>
          <c:showSerName val="0"/>
          <c:showPercent val="0"/>
          <c:showBubbleSize val="0"/>
        </c:dLbls>
        <c:gapWidth val="20"/>
        <c:axId val="-2066981584"/>
        <c:axId val="-2066981040"/>
      </c:barChart>
      <c:catAx>
        <c:axId val="-2066981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81040"/>
        <c:crosses val="autoZero"/>
        <c:auto val="1"/>
        <c:lblAlgn val="ctr"/>
        <c:lblOffset val="100"/>
        <c:tickLblSkip val="1"/>
        <c:tickMarkSkip val="1"/>
        <c:noMultiLvlLbl val="0"/>
      </c:catAx>
      <c:valAx>
        <c:axId val="-2066981040"/>
        <c:scaling>
          <c:orientation val="minMax"/>
          <c:max val="26.5"/>
          <c:min val="0"/>
        </c:scaling>
        <c:delete val="0"/>
        <c:axPos val="l"/>
        <c:numFmt formatCode="#,##0.0"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8158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registradas sobre</a:t>
            </a:r>
            <a:r>
              <a:rPr lang="es-ES" baseline="0">
                <a:solidFill>
                  <a:srgbClr val="008000"/>
                </a:solidFill>
              </a:rPr>
              <a:t> la población potencialmente dependiente</a:t>
            </a:r>
            <a:endParaRPr lang="es-ES">
              <a:solidFill>
                <a:srgbClr val="008000"/>
              </a:solidFill>
            </a:endParaRP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11C3-423E-BDE0-260756DA6119}"/>
              </c:ext>
            </c:extLst>
          </c:dPt>
          <c:dPt>
            <c:idx val="7"/>
            <c:invertIfNegative val="0"/>
            <c:bubble3D val="0"/>
            <c:extLst>
              <c:ext xmlns:c16="http://schemas.microsoft.com/office/drawing/2014/chart" uri="{C3380CC4-5D6E-409C-BE32-E72D297353CC}">
                <c16:uniqueId val="{00000001-11C3-423E-BDE0-260756DA6119}"/>
              </c:ext>
            </c:extLst>
          </c:dPt>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3-11C3-423E-BDE0-260756DA6119}"/>
              </c:ext>
            </c:extLst>
          </c:dPt>
          <c:dPt>
            <c:idx val="9"/>
            <c:invertIfNegative val="0"/>
            <c:bubble3D val="0"/>
            <c:extLst>
              <c:ext xmlns:c16="http://schemas.microsoft.com/office/drawing/2014/chart" uri="{C3380CC4-5D6E-409C-BE32-E72D297353CC}">
                <c16:uniqueId val="{00000004-11C3-423E-BDE0-260756DA6119}"/>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1C3-423E-BDE0-260756DA6119}"/>
                </c:ext>
              </c:extLst>
            </c:dLbl>
            <c:dLbl>
              <c:idx val="1"/>
              <c:layout>
                <c:manualLayout>
                  <c:x val="2.7952480782669461E-3"/>
                  <c:y val="-2.1660649819494584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1C3-423E-BDE0-260756DA6119}"/>
                </c:ext>
              </c:extLst>
            </c:dLbl>
            <c:dLbl>
              <c:idx val="2"/>
              <c:layout>
                <c:manualLayout>
                  <c:x val="2.7983294541012306E-3"/>
                  <c:y val="-7.183831262969384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1C3-423E-BDE0-260756DA6119}"/>
                </c:ext>
              </c:extLst>
            </c:dLbl>
            <c:dLbl>
              <c:idx val="3"/>
              <c:layout>
                <c:manualLayout>
                  <c:x val="1.1180992313067784E-2"/>
                  <c:y val="-9.69991566938607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1C3-423E-BDE0-260756DA6119}"/>
                </c:ext>
              </c:extLst>
            </c:dLbl>
            <c:dLbl>
              <c:idx val="4"/>
              <c:layout>
                <c:manualLayout>
                  <c:x val="2.7952480782669461E-3"/>
                  <c:y val="4.81347773766548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C3-423E-BDE0-260756DA6119}"/>
                </c:ext>
              </c:extLst>
            </c:dLbl>
            <c:dLbl>
              <c:idx val="5"/>
              <c:layout>
                <c:manualLayout>
                  <c:x val="1.1174945840611874E-2"/>
                  <c:y val="7.220239251566130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1C3-423E-BDE0-260756DA6119}"/>
                </c:ext>
              </c:extLst>
            </c:dLbl>
            <c:dLbl>
              <c:idx val="6"/>
              <c:layout>
                <c:manualLayout>
                  <c:x val="8.385744234800787E-3"/>
                  <c:y val="2.39934809592839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1C3-423E-BDE0-260756DA6119}"/>
                </c:ext>
              </c:extLst>
            </c:dLbl>
            <c:dLbl>
              <c:idx val="7"/>
              <c:layout>
                <c:manualLayout>
                  <c:x val="5.5904475002071189E-3"/>
                  <c:y val="9.648908381940296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C3-423E-BDE0-260756DA6119}"/>
                </c:ext>
              </c:extLst>
            </c:dLbl>
            <c:dLbl>
              <c:idx val="8"/>
              <c:layout>
                <c:manualLayout>
                  <c:x val="1.6771488469601574E-2"/>
                  <c:y val="-7.2960194055165484E-5"/>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C3-423E-BDE0-260756DA6119}"/>
                </c:ext>
              </c:extLst>
            </c:dLbl>
            <c:dLbl>
              <c:idx val="9"/>
              <c:layout>
                <c:manualLayout>
                  <c:x val="1.1178131035507355E-2"/>
                  <c:y val="-1.4418639908278612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1C3-423E-BDE0-260756DA6119}"/>
                </c:ext>
              </c:extLst>
            </c:dLbl>
            <c:dLbl>
              <c:idx val="10"/>
              <c:layout>
                <c:manualLayout>
                  <c:x val="8.3857442348007367E-3"/>
                  <c:y val="2.443124212361541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1C3-423E-BDE0-260756DA6119}"/>
                </c:ext>
              </c:extLst>
            </c:dLbl>
            <c:dLbl>
              <c:idx val="11"/>
              <c:layout>
                <c:manualLayout>
                  <c:x val="8.385744234800839E-3"/>
                  <c:y val="1.2011711532448335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1C3-423E-BDE0-260756DA6119}"/>
                </c:ext>
              </c:extLst>
            </c:dLbl>
            <c:dLbl>
              <c:idx val="12"/>
              <c:layout>
                <c:manualLayout>
                  <c:x val="8.3857442348007367E-3"/>
                  <c:y val="1.2033694344163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1C3-423E-BDE0-260756DA6119}"/>
                </c:ext>
              </c:extLst>
            </c:dLbl>
            <c:dLbl>
              <c:idx val="13"/>
              <c:layout>
                <c:manualLayout>
                  <c:x val="8.385744234800839E-3"/>
                  <c:y val="-2.1660649819494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1C3-423E-BDE0-260756DA6119}"/>
                </c:ext>
              </c:extLst>
            </c:dLbl>
            <c:dLbl>
              <c:idx val="14"/>
              <c:layout>
                <c:manualLayout>
                  <c:x val="8.385744234800839E-3"/>
                  <c:y val="-1.6868965386546898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1C3-423E-BDE0-260756DA6119}"/>
                </c:ext>
              </c:extLst>
            </c:dLbl>
            <c:dLbl>
              <c:idx val="15"/>
              <c:layout>
                <c:manualLayout>
                  <c:x val="1.1180992313067784E-2"/>
                  <c:y val="9.648938287046248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1C3-423E-BDE0-260756DA6119}"/>
                </c:ext>
              </c:extLst>
            </c:dLbl>
            <c:dLbl>
              <c:idx val="16"/>
              <c:layout>
                <c:manualLayout>
                  <c:x val="1.3976240391334731E-2"/>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1C3-423E-BDE0-260756DA6119}"/>
                </c:ext>
              </c:extLst>
            </c:dLbl>
            <c:dLbl>
              <c:idx val="17"/>
              <c:layout>
                <c:manualLayout>
                  <c:x val="1.9566736547868623E-2"/>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1C3-423E-BDE0-260756DA6119}"/>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11C3-423E-BDE0-260756DA6119}"/>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'22solcasaadpot'!$Q$10:$Q$28</c:f>
              <c:strCache>
                <c:ptCount val="19"/>
                <c:pt idx="0">
                  <c:v>Andalucía</c:v>
                </c:pt>
                <c:pt idx="1">
                  <c:v>Extremadura</c:v>
                </c:pt>
                <c:pt idx="2">
                  <c:v>Castilla y León</c:v>
                </c:pt>
                <c:pt idx="3">
                  <c:v>Cataluña</c:v>
                </c:pt>
                <c:pt idx="4">
                  <c:v>Balears, Illes</c:v>
                </c:pt>
                <c:pt idx="5">
                  <c:v>País Vasco</c:v>
                </c:pt>
                <c:pt idx="6">
                  <c:v>Castilla - La Mancha</c:v>
                </c:pt>
                <c:pt idx="7">
                  <c:v>Rioja, La</c:v>
                </c:pt>
                <c:pt idx="8">
                  <c:v>TOTAL</c:v>
                </c:pt>
                <c:pt idx="9">
                  <c:v>Comunitat Valenciana</c:v>
                </c:pt>
                <c:pt idx="10">
                  <c:v>Murcia, Región de</c:v>
                </c:pt>
                <c:pt idx="11">
                  <c:v>Madrid, Comunidad de</c:v>
                </c:pt>
                <c:pt idx="12">
                  <c:v>Aragón</c:v>
                </c:pt>
                <c:pt idx="13">
                  <c:v>Navarra, Comunidad Foral de</c:v>
                </c:pt>
                <c:pt idx="14">
                  <c:v>Cantabria</c:v>
                </c:pt>
                <c:pt idx="15">
                  <c:v>Canarias</c:v>
                </c:pt>
                <c:pt idx="16">
                  <c:v>Asturias, Principado de</c:v>
                </c:pt>
                <c:pt idx="17">
                  <c:v>Ceuta y Melilla</c:v>
                </c:pt>
                <c:pt idx="18">
                  <c:v>Galicia</c:v>
                </c:pt>
              </c:strCache>
            </c:strRef>
          </c:cat>
          <c:val>
            <c:numRef>
              <c:f>'22solcasaadpot'!$R$10:$R$28</c:f>
              <c:numCache>
                <c:formatCode>0.00</c:formatCode>
                <c:ptCount val="19"/>
                <c:pt idx="0">
                  <c:v>40.743775039542349</c:v>
                </c:pt>
                <c:pt idx="1">
                  <c:v>35.95947945136782</c:v>
                </c:pt>
                <c:pt idx="2">
                  <c:v>35.809305264558184</c:v>
                </c:pt>
                <c:pt idx="3">
                  <c:v>34.130903012784799</c:v>
                </c:pt>
                <c:pt idx="4">
                  <c:v>33.922556169670017</c:v>
                </c:pt>
                <c:pt idx="5">
                  <c:v>32.92119210019726</c:v>
                </c:pt>
                <c:pt idx="6">
                  <c:v>32.431062134616383</c:v>
                </c:pt>
                <c:pt idx="7">
                  <c:v>32.186302098335958</c:v>
                </c:pt>
                <c:pt idx="8">
                  <c:v>31.42356030838652</c:v>
                </c:pt>
                <c:pt idx="9">
                  <c:v>29.788180725223118</c:v>
                </c:pt>
                <c:pt idx="10">
                  <c:v>29.404288487412064</c:v>
                </c:pt>
                <c:pt idx="11">
                  <c:v>28.794004806011124</c:v>
                </c:pt>
                <c:pt idx="12">
                  <c:v>26.88295387907532</c:v>
                </c:pt>
                <c:pt idx="13">
                  <c:v>26.134918808955838</c:v>
                </c:pt>
                <c:pt idx="14">
                  <c:v>23.625072734204139</c:v>
                </c:pt>
                <c:pt idx="15">
                  <c:v>23.415132095954892</c:v>
                </c:pt>
                <c:pt idx="16">
                  <c:v>23.116556934812042</c:v>
                </c:pt>
                <c:pt idx="17">
                  <c:v>22.889727011494251</c:v>
                </c:pt>
                <c:pt idx="18">
                  <c:v>17.051515987791365</c:v>
                </c:pt>
              </c:numCache>
            </c:numRef>
          </c:val>
          <c:extLst>
            <c:ext xmlns:c16="http://schemas.microsoft.com/office/drawing/2014/chart" uri="{C3380CC4-5D6E-409C-BE32-E72D297353CC}">
              <c16:uniqueId val="{00000014-11C3-423E-BDE0-260756DA6119}"/>
            </c:ext>
          </c:extLst>
        </c:ser>
        <c:dLbls>
          <c:showLegendKey val="0"/>
          <c:showVal val="0"/>
          <c:showCatName val="0"/>
          <c:showSerName val="0"/>
          <c:showPercent val="0"/>
          <c:showBubbleSize val="0"/>
        </c:dLbls>
        <c:gapWidth val="20"/>
        <c:axId val="711920256"/>
        <c:axId val="711919712"/>
      </c:barChart>
      <c:catAx>
        <c:axId val="711920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711919712"/>
        <c:crosses val="autoZero"/>
        <c:auto val="1"/>
        <c:lblAlgn val="ctr"/>
        <c:lblOffset val="100"/>
        <c:tickLblSkip val="1"/>
        <c:tickMarkSkip val="1"/>
        <c:noMultiLvlLbl val="0"/>
      </c:catAx>
      <c:valAx>
        <c:axId val="711919712"/>
        <c:scaling>
          <c:orientation val="minMax"/>
          <c:max val="43"/>
          <c:min val="0"/>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711920256"/>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personas con resolución de PIA registradas sobre</a:t>
            </a:r>
            <a:r>
              <a:rPr lang="es-ES" baseline="0">
                <a:solidFill>
                  <a:srgbClr val="008000"/>
                </a:solidFill>
              </a:rPr>
              <a:t> la población </a:t>
            </a:r>
            <a:endParaRPr lang="es-ES">
              <a:solidFill>
                <a:srgbClr val="008000"/>
              </a:solidFill>
            </a:endParaRPr>
          </a:p>
        </c:rich>
      </c:tx>
      <c:layout>
        <c:manualLayout>
          <c:xMode val="edge"/>
          <c:yMode val="edge"/>
          <c:x val="0.25981691312976124"/>
          <c:y val="2.590985804193830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1-5A18-4C66-836E-237B6531E29D}"/>
              </c:ext>
            </c:extLst>
          </c:dPt>
          <c:dPt>
            <c:idx val="9"/>
            <c:invertIfNegative val="0"/>
            <c:bubble3D val="0"/>
            <c:extLst>
              <c:ext xmlns:c16="http://schemas.microsoft.com/office/drawing/2014/chart" uri="{C3380CC4-5D6E-409C-BE32-E72D297353CC}">
                <c16:uniqueId val="{00000002-5A18-4C66-836E-237B6531E29D}"/>
              </c:ext>
            </c:extLst>
          </c:dPt>
          <c:dPt>
            <c:idx val="10"/>
            <c:invertIfNegative val="0"/>
            <c:bubble3D val="0"/>
            <c:extLst>
              <c:ext xmlns:c16="http://schemas.microsoft.com/office/drawing/2014/chart" uri="{C3380CC4-5D6E-409C-BE32-E72D297353CC}">
                <c16:uniqueId val="{00000003-5A18-4C66-836E-237B6531E29D}"/>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18-4C66-836E-237B6531E29D}"/>
                </c:ext>
              </c:extLst>
            </c:dLbl>
            <c:dLbl>
              <c:idx val="1"/>
              <c:layout>
                <c:manualLayout>
                  <c:x val="8.385744234800839E-3"/>
                  <c:y val="-4.813477737665463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A18-4C66-836E-237B6531E29D}"/>
                </c:ext>
              </c:extLst>
            </c:dLbl>
            <c:dLbl>
              <c:idx val="2"/>
              <c:layout>
                <c:manualLayout>
                  <c:x val="-5.4651063353922862E-4"/>
                  <c:y val="-2.2061518107760276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A18-4C66-836E-237B6531E29D}"/>
                </c:ext>
              </c:extLst>
            </c:dLbl>
            <c:dLbl>
              <c:idx val="4"/>
              <c:layout>
                <c:manualLayout>
                  <c:x val="9.6809849988263661E-4"/>
                  <c:y val="9.62695792058245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A18-4C66-836E-237B6531E29D}"/>
                </c:ext>
              </c:extLst>
            </c:dLbl>
            <c:dLbl>
              <c:idx val="5"/>
              <c:layout>
                <c:manualLayout>
                  <c:x val="5.5904231483260109E-3"/>
                  <c:y val="1.0444726667231112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A18-4C66-836E-237B6531E29D}"/>
                </c:ext>
              </c:extLst>
            </c:dLbl>
            <c:dLbl>
              <c:idx val="6"/>
              <c:layout>
                <c:manualLayout>
                  <c:x val="0"/>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A18-4C66-836E-237B6531E29D}"/>
                </c:ext>
              </c:extLst>
            </c:dLbl>
            <c:dLbl>
              <c:idx val="7"/>
              <c:layout>
                <c:manualLayout>
                  <c:x val="8.385744234800787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A18-4C66-836E-237B6531E29D}"/>
                </c:ext>
              </c:extLst>
            </c:dLbl>
            <c:dLbl>
              <c:idx val="8"/>
              <c:layout>
                <c:manualLayout>
                  <c:x val="4.3360433604336043E-3"/>
                  <c:y val="1.1930121638021001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18-4C66-836E-237B6531E29D}"/>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18-4C66-836E-237B6531E29D}"/>
                </c:ext>
              </c:extLst>
            </c:dLbl>
            <c:dLbl>
              <c:idx val="10"/>
              <c:layout>
                <c:manualLayout>
                  <c:x val="5.402641742952863E-3"/>
                  <c:y val="9.62695792058250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A18-4C66-836E-237B6531E29D}"/>
                </c:ext>
              </c:extLst>
            </c:dLbl>
            <c:dLbl>
              <c:idx val="11"/>
              <c:layout>
                <c:manualLayout>
                  <c:x val="8.385744234800839E-3"/>
                  <c:y val="-2.406738868832731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A18-4C66-836E-237B6531E29D}"/>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A18-4C66-836E-237B6531E29D}"/>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A18-4C66-836E-237B6531E29D}"/>
                </c:ext>
              </c:extLst>
            </c:dLbl>
            <c:dLbl>
              <c:idx val="16"/>
              <c:layout>
                <c:manualLayout>
                  <c:x val="0"/>
                  <c:y val="7.1167555668444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A18-4C66-836E-237B6531E29D}"/>
                </c:ext>
              </c:extLst>
            </c:dLbl>
            <c:dLbl>
              <c:idx val="17"/>
              <c:layout>
                <c:manualLayout>
                  <c:x val="4.6769519663700573E-3"/>
                  <c:y val="9.62695792058245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A18-4C66-836E-237B6531E29D}"/>
                </c:ext>
              </c:extLst>
            </c:dLbl>
            <c:dLbl>
              <c:idx val="18"/>
              <c:layout>
                <c:manualLayout>
                  <c:x val="1.8817403922070717E-3"/>
                  <c:y val="4.813366071176481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A18-4C66-836E-237B6531E29D}"/>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'44bpbpcasaad'!$AE$11:$AE$29</c:f>
              <c:strCache>
                <c:ptCount val="19"/>
                <c:pt idx="0">
                  <c:v>Castilla y León</c:v>
                </c:pt>
                <c:pt idx="1">
                  <c:v>Castilla - La Mancha</c:v>
                </c:pt>
                <c:pt idx="2">
                  <c:v>Andalucía</c:v>
                </c:pt>
                <c:pt idx="3">
                  <c:v>Extremadura</c:v>
                </c:pt>
                <c:pt idx="4">
                  <c:v>Cantabria</c:v>
                </c:pt>
                <c:pt idx="5">
                  <c:v>País Vasco</c:v>
                </c:pt>
                <c:pt idx="6">
                  <c:v>Asturias, Principado de</c:v>
                </c:pt>
                <c:pt idx="7">
                  <c:v>Aragón</c:v>
                </c:pt>
                <c:pt idx="8">
                  <c:v>TOTAL</c:v>
                </c:pt>
                <c:pt idx="9">
                  <c:v>Comunitat Valenciana</c:v>
                </c:pt>
                <c:pt idx="10">
                  <c:v>Rioja, La</c:v>
                </c:pt>
                <c:pt idx="11">
                  <c:v>Galicia</c:v>
                </c:pt>
                <c:pt idx="12">
                  <c:v>Murcia, Región de</c:v>
                </c:pt>
                <c:pt idx="13">
                  <c:v>Madrid, Comunidad de</c:v>
                </c:pt>
                <c:pt idx="14">
                  <c:v>Cataluña</c:v>
                </c:pt>
                <c:pt idx="15">
                  <c:v>Balears, Illes</c:v>
                </c:pt>
                <c:pt idx="16">
                  <c:v>Navarra, Comunidad Foral de</c:v>
                </c:pt>
                <c:pt idx="17">
                  <c:v>Ceuta y Melilla</c:v>
                </c:pt>
                <c:pt idx="18">
                  <c:v>Canarias</c:v>
                </c:pt>
              </c:strCache>
            </c:strRef>
          </c:cat>
          <c:val>
            <c:numRef>
              <c:f>'44bpbpcasaad'!$AF$11:$AF$29</c:f>
              <c:numCache>
                <c:formatCode>0.00</c:formatCode>
                <c:ptCount val="19"/>
                <c:pt idx="0">
                  <c:v>4.9493812799244727</c:v>
                </c:pt>
                <c:pt idx="1">
                  <c:v>3.3353658061449512</c:v>
                </c:pt>
                <c:pt idx="2">
                  <c:v>3.2007884061844756</c:v>
                </c:pt>
                <c:pt idx="3">
                  <c:v>3.1861741260703695</c:v>
                </c:pt>
                <c:pt idx="4">
                  <c:v>3.0414996873943032</c:v>
                </c:pt>
                <c:pt idx="5">
                  <c:v>2.9910233523264016</c:v>
                </c:pt>
                <c:pt idx="6">
                  <c:v>2.95803863097525</c:v>
                </c:pt>
                <c:pt idx="7">
                  <c:v>2.8947874373734748</c:v>
                </c:pt>
                <c:pt idx="8">
                  <c:v>2.8483307783269742</c:v>
                </c:pt>
                <c:pt idx="9">
                  <c:v>2.7864833177617667</c:v>
                </c:pt>
                <c:pt idx="10">
                  <c:v>2.7734360346616982</c:v>
                </c:pt>
                <c:pt idx="11">
                  <c:v>2.6566049573605146</c:v>
                </c:pt>
                <c:pt idx="12">
                  <c:v>2.5225899190405503</c:v>
                </c:pt>
                <c:pt idx="13">
                  <c:v>2.5016680651155734</c:v>
                </c:pt>
                <c:pt idx="14">
                  <c:v>2.4975454311783305</c:v>
                </c:pt>
                <c:pt idx="15">
                  <c:v>2.3339812129087525</c:v>
                </c:pt>
                <c:pt idx="16">
                  <c:v>2.3271501858859205</c:v>
                </c:pt>
                <c:pt idx="17">
                  <c:v>1.9312246341072097</c:v>
                </c:pt>
                <c:pt idx="18">
                  <c:v>1.7444084380729954</c:v>
                </c:pt>
              </c:numCache>
            </c:numRef>
          </c:val>
          <c:extLst>
            <c:ext xmlns:c16="http://schemas.microsoft.com/office/drawing/2014/chart" uri="{C3380CC4-5D6E-409C-BE32-E72D297353CC}">
              <c16:uniqueId val="{00000011-5A18-4C66-836E-237B6531E29D}"/>
            </c:ext>
          </c:extLst>
        </c:ser>
        <c:dLbls>
          <c:showLegendKey val="0"/>
          <c:showVal val="0"/>
          <c:showCatName val="0"/>
          <c:showSerName val="0"/>
          <c:showPercent val="0"/>
          <c:showBubbleSize val="0"/>
        </c:dLbls>
        <c:gapWidth val="20"/>
        <c:axId val="-2066979952"/>
        <c:axId val="-2066984848"/>
      </c:barChart>
      <c:catAx>
        <c:axId val="-2066979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84848"/>
        <c:crosses val="autoZero"/>
        <c:auto val="1"/>
        <c:lblAlgn val="ctr"/>
        <c:lblOffset val="100"/>
        <c:tickLblSkip val="1"/>
        <c:tickMarkSkip val="1"/>
        <c:noMultiLvlLbl val="0"/>
      </c:catAx>
      <c:valAx>
        <c:axId val="-20669848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7995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a:t>
            </a:r>
            <a:r>
              <a:rPr lang="es-ES" sz="960" b="0" i="0" u="none" strike="noStrike" baseline="0">
                <a:solidFill>
                  <a:srgbClr val="006600"/>
                </a:solidFill>
                <a:effectLst/>
              </a:rPr>
              <a:t>personas con resolución de PIA </a:t>
            </a:r>
            <a:r>
              <a:rPr lang="es-ES">
                <a:solidFill>
                  <a:srgbClr val="008000"/>
                </a:solidFill>
              </a:rPr>
              <a:t>en el tramo de edad</a:t>
            </a:r>
            <a:r>
              <a:rPr lang="es-ES" baseline="0">
                <a:solidFill>
                  <a:srgbClr val="008000"/>
                </a:solidFill>
              </a:rPr>
              <a:t> de 0 a 64 años sobre la población de dicha edad</a:t>
            </a:r>
          </a:p>
        </c:rich>
      </c:tx>
      <c:layout>
        <c:manualLayout>
          <c:xMode val="edge"/>
          <c:yMode val="edge"/>
          <c:x val="0.1904402843684275"/>
          <c:y val="3.031350247885681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extLst>
              <c:ext xmlns:c16="http://schemas.microsoft.com/office/drawing/2014/chart" uri="{C3380CC4-5D6E-409C-BE32-E72D297353CC}">
                <c16:uniqueId val="{00000000-35CB-4C35-AA3A-4F0EC5CBF55F}"/>
              </c:ext>
            </c:extLst>
          </c:dPt>
          <c:dPt>
            <c:idx val="9"/>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2-35CB-4C35-AA3A-4F0EC5CBF55F}"/>
              </c:ext>
            </c:extLst>
          </c:dPt>
          <c:dPt>
            <c:idx val="10"/>
            <c:invertIfNegative val="0"/>
            <c:bubble3D val="0"/>
            <c:extLst>
              <c:ext xmlns:c16="http://schemas.microsoft.com/office/drawing/2014/chart" uri="{C3380CC4-5D6E-409C-BE32-E72D297353CC}">
                <c16:uniqueId val="{00000003-35CB-4C35-AA3A-4F0EC5CBF55F}"/>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CB-4C35-AA3A-4F0EC5CBF55F}"/>
                </c:ext>
              </c:extLst>
            </c:dLbl>
            <c:dLbl>
              <c:idx val="1"/>
              <c:layout>
                <c:manualLayout>
                  <c:x val="2.8973944482105097E-3"/>
                  <c:y val="5.2004104276011528E-4"/>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CB-4C35-AA3A-4F0EC5CBF55F}"/>
                </c:ext>
              </c:extLst>
            </c:dLbl>
            <c:dLbl>
              <c:idx val="2"/>
              <c:layout>
                <c:manualLayout>
                  <c:x val="2.7951769186746393E-3"/>
                  <c:y val="4.813477737665440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CB-4C35-AA3A-4F0EC5CBF55F}"/>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CB-4C35-AA3A-4F0EC5CBF55F}"/>
                </c:ext>
              </c:extLst>
            </c:dLbl>
            <c:dLbl>
              <c:idx val="4"/>
              <c:layout>
                <c:manualLayout>
                  <c:x val="7.3108411117484484E-4"/>
                  <c:y val="1.2451846712897974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CB-4C35-AA3A-4F0EC5CBF55F}"/>
                </c:ext>
              </c:extLst>
            </c:dLbl>
            <c:dLbl>
              <c:idx val="5"/>
              <c:layout>
                <c:manualLayout>
                  <c:x val="2.4923954042168164E-3"/>
                  <c:y val="5.231550609802565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CB-4C35-AA3A-4F0EC5CBF55F}"/>
                </c:ext>
              </c:extLst>
            </c:dLbl>
            <c:dLbl>
              <c:idx val="6"/>
              <c:layout>
                <c:manualLayout>
                  <c:x val="2.3291790512940851E-3"/>
                  <c:y val="1.203367855191035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CB-4C35-AA3A-4F0EC5CBF55F}"/>
                </c:ext>
              </c:extLst>
            </c:dLbl>
            <c:dLbl>
              <c:idx val="7"/>
              <c:layout>
                <c:manualLayout>
                  <c:x val="1.7632233056960596E-3"/>
                  <c:y val="-4.813382448814993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CB-4C35-AA3A-4F0EC5CBF55F}"/>
                </c:ext>
              </c:extLst>
            </c:dLbl>
            <c:dLbl>
              <c:idx val="8"/>
              <c:layout>
                <c:manualLayout>
                  <c:x val="-5.6708557125723525E-3"/>
                  <c:y val="1.203367855191035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CB-4C35-AA3A-4F0EC5CBF55F}"/>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5CB-4C35-AA3A-4F0EC5CBF55F}"/>
                </c:ext>
              </c:extLst>
            </c:dLbl>
            <c:dLbl>
              <c:idx val="10"/>
              <c:layout>
                <c:manualLayout>
                  <c:x val="2.9582312144756742E-3"/>
                  <c:y val="9.62698732750285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CB-4C35-AA3A-4F0EC5CBF55F}"/>
                </c:ext>
              </c:extLst>
            </c:dLbl>
            <c:dLbl>
              <c:idx val="11"/>
              <c:layout>
                <c:manualLayout>
                  <c:x val="7.5081260537797009E-4"/>
                  <c:y val="3.661084492433884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35CB-4C35-AA3A-4F0EC5CBF55F}"/>
                </c:ext>
              </c:extLst>
            </c:dLbl>
            <c:dLbl>
              <c:idx val="13"/>
              <c:layout>
                <c:manualLayout>
                  <c:x val="1.1950079087795335E-3"/>
                  <c:y val="7.22029610309535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CB-4C35-AA3A-4F0EC5CBF55F}"/>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CB-4C35-AA3A-4F0EC5CBF55F}"/>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CB-4C35-AA3A-4F0EC5CBF55F}"/>
                </c:ext>
              </c:extLst>
            </c:dLbl>
            <c:dLbl>
              <c:idx val="16"/>
              <c:layout>
                <c:manualLayout>
                  <c:x val="1.0025062656641603E-2"/>
                  <c:y val="7.22021660649810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CB-4C35-AA3A-4F0EC5CBF55F}"/>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CB-4C35-AA3A-4F0EC5CBF55F}"/>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CB-4C35-AA3A-4F0EC5CBF55F}"/>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'44bpbpcasaad'!$AK$11:$AK$29</c:f>
              <c:strCache>
                <c:ptCount val="19"/>
                <c:pt idx="0">
                  <c:v>Castilla y León</c:v>
                </c:pt>
                <c:pt idx="1">
                  <c:v>Ceuta y Melilla</c:v>
                </c:pt>
                <c:pt idx="2">
                  <c:v>Andalucía</c:v>
                </c:pt>
                <c:pt idx="3">
                  <c:v>Murcia, Región de</c:v>
                </c:pt>
                <c:pt idx="4">
                  <c:v>Extremadura</c:v>
                </c:pt>
                <c:pt idx="5">
                  <c:v>Asturias, Principado de</c:v>
                </c:pt>
                <c:pt idx="6">
                  <c:v>Galicia</c:v>
                </c:pt>
                <c:pt idx="7">
                  <c:v>País Vasco</c:v>
                </c:pt>
                <c:pt idx="8">
                  <c:v>Cantabria</c:v>
                </c:pt>
                <c:pt idx="9">
                  <c:v>TOTAL</c:v>
                </c:pt>
                <c:pt idx="10">
                  <c:v>Castilla - La Mancha</c:v>
                </c:pt>
                <c:pt idx="11">
                  <c:v>Comunitat Valenciana</c:v>
                </c:pt>
                <c:pt idx="12">
                  <c:v>Canarias</c:v>
                </c:pt>
                <c:pt idx="13">
                  <c:v>Cataluña</c:v>
                </c:pt>
                <c:pt idx="14">
                  <c:v>Madrid, Comunidad de</c:v>
                </c:pt>
                <c:pt idx="15">
                  <c:v>Aragón</c:v>
                </c:pt>
                <c:pt idx="16">
                  <c:v>Balears, Illes</c:v>
                </c:pt>
                <c:pt idx="17">
                  <c:v>Navarra, Comunidad Foral de</c:v>
                </c:pt>
                <c:pt idx="18">
                  <c:v>Rioja, La</c:v>
                </c:pt>
              </c:strCache>
            </c:strRef>
          </c:cat>
          <c:val>
            <c:numRef>
              <c:f>'44bpbpcasaad'!$AL$11:$AL$29</c:f>
              <c:numCache>
                <c:formatCode>0.00</c:formatCode>
                <c:ptCount val="19"/>
                <c:pt idx="0">
                  <c:v>1.4031678243101124</c:v>
                </c:pt>
                <c:pt idx="1">
                  <c:v>1.1942229800311361</c:v>
                </c:pt>
                <c:pt idx="2">
                  <c:v>1.1820830009297025</c:v>
                </c:pt>
                <c:pt idx="3">
                  <c:v>1.1079041180851321</c:v>
                </c:pt>
                <c:pt idx="4">
                  <c:v>1.0220360290947561</c:v>
                </c:pt>
                <c:pt idx="5">
                  <c:v>1.0170394763811268</c:v>
                </c:pt>
                <c:pt idx="6">
                  <c:v>1.002900644621231</c:v>
                </c:pt>
                <c:pt idx="7">
                  <c:v>1.0025022749294226</c:v>
                </c:pt>
                <c:pt idx="8">
                  <c:v>1.0021383985770655</c:v>
                </c:pt>
                <c:pt idx="9">
                  <c:v>0.96843886040812799</c:v>
                </c:pt>
                <c:pt idx="10">
                  <c:v>0.95661714986117319</c:v>
                </c:pt>
                <c:pt idx="11">
                  <c:v>0.94111251043569866</c:v>
                </c:pt>
                <c:pt idx="12">
                  <c:v>0.84728013767471133</c:v>
                </c:pt>
                <c:pt idx="13">
                  <c:v>0.84373791889637206</c:v>
                </c:pt>
                <c:pt idx="14">
                  <c:v>0.81232826752571219</c:v>
                </c:pt>
                <c:pt idx="15">
                  <c:v>0.77986725128486012</c:v>
                </c:pt>
                <c:pt idx="16">
                  <c:v>0.74006424387478742</c:v>
                </c:pt>
                <c:pt idx="17">
                  <c:v>0.62492799824740652</c:v>
                </c:pt>
                <c:pt idx="18">
                  <c:v>0.61663234292406421</c:v>
                </c:pt>
              </c:numCache>
            </c:numRef>
          </c:val>
          <c:extLst>
            <c:ext xmlns:c16="http://schemas.microsoft.com/office/drawing/2014/chart" uri="{C3380CC4-5D6E-409C-BE32-E72D297353CC}">
              <c16:uniqueId val="{00000013-35CB-4C35-AA3A-4F0EC5CBF55F}"/>
            </c:ext>
          </c:extLst>
        </c:ser>
        <c:dLbls>
          <c:showLegendKey val="0"/>
          <c:showVal val="0"/>
          <c:showCatName val="0"/>
          <c:showSerName val="0"/>
          <c:showPercent val="0"/>
          <c:showBubbleSize val="0"/>
        </c:dLbls>
        <c:gapWidth val="20"/>
        <c:axId val="-2066979408"/>
        <c:axId val="-2066978864"/>
      </c:barChart>
      <c:catAx>
        <c:axId val="-2066979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78864"/>
        <c:crosses val="autoZero"/>
        <c:auto val="1"/>
        <c:lblAlgn val="ctr"/>
        <c:lblOffset val="100"/>
        <c:tickLblSkip val="1"/>
        <c:tickMarkSkip val="1"/>
        <c:noMultiLvlLbl val="0"/>
      </c:catAx>
      <c:valAx>
        <c:axId val="-2066978864"/>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7940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personas con resolución de PIA en el tramo de edad</a:t>
            </a:r>
            <a:r>
              <a:rPr lang="es-ES" baseline="0">
                <a:solidFill>
                  <a:srgbClr val="008000"/>
                </a:solidFill>
              </a:rPr>
              <a:t> de 65 a 79 años sobre la población de dicha edad</a:t>
            </a:r>
          </a:p>
        </c:rich>
      </c:tx>
      <c:layout>
        <c:manualLayout>
          <c:xMode val="edge"/>
          <c:yMode val="edge"/>
          <c:x val="0.20330202293845101"/>
          <c:y val="2.8901680131632135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4EDA-4EC5-A140-89485EB9CF3A}"/>
              </c:ext>
            </c:extLst>
          </c:dPt>
          <c:dPt>
            <c:idx val="7"/>
            <c:invertIfNegative val="0"/>
            <c:bubble3D val="0"/>
            <c:extLst>
              <c:ext xmlns:c16="http://schemas.microsoft.com/office/drawing/2014/chart" uri="{C3380CC4-5D6E-409C-BE32-E72D297353CC}">
                <c16:uniqueId val="{00000002-4EDA-4EC5-A140-89485EB9CF3A}"/>
              </c:ext>
            </c:extLst>
          </c:dPt>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3-4EDA-4EC5-A140-89485EB9CF3A}"/>
              </c:ext>
            </c:extLst>
          </c:dPt>
          <c:dPt>
            <c:idx val="9"/>
            <c:invertIfNegative val="0"/>
            <c:bubble3D val="0"/>
            <c:extLst>
              <c:ext xmlns:c16="http://schemas.microsoft.com/office/drawing/2014/chart" uri="{C3380CC4-5D6E-409C-BE32-E72D297353CC}">
                <c16:uniqueId val="{00000004-4EDA-4EC5-A140-89485EB9CF3A}"/>
              </c:ext>
            </c:extLst>
          </c:dPt>
          <c:dPt>
            <c:idx val="10"/>
            <c:invertIfNegative val="0"/>
            <c:bubble3D val="0"/>
            <c:extLst>
              <c:ext xmlns:c16="http://schemas.microsoft.com/office/drawing/2014/chart" uri="{C3380CC4-5D6E-409C-BE32-E72D297353CC}">
                <c16:uniqueId val="{00000005-4EDA-4EC5-A140-89485EB9CF3A}"/>
              </c:ext>
            </c:extLst>
          </c:dPt>
          <c:dLbls>
            <c:dLbl>
              <c:idx val="0"/>
              <c:layout>
                <c:manualLayout>
                  <c:x val="-1.6808027613911605E-3"/>
                  <c:y val="-3.1219174526262485E-4"/>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EDA-4EC5-A140-89485EB9CF3A}"/>
                </c:ext>
              </c:extLst>
            </c:dLbl>
            <c:dLbl>
              <c:idx val="1"/>
              <c:layout>
                <c:manualLayout>
                  <c:x val="1.9549164071532661E-3"/>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EDA-4EC5-A140-89485EB9CF3A}"/>
                </c:ext>
              </c:extLst>
            </c:dLbl>
            <c:dLbl>
              <c:idx val="2"/>
              <c:layout>
                <c:manualLayout>
                  <c:x val="6.1368644708885076E-3"/>
                  <c:y val="7.220216606498172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EDA-4EC5-A140-89485EB9CF3A}"/>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EDA-4EC5-A140-89485EB9CF3A}"/>
                </c:ext>
              </c:extLst>
            </c:dLbl>
            <c:dLbl>
              <c:idx val="4"/>
              <c:layout>
                <c:manualLayout>
                  <c:x val="3.9510850617357042E-3"/>
                  <c:y val="-4.81347773766548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EDA-4EC5-A140-89485EB9CF3A}"/>
                </c:ext>
              </c:extLst>
            </c:dLbl>
            <c:dLbl>
              <c:idx val="5"/>
              <c:layout>
                <c:manualLayout>
                  <c:x val="8.9323045145671964E-3"/>
                  <c:y val="-2.406738868832731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EDA-4EC5-A140-89485EB9CF3A}"/>
                </c:ext>
              </c:extLst>
            </c:dLbl>
            <c:dLbl>
              <c:idx val="6"/>
              <c:layout>
                <c:manualLayout>
                  <c:x val="6.6833751044276749E-3"/>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DA-4EC5-A140-89485EB9CF3A}"/>
                </c:ext>
              </c:extLst>
            </c:dLbl>
            <c:dLbl>
              <c:idx val="7"/>
              <c:layout>
                <c:manualLayout>
                  <c:x val="1.1727481433241897E-2"/>
                  <c:y val="1.2033694344163659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DA-4EC5-A140-89485EB9CF3A}"/>
                </c:ext>
              </c:extLst>
            </c:dLbl>
            <c:dLbl>
              <c:idx val="8"/>
              <c:layout>
                <c:manualLayout>
                  <c:x val="-7.8598591843724714E-17"/>
                  <c:y val="9.314758732081566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EDA-4EC5-A140-89485EB9CF3A}"/>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EDA-4EC5-A140-89485EB9CF3A}"/>
                </c:ext>
              </c:extLst>
            </c:dLbl>
            <c:dLbl>
              <c:idx val="10"/>
              <c:layout>
                <c:manualLayout>
                  <c:x val="5.2966048054281815E-3"/>
                  <c:y val="2.40685298953015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EDA-4EC5-A140-89485EB9CF3A}"/>
                </c:ext>
              </c:extLst>
            </c:dLbl>
            <c:dLbl>
              <c:idx val="11"/>
              <c:layout>
                <c:manualLayout>
                  <c:x val="1.9550008017485774E-3"/>
                  <c:y val="6.172997606068471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4EDA-4EC5-A140-89485EB9CF3A}"/>
                </c:ext>
              </c:extLst>
            </c:dLbl>
            <c:dLbl>
              <c:idx val="12"/>
              <c:layout>
                <c:manualLayout>
                  <c:x val="4.7922627034963899E-3"/>
                  <c:y val="3.3568472053791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EDA-4EC5-A140-89485EB9CF3A}"/>
                </c:ext>
              </c:extLst>
            </c:dLbl>
            <c:dLbl>
              <c:idx val="13"/>
              <c:layout>
                <c:manualLayout>
                  <c:x val="1.0100345173895064E-3"/>
                  <c:y val="7.220182075938988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EDA-4EC5-A140-89485EB9CF3A}"/>
                </c:ext>
              </c:extLst>
            </c:dLbl>
            <c:dLbl>
              <c:idx val="14"/>
              <c:layout>
                <c:manualLayout>
                  <c:x val="3.3416875522138678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EDA-4EC5-A140-89485EB9CF3A}"/>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EDA-4EC5-A140-89485EB9CF3A}"/>
                </c:ext>
              </c:extLst>
            </c:dLbl>
            <c:dLbl>
              <c:idx val="16"/>
              <c:layout>
                <c:manualLayout>
                  <c:x val="5.7378197500232084E-3"/>
                  <c:y val="7.220182075938988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EDA-4EC5-A140-89485EB9CF3A}"/>
                </c:ext>
              </c:extLst>
            </c:dLbl>
            <c:dLbl>
              <c:idx val="17"/>
              <c:layout>
                <c:manualLayout>
                  <c:x val="6.4531483403802818E-3"/>
                  <c:y val="9.626909434585266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EDA-4EC5-A140-89485EB9CF3A}"/>
                </c:ext>
              </c:extLst>
            </c:dLbl>
            <c:dLbl>
              <c:idx val="18"/>
              <c:layout>
                <c:manualLayout>
                  <c:x val="-1.8870631524757156E-4"/>
                  <c:y val="4.813475238672089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EDA-4EC5-A140-89485EB9CF3A}"/>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'44bpbpcasaad'!$AQ$11:$AQ$29</c:f>
              <c:strCache>
                <c:ptCount val="19"/>
                <c:pt idx="0">
                  <c:v>Andalucía</c:v>
                </c:pt>
                <c:pt idx="1">
                  <c:v>Castilla y León</c:v>
                </c:pt>
                <c:pt idx="2">
                  <c:v>Castilla - La Mancha</c:v>
                </c:pt>
                <c:pt idx="3">
                  <c:v>Murcia, Región de</c:v>
                </c:pt>
                <c:pt idx="4">
                  <c:v>Balears, Illes</c:v>
                </c:pt>
                <c:pt idx="5">
                  <c:v>Extremadura</c:v>
                </c:pt>
                <c:pt idx="6">
                  <c:v>Cantabria</c:v>
                </c:pt>
                <c:pt idx="7">
                  <c:v>Comunitat Valenciana</c:v>
                </c:pt>
                <c:pt idx="8">
                  <c:v>TOTAL</c:v>
                </c:pt>
                <c:pt idx="9">
                  <c:v>Cataluña</c:v>
                </c:pt>
                <c:pt idx="10">
                  <c:v>Aragón</c:v>
                </c:pt>
                <c:pt idx="11">
                  <c:v>Madrid, Comunidad de</c:v>
                </c:pt>
                <c:pt idx="12">
                  <c:v>Ceuta y Melilla</c:v>
                </c:pt>
                <c:pt idx="13">
                  <c:v>País Vasco</c:v>
                </c:pt>
                <c:pt idx="14">
                  <c:v>Rioja, La</c:v>
                </c:pt>
                <c:pt idx="15">
                  <c:v>Asturias, Principado de</c:v>
                </c:pt>
                <c:pt idx="16">
                  <c:v>Navarra, Comunidad Foral de</c:v>
                </c:pt>
                <c:pt idx="17">
                  <c:v>Galicia</c:v>
                </c:pt>
                <c:pt idx="18">
                  <c:v>Canarias</c:v>
                </c:pt>
              </c:strCache>
            </c:strRef>
          </c:cat>
          <c:val>
            <c:numRef>
              <c:f>'44bpbpcasaad'!$AR$11:$AR$29</c:f>
              <c:numCache>
                <c:formatCode>0.00</c:formatCode>
                <c:ptCount val="19"/>
                <c:pt idx="0">
                  <c:v>5.1238383659515412</c:v>
                </c:pt>
                <c:pt idx="1">
                  <c:v>5.0098202594929173</c:v>
                </c:pt>
                <c:pt idx="2">
                  <c:v>4.5776854450643567</c:v>
                </c:pt>
                <c:pt idx="3">
                  <c:v>4.2558292188704012</c:v>
                </c:pt>
                <c:pt idx="4">
                  <c:v>4.234241261691853</c:v>
                </c:pt>
                <c:pt idx="5">
                  <c:v>4.1835658264590059</c:v>
                </c:pt>
                <c:pt idx="6">
                  <c:v>3.9612067590416538</c:v>
                </c:pt>
                <c:pt idx="7">
                  <c:v>3.9543516778964936</c:v>
                </c:pt>
                <c:pt idx="8">
                  <c:v>3.9448323364618512</c:v>
                </c:pt>
                <c:pt idx="9">
                  <c:v>3.7393552645006358</c:v>
                </c:pt>
                <c:pt idx="10">
                  <c:v>3.5665259924168584</c:v>
                </c:pt>
                <c:pt idx="11">
                  <c:v>3.4974337064899226</c:v>
                </c:pt>
                <c:pt idx="12">
                  <c:v>3.4359008440220644</c:v>
                </c:pt>
                <c:pt idx="13">
                  <c:v>3.3809914781574699</c:v>
                </c:pt>
                <c:pt idx="14">
                  <c:v>3.3697281096125025</c:v>
                </c:pt>
                <c:pt idx="15">
                  <c:v>3.2130675762097636</c:v>
                </c:pt>
                <c:pt idx="16">
                  <c:v>2.7872619124310165</c:v>
                </c:pt>
                <c:pt idx="17">
                  <c:v>2.7820983630539402</c:v>
                </c:pt>
                <c:pt idx="18">
                  <c:v>2.7013387739800589</c:v>
                </c:pt>
              </c:numCache>
            </c:numRef>
          </c:val>
          <c:extLst>
            <c:ext xmlns:c16="http://schemas.microsoft.com/office/drawing/2014/chart" uri="{C3380CC4-5D6E-409C-BE32-E72D297353CC}">
              <c16:uniqueId val="{00000014-4EDA-4EC5-A140-89485EB9CF3A}"/>
            </c:ext>
          </c:extLst>
        </c:ser>
        <c:dLbls>
          <c:showLegendKey val="0"/>
          <c:showVal val="0"/>
          <c:showCatName val="0"/>
          <c:showSerName val="0"/>
          <c:showPercent val="0"/>
          <c:showBubbleSize val="0"/>
        </c:dLbls>
        <c:gapWidth val="20"/>
        <c:axId val="-2066978320"/>
        <c:axId val="-2066977776"/>
      </c:barChart>
      <c:catAx>
        <c:axId val="-206697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77776"/>
        <c:crosses val="autoZero"/>
        <c:auto val="1"/>
        <c:lblAlgn val="ctr"/>
        <c:lblOffset val="100"/>
        <c:tickLblSkip val="1"/>
        <c:tickMarkSkip val="1"/>
        <c:noMultiLvlLbl val="0"/>
      </c:catAx>
      <c:valAx>
        <c:axId val="-206697777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7832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personas con resolución de PIA en el tramo de edad</a:t>
            </a:r>
            <a:r>
              <a:rPr lang="es-ES" baseline="0">
                <a:solidFill>
                  <a:srgbClr val="008000"/>
                </a:solidFill>
              </a:rPr>
              <a:t> de 80 años y más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5"/>
            <c:invertIfNegative val="0"/>
            <c:bubble3D val="0"/>
            <c:extLst>
              <c:ext xmlns:c16="http://schemas.microsoft.com/office/drawing/2014/chart" uri="{C3380CC4-5D6E-409C-BE32-E72D297353CC}">
                <c16:uniqueId val="{00000001-2A07-47B6-9550-8ED5A18FFB7A}"/>
              </c:ext>
            </c:extLst>
          </c:dPt>
          <c:dPt>
            <c:idx val="6"/>
            <c:invertIfNegative val="0"/>
            <c:bubble3D val="0"/>
            <c:extLst>
              <c:ext xmlns:c16="http://schemas.microsoft.com/office/drawing/2014/chart" uri="{C3380CC4-5D6E-409C-BE32-E72D297353CC}">
                <c16:uniqueId val="{00000003-2A07-47B6-9550-8ED5A18FFB7A}"/>
              </c:ext>
            </c:extLst>
          </c:dPt>
          <c:dPt>
            <c:idx val="7"/>
            <c:invertIfNegative val="0"/>
            <c:bubble3D val="0"/>
            <c:extLst>
              <c:ext xmlns:c16="http://schemas.microsoft.com/office/drawing/2014/chart" uri="{C3380CC4-5D6E-409C-BE32-E72D297353CC}">
                <c16:uniqueId val="{00000004-2A07-47B6-9550-8ED5A18FFB7A}"/>
              </c:ext>
            </c:extLst>
          </c:dPt>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5-2A07-47B6-9550-8ED5A18FFB7A}"/>
              </c:ext>
            </c:extLst>
          </c:dPt>
          <c:dPt>
            <c:idx val="9"/>
            <c:invertIfNegative val="0"/>
            <c:bubble3D val="0"/>
            <c:extLst>
              <c:ext xmlns:c16="http://schemas.microsoft.com/office/drawing/2014/chart" uri="{C3380CC4-5D6E-409C-BE32-E72D297353CC}">
                <c16:uniqueId val="{00000006-2A07-47B6-9550-8ED5A18FFB7A}"/>
              </c:ext>
            </c:extLst>
          </c:dPt>
          <c:dPt>
            <c:idx val="10"/>
            <c:invertIfNegative val="0"/>
            <c:bubble3D val="0"/>
            <c:extLst>
              <c:ext xmlns:c16="http://schemas.microsoft.com/office/drawing/2014/chart" uri="{C3380CC4-5D6E-409C-BE32-E72D297353CC}">
                <c16:uniqueId val="{00000007-2A07-47B6-9550-8ED5A18FFB7A}"/>
              </c:ext>
            </c:extLst>
          </c:dPt>
          <c:dLbls>
            <c:dLbl>
              <c:idx val="0"/>
              <c:layout>
                <c:manualLayout>
                  <c:x val="4.6415070050848549E-3"/>
                  <c:y val="7.220117440973980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A07-47B6-9550-8ED5A18FFB7A}"/>
                </c:ext>
              </c:extLst>
            </c:dLbl>
            <c:dLbl>
              <c:idx val="1"/>
              <c:layout>
                <c:manualLayout>
                  <c:x val="1.9901735716277972E-3"/>
                  <c:y val="6.803894524270940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07-47B6-9550-8ED5A18FFB7A}"/>
                </c:ext>
              </c:extLst>
            </c:dLbl>
            <c:dLbl>
              <c:idx val="2"/>
              <c:layout>
                <c:manualLayout>
                  <c:x val="6.1368405243622474E-3"/>
                  <c:y val="6.462396191606869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A07-47B6-9550-8ED5A18FFB7A}"/>
                </c:ext>
              </c:extLst>
            </c:dLbl>
            <c:dLbl>
              <c:idx val="3"/>
              <c:layout>
                <c:manualLayout>
                  <c:x val="1.4494686535518565E-3"/>
                  <c:y val="-1.7837403998271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A07-47B6-9550-8ED5A18FFB7A}"/>
                </c:ext>
              </c:extLst>
            </c:dLbl>
            <c:dLbl>
              <c:idx val="4"/>
              <c:layout>
                <c:manualLayout>
                  <c:x val="-3.8369796609300058E-4"/>
                  <c:y val="-2.7011701036568317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A07-47B6-9550-8ED5A18FFB7A}"/>
                </c:ext>
              </c:extLst>
            </c:dLbl>
            <c:dLbl>
              <c:idx val="5"/>
              <c:layout>
                <c:manualLayout>
                  <c:x val="-7.5534125009614115E-4"/>
                  <c:y val="-2.8391798331920702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8.6967550108867975E-2"/>
                      <c:h val="5.3417663947241241E-2"/>
                    </c:manualLayout>
                  </c15:layout>
                </c:ext>
                <c:ext xmlns:c16="http://schemas.microsoft.com/office/drawing/2014/chart" uri="{C3380CC4-5D6E-409C-BE32-E72D297353CC}">
                  <c16:uniqueId val="{00000001-2A07-47B6-9550-8ED5A18FFB7A}"/>
                </c:ext>
              </c:extLst>
            </c:dLbl>
            <c:dLbl>
              <c:idx val="6"/>
              <c:layout>
                <c:manualLayout>
                  <c:x val="1.474432959723603E-3"/>
                  <c:y val="-2.2222510724559223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7-47B6-9550-8ED5A18FFB7A}"/>
                </c:ext>
              </c:extLst>
            </c:dLbl>
            <c:dLbl>
              <c:idx val="7"/>
              <c:layout>
                <c:manualLayout>
                  <c:x val="1.9901339694101757E-3"/>
                  <c:y val="-5.082226257133478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7-47B6-9550-8ED5A18FFB7A}"/>
                </c:ext>
              </c:extLst>
            </c:dLbl>
            <c:dLbl>
              <c:idx val="8"/>
              <c:layout>
                <c:manualLayout>
                  <c:x val="-1.902829831860617E-3"/>
                  <c:y val="1.2033684259534078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A07-47B6-9550-8ED5A18FFB7A}"/>
                </c:ext>
              </c:extLst>
            </c:dLbl>
            <c:dLbl>
              <c:idx val="9"/>
              <c:layout>
                <c:manualLayout>
                  <c:x val="1.305745624591686E-3"/>
                  <c:y val="5.155065151224141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A07-47B6-9550-8ED5A18FFB7A}"/>
                </c:ext>
              </c:extLst>
            </c:dLbl>
            <c:dLbl>
              <c:idx val="10"/>
              <c:layout>
                <c:manualLayout>
                  <c:x val="3.0164063368300462E-3"/>
                  <c:y val="-2.536291018077353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7-47B6-9550-8ED5A18FFB7A}"/>
                </c:ext>
              </c:extLst>
            </c:dLbl>
            <c:dLbl>
              <c:idx val="11"/>
              <c:layout>
                <c:manualLayout>
                  <c:x val="7.5115964727842264E-3"/>
                  <c:y val="9.627133637120192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2A07-47B6-9550-8ED5A18FFB7A}"/>
                </c:ext>
              </c:extLst>
            </c:dLbl>
            <c:dLbl>
              <c:idx val="12"/>
              <c:layout>
                <c:manualLayout>
                  <c:x val="5.9531320799883726E-3"/>
                  <c:y val="-1.98158602923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A07-47B6-9550-8ED5A18FFB7A}"/>
                </c:ext>
              </c:extLst>
            </c:dLbl>
            <c:dLbl>
              <c:idx val="13"/>
              <c:layout>
                <c:manualLayout>
                  <c:x val="7.2160523908452014E-3"/>
                  <c:y val="1.14599310438200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A07-47B6-9550-8ED5A18FFB7A}"/>
                </c:ext>
              </c:extLst>
            </c:dLbl>
            <c:dLbl>
              <c:idx val="14"/>
              <c:layout>
                <c:manualLayout>
                  <c:x val="5.8091784848418237E-3"/>
                  <c:y val="9.626900850254029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A07-47B6-9550-8ED5A18FFB7A}"/>
                </c:ext>
              </c:extLst>
            </c:dLbl>
            <c:dLbl>
              <c:idx val="15"/>
              <c:layout>
                <c:manualLayout>
                  <c:x val="3.568409534639233E-4"/>
                  <c:y val="6.462396191606869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A07-47B6-9550-8ED5A18FFB7A}"/>
                </c:ext>
              </c:extLst>
            </c:dLbl>
            <c:dLbl>
              <c:idx val="16"/>
              <c:layout>
                <c:manualLayout>
                  <c:x val="3.4855070909051902E-3"/>
                  <c:y val="1.2924792383213793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A07-47B6-9550-8ED5A18FFB7A}"/>
                </c:ext>
              </c:extLst>
            </c:dLbl>
            <c:dLbl>
              <c:idx val="17"/>
              <c:layout>
                <c:manualLayout>
                  <c:x val="1.0450685489926838E-2"/>
                  <c:y val="9.626900850254029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2A07-47B6-9550-8ED5A18FFB7A}"/>
                </c:ext>
              </c:extLst>
            </c:dLbl>
            <c:dLbl>
              <c:idx val="18"/>
              <c:layout>
                <c:manualLayout>
                  <c:x val="1.8461670492823275E-3"/>
                  <c:y val="4.813566818560096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2A07-47B6-9550-8ED5A18FFB7A}"/>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'44bpbpcasaad'!$AW$11:$AW$29</c:f>
              <c:strCache>
                <c:ptCount val="19"/>
                <c:pt idx="0">
                  <c:v>Castilla y León</c:v>
                </c:pt>
                <c:pt idx="1">
                  <c:v>Andalucía</c:v>
                </c:pt>
                <c:pt idx="2">
                  <c:v>Castilla - La Mancha</c:v>
                </c:pt>
                <c:pt idx="3">
                  <c:v>Balears, Illes</c:v>
                </c:pt>
                <c:pt idx="4">
                  <c:v>Rioja, La</c:v>
                </c:pt>
                <c:pt idx="5">
                  <c:v>Comunitat Valenciana</c:v>
                </c:pt>
                <c:pt idx="6">
                  <c:v>Madrid, Comunidad de</c:v>
                </c:pt>
                <c:pt idx="7">
                  <c:v>Extremadura</c:v>
                </c:pt>
                <c:pt idx="8">
                  <c:v>TOTAL</c:v>
                </c:pt>
                <c:pt idx="9">
                  <c:v>Aragón</c:v>
                </c:pt>
                <c:pt idx="10">
                  <c:v>Murcia, Región de</c:v>
                </c:pt>
                <c:pt idx="11">
                  <c:v>Cantabria</c:v>
                </c:pt>
                <c:pt idx="12">
                  <c:v>País Vasco</c:v>
                </c:pt>
                <c:pt idx="13">
                  <c:v>Navarra, Comunidad Foral de</c:v>
                </c:pt>
                <c:pt idx="14">
                  <c:v>Cataluña</c:v>
                </c:pt>
                <c:pt idx="15">
                  <c:v>Ceuta y Melilla</c:v>
                </c:pt>
                <c:pt idx="16">
                  <c:v>Asturias, Principado de</c:v>
                </c:pt>
                <c:pt idx="17">
                  <c:v>Galicia</c:v>
                </c:pt>
                <c:pt idx="18">
                  <c:v>Canarias</c:v>
                </c:pt>
              </c:strCache>
            </c:strRef>
          </c:cat>
          <c:val>
            <c:numRef>
              <c:f>'44bpbpcasaad'!$AX$11:$AX$29</c:f>
              <c:numCache>
                <c:formatCode>0.00</c:formatCode>
                <c:ptCount val="19"/>
                <c:pt idx="0">
                  <c:v>33.203108936135216</c:v>
                </c:pt>
                <c:pt idx="1">
                  <c:v>31.639540917118499</c:v>
                </c:pt>
                <c:pt idx="2">
                  <c:v>30.68951954495946</c:v>
                </c:pt>
                <c:pt idx="3">
                  <c:v>27.711242880549271</c:v>
                </c:pt>
                <c:pt idx="4">
                  <c:v>25.969920057811301</c:v>
                </c:pt>
                <c:pt idx="5">
                  <c:v>25.930779150547028</c:v>
                </c:pt>
                <c:pt idx="6">
                  <c:v>25.329890837595944</c:v>
                </c:pt>
                <c:pt idx="7">
                  <c:v>25.315106204960731</c:v>
                </c:pt>
                <c:pt idx="8">
                  <c:v>25.252480115958097</c:v>
                </c:pt>
                <c:pt idx="9">
                  <c:v>24.074742454085158</c:v>
                </c:pt>
                <c:pt idx="10">
                  <c:v>23.658645525096311</c:v>
                </c:pt>
                <c:pt idx="11">
                  <c:v>23.318221702252121</c:v>
                </c:pt>
                <c:pt idx="12">
                  <c:v>23.292134055628441</c:v>
                </c:pt>
                <c:pt idx="13">
                  <c:v>23.02425382130286</c:v>
                </c:pt>
                <c:pt idx="14">
                  <c:v>22.577613441818599</c:v>
                </c:pt>
                <c:pt idx="15">
                  <c:v>19.777732043630376</c:v>
                </c:pt>
                <c:pt idx="16">
                  <c:v>19.065668419076228</c:v>
                </c:pt>
                <c:pt idx="17">
                  <c:v>16.235003216975539</c:v>
                </c:pt>
                <c:pt idx="18">
                  <c:v>15.926830034887741</c:v>
                </c:pt>
              </c:numCache>
            </c:numRef>
          </c:val>
          <c:extLst>
            <c:ext xmlns:c16="http://schemas.microsoft.com/office/drawing/2014/chart" uri="{C3380CC4-5D6E-409C-BE32-E72D297353CC}">
              <c16:uniqueId val="{00000015-2A07-47B6-9550-8ED5A18FFB7A}"/>
            </c:ext>
          </c:extLst>
        </c:ser>
        <c:dLbls>
          <c:showLegendKey val="0"/>
          <c:showVal val="0"/>
          <c:showCatName val="0"/>
          <c:showSerName val="0"/>
          <c:showPercent val="0"/>
          <c:showBubbleSize val="0"/>
        </c:dLbls>
        <c:gapWidth val="20"/>
        <c:axId val="-2066984304"/>
        <c:axId val="-2066983216"/>
      </c:barChart>
      <c:catAx>
        <c:axId val="-2066984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66983216"/>
        <c:crosses val="autoZero"/>
        <c:auto val="1"/>
        <c:lblAlgn val="ctr"/>
        <c:lblOffset val="100"/>
        <c:tickLblSkip val="1"/>
        <c:tickMarkSkip val="1"/>
        <c:noMultiLvlLbl val="0"/>
      </c:catAx>
      <c:valAx>
        <c:axId val="-20669832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66984304"/>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en-US" sz="1200" b="1">
                <a:solidFill>
                  <a:srgbClr val="008000"/>
                </a:solidFill>
              </a:rPr>
              <a:t>Evolución de las Altas y Bajas de Resoluciones de PIA. Total nacional</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manualLayout>
          <c:layoutTarget val="inner"/>
          <c:xMode val="edge"/>
          <c:yMode val="edge"/>
          <c:x val="0.10840924166369791"/>
          <c:y val="0.16743169398907104"/>
          <c:w val="0.86171782415554965"/>
          <c:h val="0.48931835979518956"/>
        </c:manualLayout>
      </c:layout>
      <c:lineChart>
        <c:grouping val="standard"/>
        <c:varyColors val="0"/>
        <c:ser>
          <c:idx val="0"/>
          <c:order val="0"/>
          <c:tx>
            <c:strRef>
              <c:f>'45ResolPIAAltaBaj'!$AD$10</c:f>
              <c:strCache>
                <c:ptCount val="1"/>
                <c:pt idx="0">
                  <c:v>Altas resoluciones PIA</c:v>
                </c:pt>
              </c:strCache>
            </c:strRef>
          </c:tx>
          <c:spPr>
            <a:ln w="28575" cap="rnd">
              <a:solidFill>
                <a:schemeClr val="accent1"/>
              </a:solidFill>
              <a:round/>
            </a:ln>
            <a:effectLst/>
          </c:spPr>
          <c:marker>
            <c:symbol val="none"/>
          </c:marker>
          <c:cat>
            <c:numRef>
              <c:f>'45ResolPIAAltaBaj'!$AC$11:$AC$37</c:f>
              <c:numCache>
                <c:formatCode>m/d/yyyy</c:formatCode>
                <c:ptCount val="2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numCache>
            </c:numRef>
          </c:cat>
          <c:val>
            <c:numRef>
              <c:f>'45ResolPIAAltaBaj'!$AD$11:$AD$37</c:f>
              <c:numCache>
                <c:formatCode>0</c:formatCode>
                <c:ptCount val="27"/>
                <c:pt idx="0">
                  <c:v>27240</c:v>
                </c:pt>
                <c:pt idx="1">
                  <c:v>23620</c:v>
                </c:pt>
                <c:pt idx="2">
                  <c:v>21534</c:v>
                </c:pt>
                <c:pt idx="3">
                  <c:v>21833</c:v>
                </c:pt>
                <c:pt idx="4">
                  <c:v>25882</c:v>
                </c:pt>
                <c:pt idx="5">
                  <c:v>15551</c:v>
                </c:pt>
                <c:pt idx="6">
                  <c:v>29199</c:v>
                </c:pt>
                <c:pt idx="7">
                  <c:v>26213</c:v>
                </c:pt>
                <c:pt idx="8">
                  <c:v>25655</c:v>
                </c:pt>
                <c:pt idx="9">
                  <c:v>24712</c:v>
                </c:pt>
                <c:pt idx="10">
                  <c:v>15800</c:v>
                </c:pt>
                <c:pt idx="11">
                  <c:v>21660</c:v>
                </c:pt>
                <c:pt idx="12">
                  <c:v>28954</c:v>
                </c:pt>
                <c:pt idx="13">
                  <c:v>20498</c:v>
                </c:pt>
                <c:pt idx="14">
                  <c:v>23876</c:v>
                </c:pt>
                <c:pt idx="15">
                  <c:v>25318</c:v>
                </c:pt>
                <c:pt idx="16">
                  <c:v>29962</c:v>
                </c:pt>
                <c:pt idx="17">
                  <c:v>19002</c:v>
                </c:pt>
                <c:pt idx="18">
                  <c:v>23558</c:v>
                </c:pt>
                <c:pt idx="19">
                  <c:v>27902</c:v>
                </c:pt>
                <c:pt idx="20">
                  <c:v>25864</c:v>
                </c:pt>
                <c:pt idx="21">
                  <c:v>27618</c:v>
                </c:pt>
                <c:pt idx="22">
                  <c:v>19275</c:v>
                </c:pt>
                <c:pt idx="23">
                  <c:v>22255</c:v>
                </c:pt>
                <c:pt idx="24">
                  <c:v>31089</c:v>
                </c:pt>
                <c:pt idx="25">
                  <c:v>29256</c:v>
                </c:pt>
                <c:pt idx="26">
                  <c:v>26178</c:v>
                </c:pt>
              </c:numCache>
            </c:numRef>
          </c:val>
          <c:smooth val="0"/>
          <c:extLst>
            <c:ext xmlns:c16="http://schemas.microsoft.com/office/drawing/2014/chart" uri="{C3380CC4-5D6E-409C-BE32-E72D297353CC}">
              <c16:uniqueId val="{00000000-719D-4804-BFC6-020A3B76CCCB}"/>
            </c:ext>
          </c:extLst>
        </c:ser>
        <c:ser>
          <c:idx val="1"/>
          <c:order val="1"/>
          <c:tx>
            <c:strRef>
              <c:f>'45ResolPIAAltaBaj'!$AE$10</c:f>
              <c:strCache>
                <c:ptCount val="1"/>
                <c:pt idx="0">
                  <c:v>Bajas resoluciones PIA</c:v>
                </c:pt>
              </c:strCache>
            </c:strRef>
          </c:tx>
          <c:spPr>
            <a:ln w="28575" cap="rnd">
              <a:solidFill>
                <a:schemeClr val="accent2"/>
              </a:solidFill>
              <a:round/>
            </a:ln>
            <a:effectLst/>
          </c:spPr>
          <c:marker>
            <c:symbol val="none"/>
          </c:marker>
          <c:cat>
            <c:numRef>
              <c:f>'45ResolPIAAltaBaj'!$AC$11:$AC$37</c:f>
              <c:numCache>
                <c:formatCode>m/d/yyyy</c:formatCode>
                <c:ptCount val="2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numCache>
            </c:numRef>
          </c:cat>
          <c:val>
            <c:numRef>
              <c:f>'45ResolPIAAltaBaj'!$AE$11:$AE$37</c:f>
              <c:numCache>
                <c:formatCode>0</c:formatCode>
                <c:ptCount val="27"/>
                <c:pt idx="0">
                  <c:v>16097</c:v>
                </c:pt>
                <c:pt idx="1">
                  <c:v>14066</c:v>
                </c:pt>
                <c:pt idx="2">
                  <c:v>12150</c:v>
                </c:pt>
                <c:pt idx="3">
                  <c:v>13954</c:v>
                </c:pt>
                <c:pt idx="4">
                  <c:v>13248</c:v>
                </c:pt>
                <c:pt idx="5">
                  <c:v>13247</c:v>
                </c:pt>
                <c:pt idx="6">
                  <c:v>15187</c:v>
                </c:pt>
                <c:pt idx="7">
                  <c:v>13678</c:v>
                </c:pt>
                <c:pt idx="8">
                  <c:v>14422</c:v>
                </c:pt>
                <c:pt idx="9">
                  <c:v>14501</c:v>
                </c:pt>
                <c:pt idx="10">
                  <c:v>18653</c:v>
                </c:pt>
                <c:pt idx="11">
                  <c:v>18762</c:v>
                </c:pt>
                <c:pt idx="12">
                  <c:v>17183</c:v>
                </c:pt>
                <c:pt idx="13">
                  <c:v>16055</c:v>
                </c:pt>
                <c:pt idx="14">
                  <c:v>15983</c:v>
                </c:pt>
                <c:pt idx="15">
                  <c:v>16449</c:v>
                </c:pt>
                <c:pt idx="16">
                  <c:v>16217</c:v>
                </c:pt>
                <c:pt idx="17">
                  <c:v>17806</c:v>
                </c:pt>
                <c:pt idx="18">
                  <c:v>17545</c:v>
                </c:pt>
                <c:pt idx="19">
                  <c:v>14112</c:v>
                </c:pt>
                <c:pt idx="20">
                  <c:v>14618</c:v>
                </c:pt>
                <c:pt idx="21">
                  <c:v>15332</c:v>
                </c:pt>
                <c:pt idx="22">
                  <c:v>18183</c:v>
                </c:pt>
                <c:pt idx="23">
                  <c:v>17384</c:v>
                </c:pt>
                <c:pt idx="24">
                  <c:v>20191</c:v>
                </c:pt>
                <c:pt idx="25">
                  <c:v>18363</c:v>
                </c:pt>
                <c:pt idx="26">
                  <c:v>15112</c:v>
                </c:pt>
              </c:numCache>
            </c:numRef>
          </c:val>
          <c:smooth val="0"/>
          <c:extLst>
            <c:ext xmlns:c16="http://schemas.microsoft.com/office/drawing/2014/chart" uri="{C3380CC4-5D6E-409C-BE32-E72D297353CC}">
              <c16:uniqueId val="{00000001-719D-4804-BFC6-020A3B76CCCB}"/>
            </c:ext>
          </c:extLst>
        </c:ser>
        <c:dLbls>
          <c:showLegendKey val="0"/>
          <c:showVal val="0"/>
          <c:showCatName val="0"/>
          <c:showSerName val="0"/>
          <c:showPercent val="0"/>
          <c:showBubbleSize val="0"/>
        </c:dLbls>
        <c:smooth val="0"/>
        <c:axId val="-2066983760"/>
        <c:axId val="-2066982672"/>
      </c:lineChart>
      <c:catAx>
        <c:axId val="-206698376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2066982672"/>
        <c:crosses val="autoZero"/>
        <c:auto val="0"/>
        <c:lblAlgn val="ctr"/>
        <c:lblOffset val="100"/>
        <c:noMultiLvlLbl val="1"/>
      </c:catAx>
      <c:valAx>
        <c:axId val="-2066982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2066983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Persona con resolución de PIA por tramo de edad</a:t>
            </a:r>
          </a:p>
        </c:rich>
      </c:tx>
      <c:layout>
        <c:manualLayout>
          <c:xMode val="edge"/>
          <c:yMode val="edge"/>
          <c:x val="0.17560315651333058"/>
          <c:y val="4.3582630463007074E-3"/>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7103173780908965"/>
          <c:y val="9.8098840847741023E-2"/>
          <c:w val="0.79376916701201805"/>
          <c:h val="0.81604505842463637"/>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97EE-4CAF-AD93-F653B52C64F0}"/>
              </c:ext>
            </c:extLst>
          </c:dPt>
          <c:dPt>
            <c:idx val="1"/>
            <c:invertIfNegative val="0"/>
            <c:bubble3D val="0"/>
            <c:spPr>
              <a:solidFill>
                <a:srgbClr val="993366"/>
              </a:solidFill>
              <a:ln w="25400">
                <a:noFill/>
              </a:ln>
            </c:spPr>
            <c:extLst>
              <c:ext xmlns:c16="http://schemas.microsoft.com/office/drawing/2014/chart" uri="{C3380CC4-5D6E-409C-BE32-E72D297353CC}">
                <c16:uniqueId val="{00000002-97EE-4CAF-AD93-F653B52C64F0}"/>
              </c:ext>
            </c:extLst>
          </c:dPt>
          <c:dPt>
            <c:idx val="2"/>
            <c:invertIfNegative val="0"/>
            <c:bubble3D val="0"/>
            <c:spPr>
              <a:solidFill>
                <a:srgbClr val="CCFFFF"/>
              </a:solidFill>
              <a:ln w="25400">
                <a:noFill/>
              </a:ln>
            </c:spPr>
            <c:extLst>
              <c:ext xmlns:c16="http://schemas.microsoft.com/office/drawing/2014/chart" uri="{C3380CC4-5D6E-409C-BE32-E72D297353CC}">
                <c16:uniqueId val="{00000004-97EE-4CAF-AD93-F653B52C64F0}"/>
              </c:ext>
            </c:extLst>
          </c:dPt>
          <c:dPt>
            <c:idx val="3"/>
            <c:invertIfNegative val="0"/>
            <c:bubble3D val="0"/>
            <c:spPr>
              <a:solidFill>
                <a:srgbClr val="660066"/>
              </a:solidFill>
              <a:ln w="25400">
                <a:noFill/>
              </a:ln>
            </c:spPr>
            <c:extLst>
              <c:ext xmlns:c16="http://schemas.microsoft.com/office/drawing/2014/chart" uri="{C3380CC4-5D6E-409C-BE32-E72D297353CC}">
                <c16:uniqueId val="{00000006-97EE-4CAF-AD93-F653B52C64F0}"/>
              </c:ext>
            </c:extLst>
          </c:dPt>
          <c:dPt>
            <c:idx val="4"/>
            <c:invertIfNegative val="0"/>
            <c:bubble3D val="0"/>
            <c:spPr>
              <a:solidFill>
                <a:srgbClr val="0066CC"/>
              </a:solidFill>
              <a:ln w="25400">
                <a:noFill/>
              </a:ln>
            </c:spPr>
            <c:extLst>
              <c:ext xmlns:c16="http://schemas.microsoft.com/office/drawing/2014/chart" uri="{C3380CC4-5D6E-409C-BE32-E72D297353CC}">
                <c16:uniqueId val="{00000008-97EE-4CAF-AD93-F653B52C64F0}"/>
              </c:ext>
            </c:extLst>
          </c:dPt>
          <c:dPt>
            <c:idx val="5"/>
            <c:invertIfNegative val="0"/>
            <c:bubble3D val="0"/>
            <c:spPr>
              <a:solidFill>
                <a:srgbClr val="CCCCFF"/>
              </a:solidFill>
              <a:ln w="25400">
                <a:noFill/>
              </a:ln>
            </c:spPr>
            <c:extLst>
              <c:ext xmlns:c16="http://schemas.microsoft.com/office/drawing/2014/chart" uri="{C3380CC4-5D6E-409C-BE32-E72D297353CC}">
                <c16:uniqueId val="{0000000A-97EE-4CAF-AD93-F653B52C64F0}"/>
              </c:ext>
            </c:extLst>
          </c:dPt>
          <c:dPt>
            <c:idx val="6"/>
            <c:invertIfNegative val="0"/>
            <c:bubble3D val="0"/>
            <c:spPr>
              <a:solidFill>
                <a:srgbClr val="9966FF"/>
              </a:solidFill>
              <a:ln w="25400">
                <a:noFill/>
              </a:ln>
            </c:spPr>
            <c:extLst>
              <c:ext xmlns:c16="http://schemas.microsoft.com/office/drawing/2014/chart" uri="{C3380CC4-5D6E-409C-BE32-E72D297353CC}">
                <c16:uniqueId val="{0000000C-97EE-4CAF-AD93-F653B52C64F0}"/>
              </c:ext>
            </c:extLst>
          </c:dPt>
          <c:dPt>
            <c:idx val="7"/>
            <c:invertIfNegative val="0"/>
            <c:bubble3D val="0"/>
            <c:spPr>
              <a:solidFill>
                <a:srgbClr val="99CCFF"/>
              </a:solidFill>
              <a:ln w="25400">
                <a:noFill/>
              </a:ln>
            </c:spPr>
            <c:extLst>
              <c:ext xmlns:c16="http://schemas.microsoft.com/office/drawing/2014/chart" uri="{C3380CC4-5D6E-409C-BE32-E72D297353CC}">
                <c16:uniqueId val="{0000000E-97EE-4CAF-AD93-F653B52C64F0}"/>
              </c:ext>
            </c:extLst>
          </c:dPt>
          <c:dLbls>
            <c:dLbl>
              <c:idx val="0"/>
              <c:layout>
                <c:manualLayout>
                  <c:x val="7.471163144080634E-3"/>
                  <c:y val="-8.173844817440532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EE-4CAF-AD93-F653B52C64F0}"/>
                </c:ext>
              </c:extLst>
            </c:dLbl>
            <c:dLbl>
              <c:idx val="1"/>
              <c:layout>
                <c:manualLayout>
                  <c:x val="7.9662246166596791E-3"/>
                  <c:y val="-6.0589383622420952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EE-4CAF-AD93-F653B52C64F0}"/>
                </c:ext>
              </c:extLst>
            </c:dLbl>
            <c:dLbl>
              <c:idx val="2"/>
              <c:layout>
                <c:manualLayout>
                  <c:x val="1.5009324492333196E-2"/>
                  <c:y val="-5.965832562744603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EE-4CAF-AD93-F653B52C64F0}"/>
                </c:ext>
              </c:extLst>
            </c:dLbl>
            <c:dLbl>
              <c:idx val="3"/>
              <c:layout>
                <c:manualLayout>
                  <c:x val="1.6131026384859786E-2"/>
                  <c:y val="-6.21948235118297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EE-4CAF-AD93-F653B52C64F0}"/>
                </c:ext>
              </c:extLst>
            </c:dLbl>
            <c:dLbl>
              <c:idx val="4"/>
              <c:layout>
                <c:manualLayout>
                  <c:x val="1.4949924022654982E-2"/>
                  <c:y val="-4.9604617928096978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7EE-4CAF-AD93-F653B52C64F0}"/>
                </c:ext>
              </c:extLst>
            </c:dLbl>
            <c:dLbl>
              <c:idx val="5"/>
              <c:layout>
                <c:manualLayout>
                  <c:x val="1.447161210111894E-2"/>
                  <c:y val="-7.1473272246663111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7EE-4CAF-AD93-F653B52C64F0}"/>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7EE-4CAF-AD93-F653B52C64F0}"/>
                </c:ext>
              </c:extLst>
            </c:dLbl>
            <c:dLbl>
              <c:idx val="7"/>
              <c:layout>
                <c:manualLayout>
                  <c:x val="1.5659966846249481E-2"/>
                  <c:y val="-2.928536068222788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7EE-4CAF-AD93-F653B52C64F0}"/>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('46perfpbsaad'!$E$25:$F$25,'46perfpbsaad'!$H$25:$I$25,'46perfpbsaad'!$K$25:$L$25,'46perfpbsaad'!$N$25:$O$25)</c:f>
              <c:strCache>
                <c:ptCount val="8"/>
                <c:pt idx="0">
                  <c:v>&lt; 3</c:v>
                </c:pt>
                <c:pt idx="1">
                  <c:v>3 a 18</c:v>
                </c:pt>
                <c:pt idx="2">
                  <c:v>19 a 30</c:v>
                </c:pt>
                <c:pt idx="3">
                  <c:v>31 a 45</c:v>
                </c:pt>
                <c:pt idx="4">
                  <c:v>46 a 54</c:v>
                </c:pt>
                <c:pt idx="5">
                  <c:v>55 a 64</c:v>
                </c:pt>
                <c:pt idx="6">
                  <c:v>65 a 79</c:v>
                </c:pt>
                <c:pt idx="7">
                  <c:v>80 y +</c:v>
                </c:pt>
              </c:strCache>
            </c:strRef>
          </c:cat>
          <c:val>
            <c:numRef>
              <c:f>('46perfpbsaad'!$E$21,'46perfpbsaad'!$H$21,'46perfpbsaad'!$K$21,'46perfpbsaad'!$N$21,'46perfpbsaad'!$Q$21,'46perfpbsaad'!$T$21,'46perfpbsaad'!$W$21,'46perfpbsaad'!$Z$21)</c:f>
              <c:numCache>
                <c:formatCode>#,##0</c:formatCode>
                <c:ptCount val="8"/>
                <c:pt idx="0">
                  <c:v>3116</c:v>
                </c:pt>
                <c:pt idx="1">
                  <c:v>86049</c:v>
                </c:pt>
                <c:pt idx="2">
                  <c:v>49420</c:v>
                </c:pt>
                <c:pt idx="3">
                  <c:v>65654</c:v>
                </c:pt>
                <c:pt idx="4">
                  <c:v>66354</c:v>
                </c:pt>
                <c:pt idx="5">
                  <c:v>97379</c:v>
                </c:pt>
                <c:pt idx="6">
                  <c:v>260932</c:v>
                </c:pt>
                <c:pt idx="7">
                  <c:v>723353</c:v>
                </c:pt>
              </c:numCache>
            </c:numRef>
          </c:val>
          <c:shape val="cylinder"/>
          <c:extLst>
            <c:ext xmlns:c16="http://schemas.microsoft.com/office/drawing/2014/chart" uri="{C3380CC4-5D6E-409C-BE32-E72D297353CC}">
              <c16:uniqueId val="{0000000F-97EE-4CAF-AD93-F653B52C64F0}"/>
            </c:ext>
          </c:extLst>
        </c:ser>
        <c:dLbls>
          <c:showLegendKey val="0"/>
          <c:showVal val="0"/>
          <c:showCatName val="0"/>
          <c:showSerName val="0"/>
          <c:showPercent val="0"/>
          <c:showBubbleSize val="0"/>
        </c:dLbls>
        <c:gapWidth val="30"/>
        <c:shape val="box"/>
        <c:axId val="572014736"/>
        <c:axId val="572015280"/>
        <c:axId val="0"/>
      </c:bar3DChart>
      <c:catAx>
        <c:axId val="572014736"/>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572015280"/>
        <c:crosses val="autoZero"/>
        <c:auto val="1"/>
        <c:lblAlgn val="ctr"/>
        <c:lblOffset val="100"/>
        <c:tickLblSkip val="1"/>
        <c:tickMarkSkip val="1"/>
        <c:noMultiLvlLbl val="0"/>
      </c:catAx>
      <c:valAx>
        <c:axId val="57201528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572014736"/>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8000"/>
                </a:solidFill>
                <a:latin typeface="Verdana"/>
                <a:ea typeface="Verdana"/>
                <a:cs typeface="Verdana"/>
              </a:defRPr>
            </a:pPr>
            <a:r>
              <a:rPr lang="es-ES"/>
              <a:t>Persona</a:t>
            </a:r>
            <a:r>
              <a:rPr lang="es-ES" baseline="0"/>
              <a:t> con resolución de PIA</a:t>
            </a:r>
            <a:r>
              <a:rPr lang="es-ES"/>
              <a:t> por sexo</a:t>
            </a:r>
          </a:p>
        </c:rich>
      </c:tx>
      <c:layout>
        <c:manualLayout>
          <c:xMode val="edge"/>
          <c:yMode val="edge"/>
          <c:x val="0.17933349240435856"/>
          <c:y val="2.6316093748193371E-3"/>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14151356080489938"/>
          <c:y val="0.16205626279093968"/>
          <c:w val="0.70355205599300086"/>
          <c:h val="0.75589024940164407"/>
        </c:manualLayout>
      </c:layout>
      <c:pie3DChart>
        <c:varyColors val="1"/>
        <c:ser>
          <c:idx val="0"/>
          <c:order val="0"/>
          <c:spPr>
            <a:solidFill>
              <a:srgbClr val="9999FF"/>
            </a:solidFill>
            <a:ln w="25400">
              <a:noFill/>
            </a:ln>
          </c:spPr>
          <c:explosion val="4"/>
          <c:dPt>
            <c:idx val="0"/>
            <c:bubble3D val="0"/>
            <c:extLst>
              <c:ext xmlns:c16="http://schemas.microsoft.com/office/drawing/2014/chart" uri="{C3380CC4-5D6E-409C-BE32-E72D297353CC}">
                <c16:uniqueId val="{00000000-CF66-44C6-9485-4914140F6EFA}"/>
              </c:ext>
            </c:extLst>
          </c:dPt>
          <c:dPt>
            <c:idx val="1"/>
            <c:bubble3D val="0"/>
            <c:spPr>
              <a:solidFill>
                <a:srgbClr val="993366"/>
              </a:solidFill>
              <a:ln w="25400">
                <a:noFill/>
              </a:ln>
            </c:spPr>
            <c:extLst>
              <c:ext xmlns:c16="http://schemas.microsoft.com/office/drawing/2014/chart" uri="{C3380CC4-5D6E-409C-BE32-E72D297353CC}">
                <c16:uniqueId val="{00000002-CF66-44C6-9485-4914140F6EFA}"/>
              </c:ext>
            </c:extLst>
          </c:dPt>
          <c:dLbls>
            <c:dLbl>
              <c:idx val="0"/>
              <c:layout>
                <c:manualLayout>
                  <c:x val="8.0135532627387096E-2"/>
                  <c:y val="-9.0920753878366706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F66-44C6-9485-4914140F6EFA}"/>
                </c:ext>
              </c:extLst>
            </c:dLbl>
            <c:dLbl>
              <c:idx val="1"/>
              <c:layout>
                <c:manualLayout>
                  <c:x val="4.5922037523087392E-3"/>
                  <c:y val="2.0827870084521399E-2"/>
                </c:manualLayout>
              </c:layout>
              <c:numFmt formatCode="0%" sourceLinked="0"/>
              <c:spPr>
                <a:noFill/>
                <a:ln w="25400">
                  <a:noFill/>
                </a:ln>
              </c:spPr>
              <c:txPr>
                <a:bodyPr/>
                <a:lstStyle/>
                <a:p>
                  <a:pPr>
                    <a:defRPr sz="10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15:layout>
                    <c:manualLayout>
                      <c:w val="0.22982905982905982"/>
                      <c:h val="0.19707884829003111"/>
                    </c:manualLayout>
                  </c15:layout>
                </c:ext>
                <c:ext xmlns:c16="http://schemas.microsoft.com/office/drawing/2014/chart" uri="{C3380CC4-5D6E-409C-BE32-E72D297353CC}">
                  <c16:uniqueId val="{00000002-CF66-44C6-9485-4914140F6EFA}"/>
                </c:ext>
              </c:extLst>
            </c:dLbl>
            <c:dLbl>
              <c:idx val="2"/>
              <c:layout>
                <c:manualLayout>
                  <c:xMode val="edge"/>
                  <c:yMode val="edge"/>
                  <c:x val="1.2931034482758621E-2"/>
                  <c:y val="0.11733363888968462"/>
                </c:manualLayout>
              </c:layout>
              <c:numFmt formatCode="0%" sourceLinked="0"/>
              <c:spPr>
                <a:noFill/>
                <a:ln w="25400">
                  <a:noFill/>
                </a:ln>
              </c:spPr>
              <c:txPr>
                <a:bodyPr/>
                <a:lstStyle/>
                <a:p>
                  <a:pPr>
                    <a:defRPr sz="800" b="1" i="0" u="none" strike="noStrike" baseline="0">
                      <a:solidFill>
                        <a:srgbClr val="008000"/>
                      </a:solidFill>
                      <a:latin typeface="Verdana"/>
                      <a:ea typeface="Verdana"/>
                      <a:cs typeface="Verdana"/>
                    </a:defRPr>
                  </a:pPr>
                  <a:endParaRPr lang="es-E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F66-44C6-9485-4914140F6EFA}"/>
                </c:ext>
              </c:extLst>
            </c:dLbl>
            <c:numFmt formatCode="0%" sourceLinked="0"/>
            <c:spPr>
              <a:noFill/>
              <a:ln w="25400">
                <a:noFill/>
              </a:ln>
            </c:spPr>
            <c:txPr>
              <a:bodyPr wrap="square" lIns="38100" tIns="19050" rIns="38100" bIns="19050" anchor="ctr">
                <a:spAutoFit/>
              </a:bodyPr>
              <a:lstStyle/>
              <a:p>
                <a:pPr>
                  <a:defRPr sz="1000" b="1" i="0" u="none" strike="noStrike" baseline="0">
                    <a:solidFill>
                      <a:srgbClr val="008000"/>
                    </a:solidFill>
                    <a:latin typeface="Verdana"/>
                    <a:ea typeface="Verdana"/>
                    <a:cs typeface="Verdana"/>
                  </a:defRPr>
                </a:pPr>
                <a:endParaRPr lang="es-ES"/>
              </a:p>
            </c:txPr>
            <c:showLegendKey val="0"/>
            <c:showVal val="0"/>
            <c:showCatName val="1"/>
            <c:showSerName val="0"/>
            <c:showPercent val="1"/>
            <c:showBubbleSize val="0"/>
            <c:showLeaderLines val="1"/>
            <c:leaderLines>
              <c:spPr>
                <a:ln w="3175">
                  <a:solidFill>
                    <a:srgbClr val="800080"/>
                  </a:solidFill>
                  <a:prstDash val="solid"/>
                </a:ln>
              </c:spPr>
            </c:leaderLines>
            <c:extLst>
              <c:ext xmlns:c15="http://schemas.microsoft.com/office/drawing/2012/chart" uri="{CE6537A1-D6FC-4f65-9D91-7224C49458BB}"/>
            </c:extLst>
          </c:dLbls>
          <c:cat>
            <c:strRef>
              <c:f>('46perfpbsaad'!$B$12,'46perfpbsaad'!$B$16)</c:f>
              <c:strCache>
                <c:ptCount val="2"/>
                <c:pt idx="0">
                  <c:v>Mujer</c:v>
                </c:pt>
                <c:pt idx="1">
                  <c:v>Hombre</c:v>
                </c:pt>
              </c:strCache>
            </c:strRef>
          </c:cat>
          <c:val>
            <c:numRef>
              <c:f>('46perfpbsaad'!$AC$15,'46perfpbsaad'!$AC$19)</c:f>
              <c:numCache>
                <c:formatCode>#,##0</c:formatCode>
                <c:ptCount val="2"/>
                <c:pt idx="0">
                  <c:v>859612</c:v>
                </c:pt>
                <c:pt idx="1">
                  <c:v>492645</c:v>
                </c:pt>
              </c:numCache>
            </c:numRef>
          </c:val>
          <c:extLst>
            <c:ext xmlns:c16="http://schemas.microsoft.com/office/drawing/2014/chart" uri="{C3380CC4-5D6E-409C-BE32-E72D297353CC}">
              <c16:uniqueId val="{00000004-CF66-44C6-9485-4914140F6EF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Distribución por Grado de dependencia de cada tramo de edad. Mujeres</a:t>
            </a:r>
          </a:p>
        </c:rich>
      </c:tx>
      <c:layout>
        <c:manualLayout>
          <c:xMode val="edge"/>
          <c:yMode val="edge"/>
          <c:x val="0.10179560649474688"/>
          <c:y val="8.9880431612715077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92C9-4496-9900-7F32F5E61961}"/>
              </c:ext>
            </c:extLst>
          </c:dPt>
          <c:dPt>
            <c:idx val="1"/>
            <c:invertIfNegative val="0"/>
            <c:bubble3D val="0"/>
            <c:extLst>
              <c:ext xmlns:c16="http://schemas.microsoft.com/office/drawing/2014/chart" uri="{C3380CC4-5D6E-409C-BE32-E72D297353CC}">
                <c16:uniqueId val="{00000001-92C9-4496-9900-7F32F5E61961}"/>
              </c:ext>
            </c:extLst>
          </c:dPt>
          <c:dPt>
            <c:idx val="2"/>
            <c:invertIfNegative val="0"/>
            <c:bubble3D val="0"/>
            <c:extLst>
              <c:ext xmlns:c16="http://schemas.microsoft.com/office/drawing/2014/chart" uri="{C3380CC4-5D6E-409C-BE32-E72D297353CC}">
                <c16:uniqueId val="{00000002-92C9-4496-9900-7F32F5E61961}"/>
              </c:ext>
            </c:extLst>
          </c:dPt>
          <c:dPt>
            <c:idx val="3"/>
            <c:invertIfNegative val="0"/>
            <c:bubble3D val="0"/>
            <c:extLst>
              <c:ext xmlns:c16="http://schemas.microsoft.com/office/drawing/2014/chart" uri="{C3380CC4-5D6E-409C-BE32-E72D297353CC}">
                <c16:uniqueId val="{00000003-92C9-4496-9900-7F32F5E61961}"/>
              </c:ext>
            </c:extLst>
          </c:dPt>
          <c:dPt>
            <c:idx val="4"/>
            <c:invertIfNegative val="0"/>
            <c:bubble3D val="0"/>
            <c:extLst>
              <c:ext xmlns:c16="http://schemas.microsoft.com/office/drawing/2014/chart" uri="{C3380CC4-5D6E-409C-BE32-E72D297353CC}">
                <c16:uniqueId val="{00000004-92C9-4496-9900-7F32F5E61961}"/>
              </c:ext>
            </c:extLst>
          </c:dPt>
          <c:dPt>
            <c:idx val="5"/>
            <c:invertIfNegative val="0"/>
            <c:bubble3D val="0"/>
            <c:extLst>
              <c:ext xmlns:c16="http://schemas.microsoft.com/office/drawing/2014/chart" uri="{C3380CC4-5D6E-409C-BE32-E72D297353CC}">
                <c16:uniqueId val="{00000005-92C9-4496-9900-7F32F5E61961}"/>
              </c:ext>
            </c:extLst>
          </c:dPt>
          <c:dPt>
            <c:idx val="6"/>
            <c:invertIfNegative val="0"/>
            <c:bubble3D val="0"/>
            <c:extLst>
              <c:ext xmlns:c16="http://schemas.microsoft.com/office/drawing/2014/chart" uri="{C3380CC4-5D6E-409C-BE32-E72D297353CC}">
                <c16:uniqueId val="{00000006-92C9-4496-9900-7F32F5E61961}"/>
              </c:ext>
            </c:extLst>
          </c:dPt>
          <c:dPt>
            <c:idx val="7"/>
            <c:invertIfNegative val="0"/>
            <c:bubble3D val="0"/>
            <c:extLst>
              <c:ext xmlns:c16="http://schemas.microsoft.com/office/drawing/2014/chart" uri="{C3380CC4-5D6E-409C-BE32-E72D297353CC}">
                <c16:uniqueId val="{00000007-92C9-4496-9900-7F32F5E61961}"/>
              </c:ext>
            </c:extLst>
          </c:dPt>
          <c:dLbls>
            <c:dLbl>
              <c:idx val="0"/>
              <c:tx>
                <c:rich>
                  <a:bodyPr/>
                  <a:lstStyle/>
                  <a:p>
                    <a:fld id="{375B9D70-19E7-4FFF-8BB0-A585EE10AD26}" type="CELLRANGE">
                      <a:rPr lang="en-US"/>
                      <a:pPr/>
                      <a:t>[CELLRANGE]</a:t>
                    </a:fld>
                    <a:endParaRPr lang="en-US" baseline="0"/>
                  </a:p>
                  <a:p>
                    <a:fld id="{B11EB502-BCB1-431C-AC6E-300E58F724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92C9-4496-9900-7F32F5E61961}"/>
                </c:ext>
              </c:extLst>
            </c:dLbl>
            <c:dLbl>
              <c:idx val="1"/>
              <c:tx>
                <c:rich>
                  <a:bodyPr/>
                  <a:lstStyle/>
                  <a:p>
                    <a:fld id="{D7CF0C36-CA7B-4548-8139-CCE0F7838C57}" type="CELLRANGE">
                      <a:rPr lang="en-US"/>
                      <a:pPr/>
                      <a:t>[CELLRANGE]</a:t>
                    </a:fld>
                    <a:endParaRPr lang="en-US" baseline="0"/>
                  </a:p>
                  <a:p>
                    <a:fld id="{56E3A47F-2FEB-41FB-B20C-AA3B07F5320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92C9-4496-9900-7F32F5E61961}"/>
                </c:ext>
              </c:extLst>
            </c:dLbl>
            <c:dLbl>
              <c:idx val="2"/>
              <c:tx>
                <c:rich>
                  <a:bodyPr/>
                  <a:lstStyle/>
                  <a:p>
                    <a:fld id="{8D95D38C-09CA-4D4C-A9C2-A6DBBFF7EB53}" type="CELLRANGE">
                      <a:rPr lang="en-US"/>
                      <a:pPr/>
                      <a:t>[CELLRANGE]</a:t>
                    </a:fld>
                    <a:endParaRPr lang="en-US" baseline="0"/>
                  </a:p>
                  <a:p>
                    <a:fld id="{E88EB225-AB8B-4B45-993E-CD015165156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92C9-4496-9900-7F32F5E61961}"/>
                </c:ext>
              </c:extLst>
            </c:dLbl>
            <c:dLbl>
              <c:idx val="3"/>
              <c:tx>
                <c:rich>
                  <a:bodyPr/>
                  <a:lstStyle/>
                  <a:p>
                    <a:fld id="{D3C001A3-1CE1-4C8C-8684-D01D7DDC4C9C}" type="CELLRANGE">
                      <a:rPr lang="en-US"/>
                      <a:pPr/>
                      <a:t>[CELLRANGE]</a:t>
                    </a:fld>
                    <a:endParaRPr lang="en-US" baseline="0"/>
                  </a:p>
                  <a:p>
                    <a:fld id="{E088D7AF-3057-4408-910E-21474E6FEF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92C9-4496-9900-7F32F5E61961}"/>
                </c:ext>
              </c:extLst>
            </c:dLbl>
            <c:dLbl>
              <c:idx val="4"/>
              <c:tx>
                <c:rich>
                  <a:bodyPr/>
                  <a:lstStyle/>
                  <a:p>
                    <a:fld id="{CC5D7423-ADEE-4912-B428-B5C0F23718D2}" type="CELLRANGE">
                      <a:rPr lang="en-US"/>
                      <a:pPr/>
                      <a:t>[CELLRANGE]</a:t>
                    </a:fld>
                    <a:endParaRPr lang="en-US" baseline="0"/>
                  </a:p>
                  <a:p>
                    <a:fld id="{5F2868C4-0686-4E16-B993-3C44BD25822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92C9-4496-9900-7F32F5E61961}"/>
                </c:ext>
              </c:extLst>
            </c:dLbl>
            <c:dLbl>
              <c:idx val="5"/>
              <c:tx>
                <c:rich>
                  <a:bodyPr/>
                  <a:lstStyle/>
                  <a:p>
                    <a:fld id="{3C9F8C36-B594-40D7-8BEC-1E8EAF3E704F}" type="CELLRANGE">
                      <a:rPr lang="en-US"/>
                      <a:pPr/>
                      <a:t>[CELLRANGE]</a:t>
                    </a:fld>
                    <a:endParaRPr lang="en-US" baseline="0"/>
                  </a:p>
                  <a:p>
                    <a:fld id="{0C0FE0E3-8309-48BE-913C-D9CB7CC3125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92C9-4496-9900-7F32F5E61961}"/>
                </c:ext>
              </c:extLst>
            </c:dLbl>
            <c:dLbl>
              <c:idx val="6"/>
              <c:tx>
                <c:rich>
                  <a:bodyPr/>
                  <a:lstStyle/>
                  <a:p>
                    <a:fld id="{83D6CF6D-6911-4D7F-BC86-C88285AC19AF}" type="CELLRANGE">
                      <a:rPr lang="en-US"/>
                      <a:pPr/>
                      <a:t>[CELLRANGE]</a:t>
                    </a:fld>
                    <a:endParaRPr lang="en-US" baseline="0"/>
                  </a:p>
                  <a:p>
                    <a:fld id="{F903C819-6FDE-401E-A50B-AF2FE0C1C58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92C9-4496-9900-7F32F5E61961}"/>
                </c:ext>
              </c:extLst>
            </c:dLbl>
            <c:dLbl>
              <c:idx val="7"/>
              <c:tx>
                <c:rich>
                  <a:bodyPr/>
                  <a:lstStyle/>
                  <a:p>
                    <a:fld id="{779982A6-A768-4FAE-9C84-D7A9F96EFCDE}" type="CELLRANGE">
                      <a:rPr lang="en-US"/>
                      <a:pPr/>
                      <a:t>[CELLRANGE]</a:t>
                    </a:fld>
                    <a:endParaRPr lang="en-US" baseline="0"/>
                  </a:p>
                  <a:p>
                    <a:fld id="{C2FAAB10-E3FC-4763-9DF6-3C7BB8B6463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92C9-4496-9900-7F32F5E61961}"/>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('46aperfpb_graf'!$E$12,'46aperfpb_graf'!$G$12,'46aperfpb_graf'!$I$12,'46aperfpb_graf'!$K$12,'46aperfpb_graf'!$M$12,'46aperfpb_graf'!$O$12,'46aperfpb_graf'!$Q$12,'46aperfpb_graf'!$S$12)</c:f>
              <c:numCache>
                <c:formatCode>#,##0</c:formatCode>
                <c:ptCount val="8"/>
                <c:pt idx="0">
                  <c:v>459</c:v>
                </c:pt>
                <c:pt idx="1">
                  <c:v>9438</c:v>
                </c:pt>
                <c:pt idx="2">
                  <c:v>5984</c:v>
                </c:pt>
                <c:pt idx="3">
                  <c:v>9055</c:v>
                </c:pt>
                <c:pt idx="4">
                  <c:v>8173</c:v>
                </c:pt>
                <c:pt idx="5">
                  <c:v>11031</c:v>
                </c:pt>
                <c:pt idx="6">
                  <c:v>37416</c:v>
                </c:pt>
                <c:pt idx="7">
                  <c:v>172884</c:v>
                </c:pt>
              </c:numCache>
            </c:numRef>
          </c:val>
          <c:extLst>
            <c:ext xmlns:c15="http://schemas.microsoft.com/office/drawing/2012/chart" uri="{02D57815-91ED-43cb-92C2-25804820EDAC}">
              <c15:datalabelsRange>
                <c15:f>'46aperfpb_graf'!$V$12:$AC$12</c15:f>
                <c15:dlblRangeCache>
                  <c:ptCount val="8"/>
                  <c:pt idx="0">
                    <c:v>35%</c:v>
                  </c:pt>
                  <c:pt idx="1">
                    <c:v>35%</c:v>
                  </c:pt>
                  <c:pt idx="2">
                    <c:v>31%</c:v>
                  </c:pt>
                  <c:pt idx="3">
                    <c:v>32%</c:v>
                  </c:pt>
                  <c:pt idx="4">
                    <c:v>27%</c:v>
                  </c:pt>
                  <c:pt idx="5">
                    <c:v>23%</c:v>
                  </c:pt>
                  <c:pt idx="6">
                    <c:v>23%</c:v>
                  </c:pt>
                  <c:pt idx="7">
                    <c:v>32%</c:v>
                  </c:pt>
                </c15:dlblRangeCache>
              </c15:datalabelsRange>
            </c:ext>
            <c:ext xmlns:c16="http://schemas.microsoft.com/office/drawing/2014/chart" uri="{C3380CC4-5D6E-409C-BE32-E72D297353CC}">
              <c16:uniqueId val="{00000008-92C9-4496-9900-7F32F5E61961}"/>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CA19BD10-B2C8-4EDA-9B08-A309EB0F5584}" type="CELLRANGE">
                      <a:rPr lang="en-US"/>
                      <a:pPr/>
                      <a:t>[CELLRANGE]</a:t>
                    </a:fld>
                    <a:endParaRPr lang="en-US" baseline="0"/>
                  </a:p>
                  <a:p>
                    <a:fld id="{49201D87-D18E-4FBF-8D3B-532B01A135E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92C9-4496-9900-7F32F5E61961}"/>
                </c:ext>
              </c:extLst>
            </c:dLbl>
            <c:dLbl>
              <c:idx val="1"/>
              <c:tx>
                <c:rich>
                  <a:bodyPr/>
                  <a:lstStyle/>
                  <a:p>
                    <a:fld id="{34F0ABB6-0260-426C-AAA6-93E3E4C2F2EF}" type="CELLRANGE">
                      <a:rPr lang="en-US"/>
                      <a:pPr/>
                      <a:t>[CELLRANGE]</a:t>
                    </a:fld>
                    <a:endParaRPr lang="en-US" baseline="0"/>
                  </a:p>
                  <a:p>
                    <a:fld id="{4E9C8FD9-0E1E-48FB-92EA-213C010F5D32}"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92C9-4496-9900-7F32F5E61961}"/>
                </c:ext>
              </c:extLst>
            </c:dLbl>
            <c:dLbl>
              <c:idx val="2"/>
              <c:tx>
                <c:rich>
                  <a:bodyPr/>
                  <a:lstStyle/>
                  <a:p>
                    <a:fld id="{377485FD-CD77-4831-B157-096F46BA2212}" type="CELLRANGE">
                      <a:rPr lang="en-US"/>
                      <a:pPr/>
                      <a:t>[CELLRANGE]</a:t>
                    </a:fld>
                    <a:endParaRPr lang="en-US" baseline="0"/>
                  </a:p>
                  <a:p>
                    <a:fld id="{81B86CC3-3557-49C4-A498-3901230E16E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92C9-4496-9900-7F32F5E61961}"/>
                </c:ext>
              </c:extLst>
            </c:dLbl>
            <c:dLbl>
              <c:idx val="3"/>
              <c:tx>
                <c:rich>
                  <a:bodyPr/>
                  <a:lstStyle/>
                  <a:p>
                    <a:fld id="{825A367E-85C5-4F51-9A9D-7B15A8AC189E}" type="CELLRANGE">
                      <a:rPr lang="en-US"/>
                      <a:pPr/>
                      <a:t>[CELLRANGE]</a:t>
                    </a:fld>
                    <a:endParaRPr lang="en-US" baseline="0"/>
                  </a:p>
                  <a:p>
                    <a:fld id="{B4DDE85D-05B8-4AAD-B050-F52309F1484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92C9-4496-9900-7F32F5E61961}"/>
                </c:ext>
              </c:extLst>
            </c:dLbl>
            <c:dLbl>
              <c:idx val="4"/>
              <c:tx>
                <c:rich>
                  <a:bodyPr/>
                  <a:lstStyle/>
                  <a:p>
                    <a:fld id="{D61442E3-DDCE-41F7-8218-17C6F44416A2}" type="CELLRANGE">
                      <a:rPr lang="en-US"/>
                      <a:pPr/>
                      <a:t>[CELLRANGE]</a:t>
                    </a:fld>
                    <a:endParaRPr lang="en-US" baseline="0"/>
                  </a:p>
                  <a:p>
                    <a:fld id="{734ACF2E-AF97-4DA8-8DC4-0CEBB17E37A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92C9-4496-9900-7F32F5E61961}"/>
                </c:ext>
              </c:extLst>
            </c:dLbl>
            <c:dLbl>
              <c:idx val="5"/>
              <c:tx>
                <c:rich>
                  <a:bodyPr/>
                  <a:lstStyle/>
                  <a:p>
                    <a:fld id="{F21990A1-E48F-4357-8F4E-7F13EE825E94}" type="CELLRANGE">
                      <a:rPr lang="en-US"/>
                      <a:pPr/>
                      <a:t>[CELLRANGE]</a:t>
                    </a:fld>
                    <a:endParaRPr lang="en-US" baseline="0"/>
                  </a:p>
                  <a:p>
                    <a:fld id="{D379DA72-51E3-4C38-B0D3-7AD1662ACE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92C9-4496-9900-7F32F5E61961}"/>
                </c:ext>
              </c:extLst>
            </c:dLbl>
            <c:dLbl>
              <c:idx val="6"/>
              <c:tx>
                <c:rich>
                  <a:bodyPr/>
                  <a:lstStyle/>
                  <a:p>
                    <a:fld id="{A299F5EE-3C9F-4787-A6D5-30EDB3A7EE5D}" type="CELLRANGE">
                      <a:rPr lang="en-US"/>
                      <a:pPr/>
                      <a:t>[CELLRANGE]</a:t>
                    </a:fld>
                    <a:endParaRPr lang="en-US" baseline="0"/>
                  </a:p>
                  <a:p>
                    <a:fld id="{0A3DF7DB-7342-4E6E-9614-3CE3DAA5BF4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92C9-4496-9900-7F32F5E61961}"/>
                </c:ext>
              </c:extLst>
            </c:dLbl>
            <c:dLbl>
              <c:idx val="7"/>
              <c:tx>
                <c:rich>
                  <a:bodyPr/>
                  <a:lstStyle/>
                  <a:p>
                    <a:fld id="{E7F0EBA0-A1F4-4732-B4F6-CEDC027620D9}" type="CELLRANGE">
                      <a:rPr lang="en-US"/>
                      <a:pPr/>
                      <a:t>[CELLRANGE]</a:t>
                    </a:fld>
                    <a:endParaRPr lang="en-US" baseline="0"/>
                  </a:p>
                  <a:p>
                    <a:fld id="{3F5A49D1-6F93-482D-9592-9BC007572C2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92C9-4496-9900-7F32F5E6196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('46aperfpb_graf'!$E$13,'46aperfpb_graf'!$G$13,'46aperfpb_graf'!$I$13,'46aperfpb_graf'!$K$13,'46aperfpb_graf'!$M$13,'46aperfpb_graf'!$O$13,'46aperfpb_graf'!$Q$13,'46aperfpb_graf'!$S$13)</c:f>
              <c:numCache>
                <c:formatCode>#,##0</c:formatCode>
                <c:ptCount val="8"/>
                <c:pt idx="0">
                  <c:v>601</c:v>
                </c:pt>
                <c:pt idx="1">
                  <c:v>10267</c:v>
                </c:pt>
                <c:pt idx="2">
                  <c:v>7382</c:v>
                </c:pt>
                <c:pt idx="3">
                  <c:v>11063</c:v>
                </c:pt>
                <c:pt idx="4">
                  <c:v>12059</c:v>
                </c:pt>
                <c:pt idx="5">
                  <c:v>18892</c:v>
                </c:pt>
                <c:pt idx="6">
                  <c:v>60497</c:v>
                </c:pt>
                <c:pt idx="7">
                  <c:v>208404</c:v>
                </c:pt>
              </c:numCache>
            </c:numRef>
          </c:val>
          <c:extLst>
            <c:ext xmlns:c15="http://schemas.microsoft.com/office/drawing/2012/chart" uri="{02D57815-91ED-43cb-92C2-25804820EDAC}">
              <c15:datalabelsRange>
                <c15:f>'46aperfpb_graf'!$V$13:$AC$13</c15:f>
                <c15:dlblRangeCache>
                  <c:ptCount val="8"/>
                  <c:pt idx="0">
                    <c:v>46%</c:v>
                  </c:pt>
                  <c:pt idx="1">
                    <c:v>38%</c:v>
                  </c:pt>
                  <c:pt idx="2">
                    <c:v>38%</c:v>
                  </c:pt>
                  <c:pt idx="3">
                    <c:v>39%</c:v>
                  </c:pt>
                  <c:pt idx="4">
                    <c:v>39%</c:v>
                  </c:pt>
                  <c:pt idx="5">
                    <c:v>40%</c:v>
                  </c:pt>
                  <c:pt idx="6">
                    <c:v>37%</c:v>
                  </c:pt>
                  <c:pt idx="7">
                    <c:v>38%</c:v>
                  </c:pt>
                </c15:dlblRangeCache>
              </c15:datalabelsRange>
            </c:ext>
            <c:ext xmlns:c16="http://schemas.microsoft.com/office/drawing/2014/chart" uri="{C3380CC4-5D6E-409C-BE32-E72D297353CC}">
              <c16:uniqueId val="{00000011-92C9-4496-9900-7F32F5E61961}"/>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D5D7BE0C-75EA-4895-B1EE-02EC83E9266B}" type="CELLRANGE">
                      <a:rPr lang="en-US"/>
                      <a:pPr/>
                      <a:t>[CELLRANGE]</a:t>
                    </a:fld>
                    <a:endParaRPr lang="en-US" baseline="0"/>
                  </a:p>
                  <a:p>
                    <a:fld id="{2FC8EC7F-3B8D-4D0C-86E1-91E353C133F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92C9-4496-9900-7F32F5E61961}"/>
                </c:ext>
              </c:extLst>
            </c:dLbl>
            <c:dLbl>
              <c:idx val="1"/>
              <c:tx>
                <c:rich>
                  <a:bodyPr/>
                  <a:lstStyle/>
                  <a:p>
                    <a:fld id="{D303D057-4AC2-40CD-9AEA-C5283256D074}" type="CELLRANGE">
                      <a:rPr lang="en-US"/>
                      <a:pPr/>
                      <a:t>[CELLRANGE]</a:t>
                    </a:fld>
                    <a:endParaRPr lang="en-US" baseline="0"/>
                  </a:p>
                  <a:p>
                    <a:fld id="{A463E699-14A7-400B-A5D6-3F81029489A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92C9-4496-9900-7F32F5E61961}"/>
                </c:ext>
              </c:extLst>
            </c:dLbl>
            <c:dLbl>
              <c:idx val="2"/>
              <c:tx>
                <c:rich>
                  <a:bodyPr/>
                  <a:lstStyle/>
                  <a:p>
                    <a:fld id="{D5F6E249-95F4-4DAD-91B8-809714E40B40}" type="CELLRANGE">
                      <a:rPr lang="en-US"/>
                      <a:pPr/>
                      <a:t>[CELLRANGE]</a:t>
                    </a:fld>
                    <a:endParaRPr lang="en-US" baseline="0"/>
                  </a:p>
                  <a:p>
                    <a:fld id="{C868BF86-1F5E-4D8A-B60A-58221F5E775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92C9-4496-9900-7F32F5E61961}"/>
                </c:ext>
              </c:extLst>
            </c:dLbl>
            <c:dLbl>
              <c:idx val="3"/>
              <c:tx>
                <c:rich>
                  <a:bodyPr/>
                  <a:lstStyle/>
                  <a:p>
                    <a:fld id="{C7FA9CCD-F938-42D6-B68C-A71650FA1426}" type="CELLRANGE">
                      <a:rPr lang="en-US"/>
                      <a:pPr/>
                      <a:t>[CELLRANGE]</a:t>
                    </a:fld>
                    <a:endParaRPr lang="en-US" baseline="0"/>
                  </a:p>
                  <a:p>
                    <a:fld id="{E8C55B94-6F64-4D83-9621-D4128E187A2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92C9-4496-9900-7F32F5E61961}"/>
                </c:ext>
              </c:extLst>
            </c:dLbl>
            <c:dLbl>
              <c:idx val="4"/>
              <c:tx>
                <c:rich>
                  <a:bodyPr/>
                  <a:lstStyle/>
                  <a:p>
                    <a:fld id="{556AB75E-CCE9-4FA4-ACA3-98EC1AFBA879}" type="CELLRANGE">
                      <a:rPr lang="en-US"/>
                      <a:pPr/>
                      <a:t>[CELLRANGE]</a:t>
                    </a:fld>
                    <a:endParaRPr lang="en-US" baseline="0"/>
                  </a:p>
                  <a:p>
                    <a:fld id="{6FCF1123-E972-4627-AAAB-9907374F95F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92C9-4496-9900-7F32F5E61961}"/>
                </c:ext>
              </c:extLst>
            </c:dLbl>
            <c:dLbl>
              <c:idx val="5"/>
              <c:tx>
                <c:rich>
                  <a:bodyPr/>
                  <a:lstStyle/>
                  <a:p>
                    <a:fld id="{76713C8F-D22D-4DCA-94CF-3FB983840B4F}" type="CELLRANGE">
                      <a:rPr lang="en-US"/>
                      <a:pPr/>
                      <a:t>[CELLRANGE]</a:t>
                    </a:fld>
                    <a:endParaRPr lang="en-US" baseline="0"/>
                  </a:p>
                  <a:p>
                    <a:fld id="{01D9B6FE-8DDE-4826-92E0-595E61AB6BF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92C9-4496-9900-7F32F5E61961}"/>
                </c:ext>
              </c:extLst>
            </c:dLbl>
            <c:dLbl>
              <c:idx val="6"/>
              <c:tx>
                <c:rich>
                  <a:bodyPr/>
                  <a:lstStyle/>
                  <a:p>
                    <a:fld id="{37B7D288-D2A4-4039-BBD7-0226FB79F6BF}" type="CELLRANGE">
                      <a:rPr lang="en-US"/>
                      <a:pPr/>
                      <a:t>[CELLRANGE]</a:t>
                    </a:fld>
                    <a:endParaRPr lang="en-US" baseline="0"/>
                  </a:p>
                  <a:p>
                    <a:fld id="{9BD5AEC7-A55C-45DD-B6E7-8DFE7F68833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92C9-4496-9900-7F32F5E61961}"/>
                </c:ext>
              </c:extLst>
            </c:dLbl>
            <c:dLbl>
              <c:idx val="7"/>
              <c:tx>
                <c:rich>
                  <a:bodyPr/>
                  <a:lstStyle/>
                  <a:p>
                    <a:fld id="{F56ABAA1-4A82-4109-8955-EFBDBD95C2E9}" type="CELLRANGE">
                      <a:rPr lang="en-US"/>
                      <a:pPr/>
                      <a:t>[CELLRANGE]</a:t>
                    </a:fld>
                    <a:endParaRPr lang="en-US" baseline="0"/>
                  </a:p>
                  <a:p>
                    <a:fld id="{5F3F8162-5629-492A-A729-206AC0A116C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92C9-4496-9900-7F32F5E61961}"/>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('46aperfpb_graf'!$E$14,'46aperfpb_graf'!$G$14,'46aperfpb_graf'!$I$14,'46aperfpb_graf'!$K$14,'46aperfpb_graf'!$M$14,'46aperfpb_graf'!$O$14,'46aperfpb_graf'!$Q$14,'46aperfpb_graf'!$S$14)</c:f>
              <c:numCache>
                <c:formatCode>#,##0</c:formatCode>
                <c:ptCount val="8"/>
                <c:pt idx="0">
                  <c:v>252</c:v>
                </c:pt>
                <c:pt idx="1">
                  <c:v>6987</c:v>
                </c:pt>
                <c:pt idx="2">
                  <c:v>5915</c:v>
                </c:pt>
                <c:pt idx="3">
                  <c:v>8181</c:v>
                </c:pt>
                <c:pt idx="4">
                  <c:v>10341</c:v>
                </c:pt>
                <c:pt idx="5">
                  <c:v>17861</c:v>
                </c:pt>
                <c:pt idx="6">
                  <c:v>64494</c:v>
                </c:pt>
                <c:pt idx="7">
                  <c:v>161976</c:v>
                </c:pt>
              </c:numCache>
            </c:numRef>
          </c:val>
          <c:extLst>
            <c:ext xmlns:c15="http://schemas.microsoft.com/office/drawing/2012/chart" uri="{02D57815-91ED-43cb-92C2-25804820EDAC}">
              <c15:datalabelsRange>
                <c15:f>'46aperfpb_graf'!$V$14:$AC$14</c15:f>
                <c15:dlblRangeCache>
                  <c:ptCount val="8"/>
                  <c:pt idx="0">
                    <c:v>19%</c:v>
                  </c:pt>
                  <c:pt idx="1">
                    <c:v>26%</c:v>
                  </c:pt>
                  <c:pt idx="2">
                    <c:v>31%</c:v>
                  </c:pt>
                  <c:pt idx="3">
                    <c:v>29%</c:v>
                  </c:pt>
                  <c:pt idx="4">
                    <c:v>34%</c:v>
                  </c:pt>
                  <c:pt idx="5">
                    <c:v>37%</c:v>
                  </c:pt>
                  <c:pt idx="6">
                    <c:v>40%</c:v>
                  </c:pt>
                  <c:pt idx="7">
                    <c:v>30%</c:v>
                  </c:pt>
                </c15:dlblRangeCache>
              </c15:datalabelsRange>
            </c:ext>
            <c:ext xmlns:c16="http://schemas.microsoft.com/office/drawing/2014/chart" uri="{C3380CC4-5D6E-409C-BE32-E72D297353CC}">
              <c16:uniqueId val="{0000001A-92C9-4496-9900-7F32F5E61961}"/>
            </c:ext>
          </c:extLst>
        </c:ser>
        <c:dLbls>
          <c:dLblPos val="ctr"/>
          <c:showLegendKey val="0"/>
          <c:showVal val="1"/>
          <c:showCatName val="0"/>
          <c:showSerName val="0"/>
          <c:showPercent val="0"/>
          <c:showBubbleSize val="0"/>
        </c:dLbls>
        <c:gapWidth val="30"/>
        <c:overlap val="100"/>
        <c:axId val="572015824"/>
        <c:axId val="572016368"/>
      </c:barChart>
      <c:catAx>
        <c:axId val="57201582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572016368"/>
        <c:crosses val="autoZero"/>
        <c:auto val="1"/>
        <c:lblAlgn val="ctr"/>
        <c:lblOffset val="100"/>
        <c:noMultiLvlLbl val="0"/>
      </c:catAx>
      <c:valAx>
        <c:axId val="572016368"/>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57201582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sz="1000" b="1" i="0" baseline="0">
                <a:effectLst/>
              </a:rPr>
              <a:t>Distribución por Grado de dependencia de cada tramo de edad. Hombres</a:t>
            </a:r>
            <a:endParaRPr lang="es-ES" sz="400">
              <a:effectLst/>
            </a:endParaRPr>
          </a:p>
        </c:rich>
      </c:tx>
      <c:layout>
        <c:manualLayout>
          <c:xMode val="edge"/>
          <c:yMode val="edge"/>
          <c:x val="0.11898758357211077"/>
          <c:y val="4.3584135316418774E-3"/>
        </c:manualLayout>
      </c:layout>
      <c:overlay val="0"/>
      <c:spPr>
        <a:noFill/>
        <a:ln w="25400">
          <a:noFill/>
        </a:ln>
      </c:spPr>
    </c:title>
    <c:autoTitleDeleted val="0"/>
    <c:plotArea>
      <c:layout>
        <c:manualLayout>
          <c:layoutTarget val="inner"/>
          <c:xMode val="edge"/>
          <c:yMode val="edge"/>
          <c:x val="0.12388419904677277"/>
          <c:y val="9.8098840847741023E-2"/>
          <c:w val="0.72170121481826432"/>
          <c:h val="0.81604505842463637"/>
        </c:manualLayout>
      </c:layout>
      <c:barChart>
        <c:barDir val="col"/>
        <c:grouping val="percentStacked"/>
        <c:varyColors val="1"/>
        <c:ser>
          <c:idx val="0"/>
          <c:order val="0"/>
          <c:tx>
            <c:strRef>
              <c:f>'46aperfpb_graf'!$D$12</c:f>
              <c:strCache>
                <c:ptCount val="1"/>
                <c:pt idx="0">
                  <c:v>Grado III</c:v>
                </c:pt>
              </c:strCache>
            </c:strRef>
          </c:tx>
          <c:spPr>
            <a:solidFill>
              <a:srgbClr val="660066"/>
            </a:solidFill>
            <a:ln w="25400">
              <a:noFill/>
            </a:ln>
          </c:spPr>
          <c:invertIfNegative val="0"/>
          <c:dPt>
            <c:idx val="0"/>
            <c:invertIfNegative val="0"/>
            <c:bubble3D val="0"/>
            <c:extLst>
              <c:ext xmlns:c16="http://schemas.microsoft.com/office/drawing/2014/chart" uri="{C3380CC4-5D6E-409C-BE32-E72D297353CC}">
                <c16:uniqueId val="{00000000-28C7-49BC-ABBC-E5B6A42D6935}"/>
              </c:ext>
            </c:extLst>
          </c:dPt>
          <c:dPt>
            <c:idx val="1"/>
            <c:invertIfNegative val="0"/>
            <c:bubble3D val="0"/>
            <c:extLst>
              <c:ext xmlns:c16="http://schemas.microsoft.com/office/drawing/2014/chart" uri="{C3380CC4-5D6E-409C-BE32-E72D297353CC}">
                <c16:uniqueId val="{00000001-28C7-49BC-ABBC-E5B6A42D6935}"/>
              </c:ext>
            </c:extLst>
          </c:dPt>
          <c:dPt>
            <c:idx val="2"/>
            <c:invertIfNegative val="0"/>
            <c:bubble3D val="0"/>
            <c:extLst>
              <c:ext xmlns:c16="http://schemas.microsoft.com/office/drawing/2014/chart" uri="{C3380CC4-5D6E-409C-BE32-E72D297353CC}">
                <c16:uniqueId val="{00000002-28C7-49BC-ABBC-E5B6A42D6935}"/>
              </c:ext>
            </c:extLst>
          </c:dPt>
          <c:dPt>
            <c:idx val="3"/>
            <c:invertIfNegative val="0"/>
            <c:bubble3D val="0"/>
            <c:extLst>
              <c:ext xmlns:c16="http://schemas.microsoft.com/office/drawing/2014/chart" uri="{C3380CC4-5D6E-409C-BE32-E72D297353CC}">
                <c16:uniqueId val="{00000003-28C7-49BC-ABBC-E5B6A42D6935}"/>
              </c:ext>
            </c:extLst>
          </c:dPt>
          <c:dPt>
            <c:idx val="4"/>
            <c:invertIfNegative val="0"/>
            <c:bubble3D val="0"/>
            <c:extLst>
              <c:ext xmlns:c16="http://schemas.microsoft.com/office/drawing/2014/chart" uri="{C3380CC4-5D6E-409C-BE32-E72D297353CC}">
                <c16:uniqueId val="{00000004-28C7-49BC-ABBC-E5B6A42D6935}"/>
              </c:ext>
            </c:extLst>
          </c:dPt>
          <c:dPt>
            <c:idx val="5"/>
            <c:invertIfNegative val="0"/>
            <c:bubble3D val="0"/>
            <c:extLst>
              <c:ext xmlns:c16="http://schemas.microsoft.com/office/drawing/2014/chart" uri="{C3380CC4-5D6E-409C-BE32-E72D297353CC}">
                <c16:uniqueId val="{00000005-28C7-49BC-ABBC-E5B6A42D6935}"/>
              </c:ext>
            </c:extLst>
          </c:dPt>
          <c:dPt>
            <c:idx val="6"/>
            <c:invertIfNegative val="0"/>
            <c:bubble3D val="0"/>
            <c:extLst>
              <c:ext xmlns:c16="http://schemas.microsoft.com/office/drawing/2014/chart" uri="{C3380CC4-5D6E-409C-BE32-E72D297353CC}">
                <c16:uniqueId val="{00000006-28C7-49BC-ABBC-E5B6A42D6935}"/>
              </c:ext>
            </c:extLst>
          </c:dPt>
          <c:dPt>
            <c:idx val="7"/>
            <c:invertIfNegative val="0"/>
            <c:bubble3D val="0"/>
            <c:extLst>
              <c:ext xmlns:c16="http://schemas.microsoft.com/office/drawing/2014/chart" uri="{C3380CC4-5D6E-409C-BE32-E72D297353CC}">
                <c16:uniqueId val="{00000007-28C7-49BC-ABBC-E5B6A42D6935}"/>
              </c:ext>
            </c:extLst>
          </c:dPt>
          <c:dLbls>
            <c:dLbl>
              <c:idx val="0"/>
              <c:tx>
                <c:rich>
                  <a:bodyPr/>
                  <a:lstStyle/>
                  <a:p>
                    <a:fld id="{29DCBB6A-1D04-4F01-82CD-001106F0AB5D}" type="CELLRANGE">
                      <a:rPr lang="en-US"/>
                      <a:pPr/>
                      <a:t>[CELLRANGE]</a:t>
                    </a:fld>
                    <a:endParaRPr lang="en-US" baseline="0"/>
                  </a:p>
                  <a:p>
                    <a:fld id="{01FF9F4D-B28D-4510-BC9B-26450E29854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28C7-49BC-ABBC-E5B6A42D6935}"/>
                </c:ext>
              </c:extLst>
            </c:dLbl>
            <c:dLbl>
              <c:idx val="1"/>
              <c:tx>
                <c:rich>
                  <a:bodyPr/>
                  <a:lstStyle/>
                  <a:p>
                    <a:fld id="{8EB397DF-5642-4A01-AB48-903F369D1F8C}" type="CELLRANGE">
                      <a:rPr lang="en-US"/>
                      <a:pPr/>
                      <a:t>[CELLRANGE]</a:t>
                    </a:fld>
                    <a:endParaRPr lang="en-US" baseline="0"/>
                  </a:p>
                  <a:p>
                    <a:fld id="{0E4DCA60-8280-4F53-87FD-09322302E678}"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28C7-49BC-ABBC-E5B6A42D6935}"/>
                </c:ext>
              </c:extLst>
            </c:dLbl>
            <c:dLbl>
              <c:idx val="2"/>
              <c:tx>
                <c:rich>
                  <a:bodyPr/>
                  <a:lstStyle/>
                  <a:p>
                    <a:fld id="{7000C3E0-81E9-492C-AA51-466B0CA88019}" type="CELLRANGE">
                      <a:rPr lang="en-US"/>
                      <a:pPr/>
                      <a:t>[CELLRANGE]</a:t>
                    </a:fld>
                    <a:endParaRPr lang="en-US" baseline="0"/>
                  </a:p>
                  <a:p>
                    <a:fld id="{A9AEC31D-F3E3-44D9-A8C8-FB7286B5DED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28C7-49BC-ABBC-E5B6A42D6935}"/>
                </c:ext>
              </c:extLst>
            </c:dLbl>
            <c:dLbl>
              <c:idx val="3"/>
              <c:tx>
                <c:rich>
                  <a:bodyPr/>
                  <a:lstStyle/>
                  <a:p>
                    <a:fld id="{8EE0302F-62F2-4105-A132-8E5613901C87}" type="CELLRANGE">
                      <a:rPr lang="en-US"/>
                      <a:pPr/>
                      <a:t>[CELLRANGE]</a:t>
                    </a:fld>
                    <a:endParaRPr lang="en-US" baseline="0"/>
                  </a:p>
                  <a:p>
                    <a:fld id="{2F56C9AC-4CDA-4BD1-A10E-836CA788ACD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28C7-49BC-ABBC-E5B6A42D6935}"/>
                </c:ext>
              </c:extLst>
            </c:dLbl>
            <c:dLbl>
              <c:idx val="4"/>
              <c:tx>
                <c:rich>
                  <a:bodyPr/>
                  <a:lstStyle/>
                  <a:p>
                    <a:fld id="{D0BCFCAD-9CCB-4153-A5D0-1AA0658A820A}" type="CELLRANGE">
                      <a:rPr lang="en-US"/>
                      <a:pPr/>
                      <a:t>[CELLRANGE]</a:t>
                    </a:fld>
                    <a:endParaRPr lang="en-US" baseline="0"/>
                  </a:p>
                  <a:p>
                    <a:fld id="{C5900B43-722A-4D66-83E8-01306BFA7E6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28C7-49BC-ABBC-E5B6A42D6935}"/>
                </c:ext>
              </c:extLst>
            </c:dLbl>
            <c:dLbl>
              <c:idx val="5"/>
              <c:tx>
                <c:rich>
                  <a:bodyPr/>
                  <a:lstStyle/>
                  <a:p>
                    <a:fld id="{AB483913-9C15-4202-89D5-F685BC32D6DA}" type="CELLRANGE">
                      <a:rPr lang="en-US"/>
                      <a:pPr/>
                      <a:t>[CELLRANGE]</a:t>
                    </a:fld>
                    <a:endParaRPr lang="en-US" baseline="0"/>
                  </a:p>
                  <a:p>
                    <a:fld id="{B62EC1AD-2212-44B0-8319-ED4B86D77015}"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28C7-49BC-ABBC-E5B6A42D6935}"/>
                </c:ext>
              </c:extLst>
            </c:dLbl>
            <c:dLbl>
              <c:idx val="6"/>
              <c:tx>
                <c:rich>
                  <a:bodyPr/>
                  <a:lstStyle/>
                  <a:p>
                    <a:fld id="{9BEE6076-9427-426F-B708-6A878F474182}" type="CELLRANGE">
                      <a:rPr lang="en-US"/>
                      <a:pPr/>
                      <a:t>[CELLRANGE]</a:t>
                    </a:fld>
                    <a:endParaRPr lang="en-US" baseline="0"/>
                  </a:p>
                  <a:p>
                    <a:fld id="{DBB3D5CE-7084-430C-A390-74C0AF47BA2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28C7-49BC-ABBC-E5B6A42D6935}"/>
                </c:ext>
              </c:extLst>
            </c:dLbl>
            <c:dLbl>
              <c:idx val="7"/>
              <c:tx>
                <c:rich>
                  <a:bodyPr/>
                  <a:lstStyle/>
                  <a:p>
                    <a:fld id="{783C449E-47BC-4440-A895-E5D0B11BB325}" type="CELLRANGE">
                      <a:rPr lang="en-US"/>
                      <a:pPr/>
                      <a:t>[CELLRANGE]</a:t>
                    </a:fld>
                    <a:endParaRPr lang="en-US" baseline="0"/>
                  </a:p>
                  <a:p>
                    <a:fld id="{761F9A21-5442-43B0-AF6F-A8C41AADA36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28C7-49BC-ABBC-E5B6A42D6935}"/>
                </c:ext>
              </c:extLst>
            </c:dLbl>
            <c:spPr>
              <a:noFill/>
              <a:ln>
                <a:noFill/>
              </a:ln>
              <a:effectLst/>
            </c:spPr>
            <c:txPr>
              <a:bodyPr wrap="square" lIns="38100" tIns="19050" rIns="38100" bIns="19050" anchor="ctr">
                <a:spAutoFit/>
              </a:bodyPr>
              <a:lstStyle/>
              <a:p>
                <a:pPr>
                  <a:defRPr sz="800" b="1">
                    <a:solidFill>
                      <a:schemeClr val="bg1"/>
                    </a:solidFill>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('46aperfpb_graf'!$E$16,'46aperfpb_graf'!$G$16,'46aperfpb_graf'!$I$16,'46aperfpb_graf'!$K$16,'46aperfpb_graf'!$M$16,'46aperfpb_graf'!$O$16,'46aperfpb_graf'!$Q$16,'46aperfpb_graf'!$S$16)</c:f>
              <c:numCache>
                <c:formatCode>#,##0</c:formatCode>
                <c:ptCount val="8"/>
                <c:pt idx="0">
                  <c:v>610</c:v>
                </c:pt>
                <c:pt idx="1">
                  <c:v>19335</c:v>
                </c:pt>
                <c:pt idx="2">
                  <c:v>9004</c:v>
                </c:pt>
                <c:pt idx="3">
                  <c:v>11103</c:v>
                </c:pt>
                <c:pt idx="4">
                  <c:v>9270</c:v>
                </c:pt>
                <c:pt idx="5">
                  <c:v>11956</c:v>
                </c:pt>
                <c:pt idx="6">
                  <c:v>26944</c:v>
                </c:pt>
                <c:pt idx="7">
                  <c:v>52687</c:v>
                </c:pt>
              </c:numCache>
            </c:numRef>
          </c:val>
          <c:extLst>
            <c:ext xmlns:c15="http://schemas.microsoft.com/office/drawing/2012/chart" uri="{02D57815-91ED-43cb-92C2-25804820EDAC}">
              <c15:datalabelsRange>
                <c15:f>'46aperfpb_graf'!$V$16:$AC$16</c15:f>
                <c15:dlblRangeCache>
                  <c:ptCount val="8"/>
                  <c:pt idx="0">
                    <c:v>34%</c:v>
                  </c:pt>
                  <c:pt idx="1">
                    <c:v>33%</c:v>
                  </c:pt>
                  <c:pt idx="2">
                    <c:v>30%</c:v>
                  </c:pt>
                  <c:pt idx="3">
                    <c:v>30%</c:v>
                  </c:pt>
                  <c:pt idx="4">
                    <c:v>26%</c:v>
                  </c:pt>
                  <c:pt idx="5">
                    <c:v>24%</c:v>
                  </c:pt>
                  <c:pt idx="6">
                    <c:v>27%</c:v>
                  </c:pt>
                  <c:pt idx="7">
                    <c:v>29%</c:v>
                  </c:pt>
                </c15:dlblRangeCache>
              </c15:datalabelsRange>
            </c:ext>
            <c:ext xmlns:c16="http://schemas.microsoft.com/office/drawing/2014/chart" uri="{C3380CC4-5D6E-409C-BE32-E72D297353CC}">
              <c16:uniqueId val="{00000008-28C7-49BC-ABBC-E5B6A42D6935}"/>
            </c:ext>
          </c:extLst>
        </c:ser>
        <c:ser>
          <c:idx val="1"/>
          <c:order val="1"/>
          <c:tx>
            <c:strRef>
              <c:f>'46aperfpb_graf'!$D$13</c:f>
              <c:strCache>
                <c:ptCount val="1"/>
                <c:pt idx="0">
                  <c:v>Grado II</c:v>
                </c:pt>
              </c:strCache>
            </c:strRef>
          </c:tx>
          <c:spPr>
            <a:solidFill>
              <a:srgbClr val="9966FF"/>
            </a:solidFill>
          </c:spPr>
          <c:invertIfNegative val="0"/>
          <c:dLbls>
            <c:dLbl>
              <c:idx val="0"/>
              <c:tx>
                <c:rich>
                  <a:bodyPr/>
                  <a:lstStyle/>
                  <a:p>
                    <a:fld id="{B25306CB-B298-4F54-9CD3-61C691392E91}" type="CELLRANGE">
                      <a:rPr lang="en-US"/>
                      <a:pPr/>
                      <a:t>[CELLRANGE]</a:t>
                    </a:fld>
                    <a:endParaRPr lang="en-US" baseline="0"/>
                  </a:p>
                  <a:p>
                    <a:fld id="{2996259A-443B-4963-A339-CF3D2D395D0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28C7-49BC-ABBC-E5B6A42D6935}"/>
                </c:ext>
              </c:extLst>
            </c:dLbl>
            <c:dLbl>
              <c:idx val="1"/>
              <c:tx>
                <c:rich>
                  <a:bodyPr/>
                  <a:lstStyle/>
                  <a:p>
                    <a:fld id="{44DA9D63-3B13-4482-8C1D-71CE9A32D129}" type="CELLRANGE">
                      <a:rPr lang="en-US"/>
                      <a:pPr/>
                      <a:t>[CELLRANGE]</a:t>
                    </a:fld>
                    <a:endParaRPr lang="en-US" baseline="0"/>
                  </a:p>
                  <a:p>
                    <a:fld id="{24E91039-E674-420C-88C0-DA06311E20F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28C7-49BC-ABBC-E5B6A42D6935}"/>
                </c:ext>
              </c:extLst>
            </c:dLbl>
            <c:dLbl>
              <c:idx val="2"/>
              <c:tx>
                <c:rich>
                  <a:bodyPr/>
                  <a:lstStyle/>
                  <a:p>
                    <a:fld id="{D8D08922-5023-42B9-8A83-E475DB66A091}" type="CELLRANGE">
                      <a:rPr lang="en-US"/>
                      <a:pPr/>
                      <a:t>[CELLRANGE]</a:t>
                    </a:fld>
                    <a:endParaRPr lang="en-US" baseline="0"/>
                  </a:p>
                  <a:p>
                    <a:fld id="{DE8105D3-DDF1-4184-8807-770CE463344D}"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28C7-49BC-ABBC-E5B6A42D6935}"/>
                </c:ext>
              </c:extLst>
            </c:dLbl>
            <c:dLbl>
              <c:idx val="3"/>
              <c:tx>
                <c:rich>
                  <a:bodyPr/>
                  <a:lstStyle/>
                  <a:p>
                    <a:fld id="{B28C770A-3E05-4EA0-B742-6B67DC698A06}" type="CELLRANGE">
                      <a:rPr lang="en-US"/>
                      <a:pPr/>
                      <a:t>[CELLRANGE]</a:t>
                    </a:fld>
                    <a:endParaRPr lang="en-US" baseline="0"/>
                  </a:p>
                  <a:p>
                    <a:fld id="{E80AEFB4-48F1-4882-9516-6DAFE376D0D3}"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28C7-49BC-ABBC-E5B6A42D6935}"/>
                </c:ext>
              </c:extLst>
            </c:dLbl>
            <c:dLbl>
              <c:idx val="4"/>
              <c:tx>
                <c:rich>
                  <a:bodyPr/>
                  <a:lstStyle/>
                  <a:p>
                    <a:fld id="{F4FF19D2-BBCC-41BF-9EDB-EB6A3D14D506}" type="CELLRANGE">
                      <a:rPr lang="en-US"/>
                      <a:pPr/>
                      <a:t>[CELLRANGE]</a:t>
                    </a:fld>
                    <a:endParaRPr lang="en-US" baseline="0"/>
                  </a:p>
                  <a:p>
                    <a:fld id="{EDCA3FED-F96B-4173-9716-AC5A11B608FE}"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28C7-49BC-ABBC-E5B6A42D6935}"/>
                </c:ext>
              </c:extLst>
            </c:dLbl>
            <c:dLbl>
              <c:idx val="5"/>
              <c:tx>
                <c:rich>
                  <a:bodyPr/>
                  <a:lstStyle/>
                  <a:p>
                    <a:fld id="{15858574-862C-4A5B-8A2C-F11E4CED81DD}" type="CELLRANGE">
                      <a:rPr lang="en-US"/>
                      <a:pPr/>
                      <a:t>[CELLRANGE]</a:t>
                    </a:fld>
                    <a:endParaRPr lang="en-US" baseline="0"/>
                  </a:p>
                  <a:p>
                    <a:fld id="{9971FF7D-6DA0-4426-94BE-72CA05C1587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28C7-49BC-ABBC-E5B6A42D6935}"/>
                </c:ext>
              </c:extLst>
            </c:dLbl>
            <c:dLbl>
              <c:idx val="6"/>
              <c:tx>
                <c:rich>
                  <a:bodyPr/>
                  <a:lstStyle/>
                  <a:p>
                    <a:fld id="{D457AB21-5D19-49A3-A18D-7741ED97A85B}" type="CELLRANGE">
                      <a:rPr lang="en-US"/>
                      <a:pPr/>
                      <a:t>[CELLRANGE]</a:t>
                    </a:fld>
                    <a:endParaRPr lang="en-US" baseline="0"/>
                  </a:p>
                  <a:p>
                    <a:fld id="{FA2BD265-3C3A-4BC5-AAEC-1DEDB4971B00}"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28C7-49BC-ABBC-E5B6A42D6935}"/>
                </c:ext>
              </c:extLst>
            </c:dLbl>
            <c:dLbl>
              <c:idx val="7"/>
              <c:tx>
                <c:rich>
                  <a:bodyPr/>
                  <a:lstStyle/>
                  <a:p>
                    <a:fld id="{23AEFB22-0CDC-482C-A7DC-8B2708D6D915}" type="CELLRANGE">
                      <a:rPr lang="en-US"/>
                      <a:pPr/>
                      <a:t>[CELLRANGE]</a:t>
                    </a:fld>
                    <a:endParaRPr lang="en-US" baseline="0"/>
                  </a:p>
                  <a:p>
                    <a:fld id="{76269D1B-8FE2-46A4-AB2C-FE27F94EB981}"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28C7-49BC-ABBC-E5B6A42D6935}"/>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('46aperfpb_graf'!$E$17,'46aperfpb_graf'!$G$17,'46aperfpb_graf'!$I$17,'46aperfpb_graf'!$K$17,'46aperfpb_graf'!$M$17,'46aperfpb_graf'!$O$17,'46aperfpb_graf'!$Q$17,'46aperfpb_graf'!$S$17)</c:f>
              <c:numCache>
                <c:formatCode>#,##0</c:formatCode>
                <c:ptCount val="8"/>
                <c:pt idx="0">
                  <c:v>862</c:v>
                </c:pt>
                <c:pt idx="1">
                  <c:v>24498</c:v>
                </c:pt>
                <c:pt idx="2">
                  <c:v>11256</c:v>
                </c:pt>
                <c:pt idx="3">
                  <c:v>14688</c:v>
                </c:pt>
                <c:pt idx="4">
                  <c:v>14421</c:v>
                </c:pt>
                <c:pt idx="5">
                  <c:v>20259</c:v>
                </c:pt>
                <c:pt idx="6">
                  <c:v>39001</c:v>
                </c:pt>
                <c:pt idx="7">
                  <c:v>68016</c:v>
                </c:pt>
              </c:numCache>
            </c:numRef>
          </c:val>
          <c:extLst>
            <c:ext xmlns:c15="http://schemas.microsoft.com/office/drawing/2012/chart" uri="{02D57815-91ED-43cb-92C2-25804820EDAC}">
              <c15:datalabelsRange>
                <c15:f>'46aperfpb_graf'!$V$17:$AC$17</c15:f>
                <c15:dlblRangeCache>
                  <c:ptCount val="8"/>
                  <c:pt idx="0">
                    <c:v>48%</c:v>
                  </c:pt>
                  <c:pt idx="1">
                    <c:v>41%</c:v>
                  </c:pt>
                  <c:pt idx="2">
                    <c:v>37%</c:v>
                  </c:pt>
                  <c:pt idx="3">
                    <c:v>39%</c:v>
                  </c:pt>
                  <c:pt idx="4">
                    <c:v>40%</c:v>
                  </c:pt>
                  <c:pt idx="5">
                    <c:v>41%</c:v>
                  </c:pt>
                  <c:pt idx="6">
                    <c:v>40%</c:v>
                  </c:pt>
                  <c:pt idx="7">
                    <c:v>38%</c:v>
                  </c:pt>
                </c15:dlblRangeCache>
              </c15:datalabelsRange>
            </c:ext>
            <c:ext xmlns:c16="http://schemas.microsoft.com/office/drawing/2014/chart" uri="{C3380CC4-5D6E-409C-BE32-E72D297353CC}">
              <c16:uniqueId val="{00000011-28C7-49BC-ABBC-E5B6A42D6935}"/>
            </c:ext>
          </c:extLst>
        </c:ser>
        <c:ser>
          <c:idx val="2"/>
          <c:order val="2"/>
          <c:tx>
            <c:strRef>
              <c:f>'46aperfpb_graf'!$D$14</c:f>
              <c:strCache>
                <c:ptCount val="1"/>
                <c:pt idx="0">
                  <c:v>Grado I</c:v>
                </c:pt>
              </c:strCache>
            </c:strRef>
          </c:tx>
          <c:spPr>
            <a:solidFill>
              <a:srgbClr val="CCCCFF"/>
            </a:solidFill>
          </c:spPr>
          <c:invertIfNegative val="0"/>
          <c:dLbls>
            <c:dLbl>
              <c:idx val="0"/>
              <c:tx>
                <c:rich>
                  <a:bodyPr/>
                  <a:lstStyle/>
                  <a:p>
                    <a:fld id="{7609ACCE-3AC5-41C0-977A-5F211CBCEB4A}" type="CELLRANGE">
                      <a:rPr lang="en-US"/>
                      <a:pPr/>
                      <a:t>[CELLRANGE]</a:t>
                    </a:fld>
                    <a:endParaRPr lang="en-US" baseline="0"/>
                  </a:p>
                  <a:p>
                    <a:fld id="{65B1D933-5371-4A6F-B907-2D9620FC083C}"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28C7-49BC-ABBC-E5B6A42D6935}"/>
                </c:ext>
              </c:extLst>
            </c:dLbl>
            <c:dLbl>
              <c:idx val="1"/>
              <c:tx>
                <c:rich>
                  <a:bodyPr/>
                  <a:lstStyle/>
                  <a:p>
                    <a:fld id="{93363D27-020A-400A-A542-50755B882ABB}" type="CELLRANGE">
                      <a:rPr lang="en-US"/>
                      <a:pPr/>
                      <a:t>[CELLRANGE]</a:t>
                    </a:fld>
                    <a:endParaRPr lang="en-US" baseline="0"/>
                  </a:p>
                  <a:p>
                    <a:fld id="{AF358DDE-5807-4F6B-AB84-47C8D6C83CCA}"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28C7-49BC-ABBC-E5B6A42D6935}"/>
                </c:ext>
              </c:extLst>
            </c:dLbl>
            <c:dLbl>
              <c:idx val="2"/>
              <c:tx>
                <c:rich>
                  <a:bodyPr/>
                  <a:lstStyle/>
                  <a:p>
                    <a:fld id="{B3072CF9-A25E-4724-8A59-376C31DAF73D}" type="CELLRANGE">
                      <a:rPr lang="en-US"/>
                      <a:pPr/>
                      <a:t>[CELLRANGE]</a:t>
                    </a:fld>
                    <a:endParaRPr lang="en-US" baseline="0"/>
                  </a:p>
                  <a:p>
                    <a:fld id="{3DB6F5FD-5E73-48E2-91B8-60562E04DD76}"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28C7-49BC-ABBC-E5B6A42D6935}"/>
                </c:ext>
              </c:extLst>
            </c:dLbl>
            <c:dLbl>
              <c:idx val="3"/>
              <c:tx>
                <c:rich>
                  <a:bodyPr/>
                  <a:lstStyle/>
                  <a:p>
                    <a:fld id="{F8436247-4456-4A98-A63A-0DA8DE39FF4B}" type="CELLRANGE">
                      <a:rPr lang="en-US"/>
                      <a:pPr/>
                      <a:t>[CELLRANGE]</a:t>
                    </a:fld>
                    <a:endParaRPr lang="en-US" baseline="0"/>
                  </a:p>
                  <a:p>
                    <a:fld id="{D495964C-902E-4C0E-BEF2-E288711B8F5F}"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28C7-49BC-ABBC-E5B6A42D6935}"/>
                </c:ext>
              </c:extLst>
            </c:dLbl>
            <c:dLbl>
              <c:idx val="4"/>
              <c:tx>
                <c:rich>
                  <a:bodyPr/>
                  <a:lstStyle/>
                  <a:p>
                    <a:fld id="{8FA53A7F-15BC-4D73-A5B5-B228F71C0363}" type="CELLRANGE">
                      <a:rPr lang="en-US"/>
                      <a:pPr/>
                      <a:t>[CELLRANGE]</a:t>
                    </a:fld>
                    <a:endParaRPr lang="en-US" baseline="0"/>
                  </a:p>
                  <a:p>
                    <a:fld id="{CFF9663E-8968-49DC-827C-A09C8314822B}"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28C7-49BC-ABBC-E5B6A42D6935}"/>
                </c:ext>
              </c:extLst>
            </c:dLbl>
            <c:dLbl>
              <c:idx val="5"/>
              <c:tx>
                <c:rich>
                  <a:bodyPr/>
                  <a:lstStyle/>
                  <a:p>
                    <a:fld id="{C91232B9-72CE-4E00-9F46-20DA1E8BB3E3}" type="CELLRANGE">
                      <a:rPr lang="en-US"/>
                      <a:pPr/>
                      <a:t>[CELLRANGE]</a:t>
                    </a:fld>
                    <a:endParaRPr lang="en-US" baseline="0"/>
                  </a:p>
                  <a:p>
                    <a:fld id="{B006149F-E863-49FC-9D9D-959A8167CCC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28C7-49BC-ABBC-E5B6A42D6935}"/>
                </c:ext>
              </c:extLst>
            </c:dLbl>
            <c:dLbl>
              <c:idx val="6"/>
              <c:tx>
                <c:rich>
                  <a:bodyPr/>
                  <a:lstStyle/>
                  <a:p>
                    <a:fld id="{8A387BA3-FA7D-4434-98B3-B9397F49939C}" type="CELLRANGE">
                      <a:rPr lang="en-US"/>
                      <a:pPr/>
                      <a:t>[CELLRANGE]</a:t>
                    </a:fld>
                    <a:endParaRPr lang="en-US" baseline="0"/>
                  </a:p>
                  <a:p>
                    <a:fld id="{A4D0BCCB-B895-4A7B-99C4-F6095694A659}"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28C7-49BC-ABBC-E5B6A42D6935}"/>
                </c:ext>
              </c:extLst>
            </c:dLbl>
            <c:dLbl>
              <c:idx val="7"/>
              <c:tx>
                <c:rich>
                  <a:bodyPr/>
                  <a:lstStyle/>
                  <a:p>
                    <a:fld id="{77997DDF-43F7-490D-9258-678373BC00E3}" type="CELLRANGE">
                      <a:rPr lang="en-US"/>
                      <a:pPr/>
                      <a:t>[CELLRANGE]</a:t>
                    </a:fld>
                    <a:endParaRPr lang="en-US" baseline="0"/>
                  </a:p>
                  <a:p>
                    <a:fld id="{CF05C31A-5AC7-40FF-8057-224FF7444E87}" type="VALUE">
                      <a:rPr lang="en-US"/>
                      <a:pPr/>
                      <a:t>[VALOR]</a:t>
                    </a:fld>
                    <a:endParaRPr lang="es-ES"/>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28C7-49BC-ABBC-E5B6A42D6935}"/>
                </c:ext>
              </c:extLst>
            </c:dLbl>
            <c:spPr>
              <a:noFill/>
              <a:ln>
                <a:noFill/>
              </a:ln>
              <a:effectLst/>
            </c:spPr>
            <c:txPr>
              <a:bodyPr wrap="square" lIns="38100" tIns="19050" rIns="38100" bIns="19050" anchor="ctr">
                <a:spAutoFit/>
              </a:bodyPr>
              <a:lstStyle/>
              <a:p>
                <a:pPr>
                  <a:defRPr sz="800" b="1"/>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strRef>
              <c:f>('46aperfpb_graf'!$E$9,'46aperfpb_graf'!$G$9,'46aperfpb_graf'!$I$9,'46aperfpb_graf'!$K$9,'46aperfpb_graf'!$M$9,'46aperfpb_graf'!$O$9,'46aperfpb_graf'!$Q$9,'46aperfpb_graf'!$S$9)</c:f>
              <c:strCache>
                <c:ptCount val="8"/>
                <c:pt idx="0">
                  <c:v>menores de 3</c:v>
                </c:pt>
                <c:pt idx="1">
                  <c:v>3 a 18</c:v>
                </c:pt>
                <c:pt idx="2">
                  <c:v>19 a 30</c:v>
                </c:pt>
                <c:pt idx="3">
                  <c:v>31 a 45</c:v>
                </c:pt>
                <c:pt idx="4">
                  <c:v>46 a 54</c:v>
                </c:pt>
                <c:pt idx="5">
                  <c:v>55 a 64</c:v>
                </c:pt>
                <c:pt idx="6">
                  <c:v>65 a 79</c:v>
                </c:pt>
                <c:pt idx="7">
                  <c:v>80 y +</c:v>
                </c:pt>
              </c:strCache>
            </c:strRef>
          </c:cat>
          <c:val>
            <c:numRef>
              <c:f>('46aperfpb_graf'!$E$18,'46aperfpb_graf'!$G$18,'46aperfpb_graf'!$I$18,'46aperfpb_graf'!$K$18,'46aperfpb_graf'!$M$18,'46aperfpb_graf'!$O$18,'46aperfpb_graf'!$Q$18,'46aperfpb_graf'!$S$18)</c:f>
              <c:numCache>
                <c:formatCode>#,##0</c:formatCode>
                <c:ptCount val="8"/>
                <c:pt idx="0">
                  <c:v>332</c:v>
                </c:pt>
                <c:pt idx="1">
                  <c:v>15524</c:v>
                </c:pt>
                <c:pt idx="2">
                  <c:v>9879</c:v>
                </c:pt>
                <c:pt idx="3">
                  <c:v>11564</c:v>
                </c:pt>
                <c:pt idx="4">
                  <c:v>12090</c:v>
                </c:pt>
                <c:pt idx="5">
                  <c:v>17380</c:v>
                </c:pt>
                <c:pt idx="6">
                  <c:v>32580</c:v>
                </c:pt>
                <c:pt idx="7">
                  <c:v>59386</c:v>
                </c:pt>
              </c:numCache>
            </c:numRef>
          </c:val>
          <c:extLst>
            <c:ext xmlns:c15="http://schemas.microsoft.com/office/drawing/2012/chart" uri="{02D57815-91ED-43cb-92C2-25804820EDAC}">
              <c15:datalabelsRange>
                <c15:f>'46aperfpb_graf'!$V$18:$AC$18</c15:f>
                <c15:dlblRangeCache>
                  <c:ptCount val="8"/>
                  <c:pt idx="0">
                    <c:v>18%</c:v>
                  </c:pt>
                  <c:pt idx="1">
                    <c:v>26%</c:v>
                  </c:pt>
                  <c:pt idx="2">
                    <c:v>33%</c:v>
                  </c:pt>
                  <c:pt idx="3">
                    <c:v>31%</c:v>
                  </c:pt>
                  <c:pt idx="4">
                    <c:v>34%</c:v>
                  </c:pt>
                  <c:pt idx="5">
                    <c:v>35%</c:v>
                  </c:pt>
                  <c:pt idx="6">
                    <c:v>33%</c:v>
                  </c:pt>
                  <c:pt idx="7">
                    <c:v>33%</c:v>
                  </c:pt>
                </c15:dlblRangeCache>
              </c15:datalabelsRange>
            </c:ext>
            <c:ext xmlns:c16="http://schemas.microsoft.com/office/drawing/2014/chart" uri="{C3380CC4-5D6E-409C-BE32-E72D297353CC}">
              <c16:uniqueId val="{0000001A-28C7-49BC-ABBC-E5B6A42D6935}"/>
            </c:ext>
          </c:extLst>
        </c:ser>
        <c:dLbls>
          <c:dLblPos val="ctr"/>
          <c:showLegendKey val="0"/>
          <c:showVal val="1"/>
          <c:showCatName val="0"/>
          <c:showSerName val="0"/>
          <c:showPercent val="0"/>
          <c:showBubbleSize val="0"/>
        </c:dLbls>
        <c:gapWidth val="30"/>
        <c:overlap val="100"/>
        <c:axId val="572016912"/>
        <c:axId val="572017456"/>
      </c:barChart>
      <c:catAx>
        <c:axId val="572016912"/>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700" b="0" i="0" u="none" strike="noStrike" baseline="0">
                <a:solidFill>
                  <a:srgbClr val="008000"/>
                </a:solidFill>
                <a:latin typeface="Verdana"/>
                <a:ea typeface="Verdana"/>
                <a:cs typeface="Verdana"/>
              </a:defRPr>
            </a:pPr>
            <a:endParaRPr lang="es-ES"/>
          </a:p>
        </c:txPr>
        <c:crossAx val="572017456"/>
        <c:crosses val="autoZero"/>
        <c:auto val="1"/>
        <c:lblAlgn val="ctr"/>
        <c:lblOffset val="100"/>
        <c:noMultiLvlLbl val="0"/>
      </c:catAx>
      <c:valAx>
        <c:axId val="572017456"/>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572016912"/>
        <c:crosses val="autoZero"/>
        <c:crossBetween val="between"/>
      </c:valAx>
      <c:spPr>
        <a:noFill/>
        <a:ln w="25400">
          <a:noFill/>
        </a:ln>
      </c:spPr>
    </c:plotArea>
    <c:legend>
      <c:legendPos val="r"/>
      <c:layout>
        <c:manualLayout>
          <c:xMode val="edge"/>
          <c:yMode val="edge"/>
          <c:x val="0.87259844307852352"/>
          <c:y val="2.3636628754738938E-3"/>
          <c:w val="0.12740157480314962"/>
          <c:h val="0.33395304753572469"/>
        </c:manualLayout>
      </c:layout>
      <c:overlay val="0"/>
      <c:txPr>
        <a:bodyPr/>
        <a:lstStyle/>
        <a:p>
          <a:pPr>
            <a:defRPr sz="900">
              <a:solidFill>
                <a:srgbClr val="008000"/>
              </a:solidFill>
            </a:defRPr>
          </a:pPr>
          <a:endParaRPr lang="es-ES"/>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8000"/>
                </a:solidFill>
                <a:latin typeface="+mn-lt"/>
                <a:ea typeface="+mn-ea"/>
                <a:cs typeface="+mn-cs"/>
              </a:defRPr>
            </a:pPr>
            <a:r>
              <a:rPr lang="en-US" sz="1100" b="1">
                <a:solidFill>
                  <a:srgbClr val="008000"/>
                </a:solidFill>
                <a:latin typeface="Verdana" panose="020B0604030504040204" pitchFamily="34" charset="0"/>
                <a:ea typeface="Verdana" panose="020B0604030504040204" pitchFamily="34" charset="0"/>
                <a:cs typeface="Verdana" panose="020B0604030504040204" pitchFamily="34" charset="0"/>
              </a:rPr>
              <a:t>Parentesco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008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'6perfcuidador'!$D$8</c:f>
              <c:strCache>
                <c:ptCount val="1"/>
                <c:pt idx="0">
                  <c:v>% sobre total</c:v>
                </c:pt>
              </c:strCache>
            </c:strRef>
          </c:tx>
          <c:spPr>
            <a:solidFill>
              <a:srgbClr val="CC99FF"/>
            </a:solidFill>
            <a:ln>
              <a:noFill/>
            </a:ln>
            <a:effectLst/>
            <a:sp3d/>
          </c:spPr>
          <c:invertIfNegative val="0"/>
          <c:dPt>
            <c:idx val="1"/>
            <c:invertIfNegative val="0"/>
            <c:bubble3D val="0"/>
            <c:spPr>
              <a:solidFill>
                <a:srgbClr val="F44F42"/>
              </a:solidFill>
              <a:ln>
                <a:noFill/>
              </a:ln>
              <a:effectLst/>
              <a:sp3d/>
            </c:spPr>
            <c:extLst>
              <c:ext xmlns:c16="http://schemas.microsoft.com/office/drawing/2014/chart" uri="{C3380CC4-5D6E-409C-BE32-E72D297353CC}">
                <c16:uniqueId val="{00000001-A438-433E-9348-0F291C2B34EC}"/>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A438-433E-9348-0F291C2B34EC}"/>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A438-433E-9348-0F291C2B34EC}"/>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A438-433E-9348-0F291C2B34EC}"/>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A438-433E-9348-0F291C2B34EC}"/>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A438-433E-9348-0F291C2B34EC}"/>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A438-433E-9348-0F291C2B34EC}"/>
              </c:ext>
            </c:extLst>
          </c:dPt>
          <c:dPt>
            <c:idx val="8"/>
            <c:invertIfNegative val="0"/>
            <c:bubble3D val="0"/>
            <c:spPr>
              <a:solidFill>
                <a:schemeClr val="accent2">
                  <a:lumMod val="60000"/>
                  <a:lumOff val="40000"/>
                </a:schemeClr>
              </a:solidFill>
              <a:ln>
                <a:noFill/>
              </a:ln>
              <a:effectLst/>
              <a:sp3d/>
            </c:spPr>
            <c:extLst>
              <c:ext xmlns:c16="http://schemas.microsoft.com/office/drawing/2014/chart" uri="{C3380CC4-5D6E-409C-BE32-E72D297353CC}">
                <c16:uniqueId val="{0000000F-A438-433E-9348-0F291C2B34EC}"/>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'6perfcuidador'!$B$9:$B$17</c:f>
              <c:strCache>
                <c:ptCount val="9"/>
                <c:pt idx="0">
                  <c:v>Hijo/a</c:v>
                </c:pt>
                <c:pt idx="1">
                  <c:v>Madre</c:v>
                </c:pt>
                <c:pt idx="2">
                  <c:v>Cónyuge</c:v>
                </c:pt>
                <c:pt idx="3">
                  <c:v>Hermano/a</c:v>
                </c:pt>
                <c:pt idx="4">
                  <c:v>Padre</c:v>
                </c:pt>
                <c:pt idx="5">
                  <c:v>Yerno/Nuera</c:v>
                </c:pt>
                <c:pt idx="6">
                  <c:v>Nieto/a</c:v>
                </c:pt>
                <c:pt idx="7">
                  <c:v>Compañero/a</c:v>
                </c:pt>
                <c:pt idx="8">
                  <c:v>Otros</c:v>
                </c:pt>
              </c:strCache>
            </c:strRef>
          </c:cat>
          <c:val>
            <c:numRef>
              <c:f>'6perfcuidador'!$D$9:$D$17</c:f>
              <c:numCache>
                <c:formatCode>0.0%</c:formatCode>
                <c:ptCount val="9"/>
                <c:pt idx="0">
                  <c:v>0.34575848215075838</c:v>
                </c:pt>
                <c:pt idx="1">
                  <c:v>0.24095325746446966</c:v>
                </c:pt>
                <c:pt idx="2">
                  <c:v>0.19892568273127909</c:v>
                </c:pt>
                <c:pt idx="3">
                  <c:v>4.5808038795773526E-2</c:v>
                </c:pt>
                <c:pt idx="4">
                  <c:v>3.2831277322525262E-2</c:v>
                </c:pt>
                <c:pt idx="5">
                  <c:v>1.8146581476434047E-2</c:v>
                </c:pt>
                <c:pt idx="6">
                  <c:v>1.7537742694819562E-2</c:v>
                </c:pt>
                <c:pt idx="7">
                  <c:v>1.3766128033132157E-2</c:v>
                </c:pt>
                <c:pt idx="8">
                  <c:v>8.6272809330808303E-2</c:v>
                </c:pt>
              </c:numCache>
            </c:numRef>
          </c:val>
          <c:shape val="cylinder"/>
          <c:extLst>
            <c:ext xmlns:c16="http://schemas.microsoft.com/office/drawing/2014/chart" uri="{C3380CC4-5D6E-409C-BE32-E72D297353CC}">
              <c16:uniqueId val="{00000010-A438-433E-9348-0F291C2B34EC}"/>
            </c:ext>
          </c:extLst>
        </c:ser>
        <c:dLbls>
          <c:showLegendKey val="0"/>
          <c:showVal val="0"/>
          <c:showCatName val="0"/>
          <c:showSerName val="0"/>
          <c:showPercent val="0"/>
          <c:showBubbleSize val="0"/>
        </c:dLbls>
        <c:gapWidth val="71"/>
        <c:shape val="box"/>
        <c:axId val="572018000"/>
        <c:axId val="-2058254096"/>
        <c:axId val="0"/>
      </c:bar3DChart>
      <c:catAx>
        <c:axId val="572018000"/>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4096"/>
        <c:crosses val="autoZero"/>
        <c:auto val="1"/>
        <c:lblAlgn val="ctr"/>
        <c:lblOffset val="100"/>
        <c:noMultiLvlLbl val="0"/>
      </c:catAx>
      <c:valAx>
        <c:axId val="-2058254096"/>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72018000"/>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total registradas sobre</a:t>
            </a:r>
            <a:r>
              <a:rPr lang="es-ES" baseline="0">
                <a:solidFill>
                  <a:srgbClr val="008000"/>
                </a:solidFill>
              </a:rPr>
              <a:t> la población </a:t>
            </a:r>
            <a:endParaRPr lang="es-ES">
              <a:solidFill>
                <a:srgbClr val="008000"/>
              </a:solidFill>
            </a:endParaRPr>
          </a:p>
        </c:rich>
      </c:tx>
      <c:layout>
        <c:manualLayout>
          <c:xMode val="edge"/>
          <c:yMode val="edge"/>
          <c:x val="0.26474370611090153"/>
          <c:y val="2.3742660074467434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7"/>
            <c:invertIfNegative val="0"/>
            <c:bubble3D val="0"/>
            <c:extLst>
              <c:ext xmlns:c16="http://schemas.microsoft.com/office/drawing/2014/chart" uri="{C3380CC4-5D6E-409C-BE32-E72D297353CC}">
                <c16:uniqueId val="{00000000-2744-430B-8F54-4B092B94DB7A}"/>
              </c:ext>
            </c:extLst>
          </c:dPt>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2-2744-430B-8F54-4B092B94DB7A}"/>
              </c:ext>
            </c:extLst>
          </c:dPt>
          <c:dPt>
            <c:idx val="9"/>
            <c:invertIfNegative val="0"/>
            <c:bubble3D val="0"/>
            <c:extLst>
              <c:ext xmlns:c16="http://schemas.microsoft.com/office/drawing/2014/chart" uri="{C3380CC4-5D6E-409C-BE32-E72D297353CC}">
                <c16:uniqueId val="{00000003-2744-430B-8F54-4B092B94DB7A}"/>
              </c:ext>
            </c:extLst>
          </c:dPt>
          <c:dPt>
            <c:idx val="10"/>
            <c:invertIfNegative val="0"/>
            <c:bubble3D val="0"/>
            <c:extLst>
              <c:ext xmlns:c16="http://schemas.microsoft.com/office/drawing/2014/chart" uri="{C3380CC4-5D6E-409C-BE32-E72D297353CC}">
                <c16:uniqueId val="{00000004-2744-430B-8F54-4B092B94DB7A}"/>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44-430B-8F54-4B092B94DB7A}"/>
                </c:ext>
              </c:extLst>
            </c:dLbl>
            <c:dLbl>
              <c:idx val="1"/>
              <c:layout>
                <c:manualLayout>
                  <c:x val="8.385744234800839E-3"/>
                  <c:y val="-4.813477737665463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744-430B-8F54-4B092B94DB7A}"/>
                </c:ext>
              </c:extLst>
            </c:dLbl>
            <c:dLbl>
              <c:idx val="2"/>
              <c:layout>
                <c:manualLayout>
                  <c:x val="2.7952480782669205E-3"/>
                  <c:y val="-7.220216606498172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744-430B-8F54-4B092B94DB7A}"/>
                </c:ext>
              </c:extLst>
            </c:dLbl>
            <c:dLbl>
              <c:idx val="4"/>
              <c:layout>
                <c:manualLayout>
                  <c:x val="3.3265410513781232E-3"/>
                  <c:y val="9.627052432399410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744-430B-8F54-4B092B94DB7A}"/>
                </c:ext>
              </c:extLst>
            </c:dLbl>
            <c:dLbl>
              <c:idx val="5"/>
              <c:layout>
                <c:manualLayout>
                  <c:x val="1.330616420551265E-3"/>
                  <c:y val="2.776048342794359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744-430B-8F54-4B092B94DB7A}"/>
                </c:ext>
              </c:extLst>
            </c:dLbl>
            <c:dLbl>
              <c:idx val="6"/>
              <c:layout>
                <c:manualLayout>
                  <c:x val="0"/>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744-430B-8F54-4B092B94DB7A}"/>
                </c:ext>
              </c:extLst>
            </c:dLbl>
            <c:dLbl>
              <c:idx val="7"/>
              <c:layout>
                <c:manualLayout>
                  <c:x val="-2.26392627439142E-3"/>
                  <c:y val="9.62705243239943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744-430B-8F54-4B092B94DB7A}"/>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744-430B-8F54-4B092B94DB7A}"/>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44-430B-8F54-4B092B94DB7A}"/>
                </c:ext>
              </c:extLst>
            </c:dLbl>
            <c:dLbl>
              <c:idx val="10"/>
              <c:layout>
                <c:manualLayout>
                  <c:x val="3.5012955648914493E-3"/>
                  <c:y val="9.62705243239943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44-430B-8F54-4B092B94DB7A}"/>
                </c:ext>
              </c:extLst>
            </c:dLbl>
            <c:dLbl>
              <c:idx val="11"/>
              <c:layout>
                <c:manualLayout>
                  <c:x val="8.385744234800839E-3"/>
                  <c:y val="-2.406738868832731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744-430B-8F54-4B092B94DB7A}"/>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744-430B-8F54-4B092B94DB7A}"/>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44-430B-8F54-4B092B94DB7A}"/>
                </c:ext>
              </c:extLst>
            </c:dLbl>
            <c:dLbl>
              <c:idx val="16"/>
              <c:layout>
                <c:manualLayout>
                  <c:x val="2.1299254526091589E-3"/>
                  <c:y val="8.283708722456147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44-430B-8F54-4B092B94DB7A}"/>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744-430B-8F54-4B092B94DB7A}"/>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744-430B-8F54-4B092B94DB7A}"/>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'24asolcasaad_pobl'!$AE$11:$AE$29</c:f>
              <c:strCache>
                <c:ptCount val="19"/>
                <c:pt idx="0">
                  <c:v>Castilla y León</c:v>
                </c:pt>
                <c:pt idx="1">
                  <c:v>Extremadura</c:v>
                </c:pt>
                <c:pt idx="2">
                  <c:v>Andalucía</c:v>
                </c:pt>
                <c:pt idx="3">
                  <c:v>País Vasco</c:v>
                </c:pt>
                <c:pt idx="4">
                  <c:v>Cataluña</c:v>
                </c:pt>
                <c:pt idx="5">
                  <c:v>Castilla - La Mancha</c:v>
                </c:pt>
                <c:pt idx="6">
                  <c:v>Rioja, La</c:v>
                </c:pt>
                <c:pt idx="7">
                  <c:v>Asturias, Principado de</c:v>
                </c:pt>
                <c:pt idx="8">
                  <c:v>TOTAL</c:v>
                </c:pt>
                <c:pt idx="9">
                  <c:v>Cantabria</c:v>
                </c:pt>
                <c:pt idx="10">
                  <c:v>Aragón</c:v>
                </c:pt>
                <c:pt idx="11">
                  <c:v>Murcia, Región de</c:v>
                </c:pt>
                <c:pt idx="12">
                  <c:v>Comunitat Valenciana</c:v>
                </c:pt>
                <c:pt idx="13">
                  <c:v>Balears, Illes</c:v>
                </c:pt>
                <c:pt idx="14">
                  <c:v>Madrid, Comunidad de</c:v>
                </c:pt>
                <c:pt idx="15">
                  <c:v>Navarra, Comunidad Foral de</c:v>
                </c:pt>
                <c:pt idx="16">
                  <c:v>Galicia</c:v>
                </c:pt>
                <c:pt idx="17">
                  <c:v>Ceuta y Melilla</c:v>
                </c:pt>
                <c:pt idx="18">
                  <c:v>Canarias</c:v>
                </c:pt>
              </c:strCache>
            </c:strRef>
          </c:cat>
          <c:val>
            <c:numRef>
              <c:f>'24asolcasaad_pobl'!$AF$11:$AF$29</c:f>
              <c:numCache>
                <c:formatCode>0.00</c:formatCode>
                <c:ptCount val="19"/>
                <c:pt idx="0">
                  <c:v>6.3534712387888597</c:v>
                </c:pt>
                <c:pt idx="1">
                  <c:v>5.438500686401663</c:v>
                </c:pt>
                <c:pt idx="2">
                  <c:v>5.0608886604494705</c:v>
                </c:pt>
                <c:pt idx="3">
                  <c:v>5.0185356769892229</c:v>
                </c:pt>
                <c:pt idx="4">
                  <c:v>4.6852203966039108</c:v>
                </c:pt>
                <c:pt idx="5">
                  <c:v>4.5793463099904157</c:v>
                </c:pt>
                <c:pt idx="6">
                  <c:v>4.540907556300251</c:v>
                </c:pt>
                <c:pt idx="7">
                  <c:v>4.4522368182695891</c:v>
                </c:pt>
                <c:pt idx="8">
                  <c:v>4.2931226306160113</c:v>
                </c:pt>
                <c:pt idx="9">
                  <c:v>4.0227057645857034</c:v>
                </c:pt>
                <c:pt idx="10">
                  <c:v>3.9403158374895857</c:v>
                </c:pt>
                <c:pt idx="11">
                  <c:v>3.866300057837504</c:v>
                </c:pt>
                <c:pt idx="12">
                  <c:v>3.8346658579782882</c:v>
                </c:pt>
                <c:pt idx="13">
                  <c:v>3.5260852974396149</c:v>
                </c:pt>
                <c:pt idx="14">
                  <c:v>3.4277108576521229</c:v>
                </c:pt>
                <c:pt idx="15">
                  <c:v>3.2498791628583517</c:v>
                </c:pt>
                <c:pt idx="16">
                  <c:v>3.0773502265780177</c:v>
                </c:pt>
                <c:pt idx="17">
                  <c:v>3.0293486722087861</c:v>
                </c:pt>
                <c:pt idx="18">
                  <c:v>2.6543588858158214</c:v>
                </c:pt>
              </c:numCache>
            </c:numRef>
          </c:val>
          <c:extLst>
            <c:ext xmlns:c16="http://schemas.microsoft.com/office/drawing/2014/chart" uri="{C3380CC4-5D6E-409C-BE32-E72D297353CC}">
              <c16:uniqueId val="{00000011-2744-430B-8F54-4B092B94DB7A}"/>
            </c:ext>
          </c:extLst>
        </c:ser>
        <c:dLbls>
          <c:showLegendKey val="0"/>
          <c:showVal val="0"/>
          <c:showCatName val="0"/>
          <c:showSerName val="0"/>
          <c:showPercent val="0"/>
          <c:showBubbleSize val="0"/>
        </c:dLbls>
        <c:gapWidth val="20"/>
        <c:axId val="711913728"/>
        <c:axId val="711914272"/>
      </c:barChart>
      <c:catAx>
        <c:axId val="711913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711914272"/>
        <c:crosses val="autoZero"/>
        <c:auto val="1"/>
        <c:lblAlgn val="ctr"/>
        <c:lblOffset val="100"/>
        <c:tickLblSkip val="1"/>
        <c:tickMarkSkip val="1"/>
        <c:noMultiLvlLbl val="0"/>
      </c:catAx>
      <c:valAx>
        <c:axId val="711914272"/>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7119137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008000"/>
                </a:solidFill>
                <a:latin typeface="+mn-lt"/>
                <a:ea typeface="+mn-ea"/>
                <a:cs typeface="+mn-cs"/>
              </a:defRPr>
            </a:pPr>
            <a:r>
              <a:rPr lang="en-US" sz="1100" b="1">
                <a:solidFill>
                  <a:srgbClr val="008000"/>
                </a:solidFill>
                <a:latin typeface="Verdana" panose="020B0604030504040204" pitchFamily="34" charset="0"/>
                <a:ea typeface="Verdana" panose="020B0604030504040204" pitchFamily="34" charset="0"/>
                <a:cs typeface="Verdana" panose="020B0604030504040204" pitchFamily="34" charset="0"/>
              </a:rPr>
              <a:t>Edad del cuidador (%)</a:t>
            </a:r>
          </a:p>
        </c:rich>
      </c:tx>
      <c:layout>
        <c:manualLayout>
          <c:xMode val="edge"/>
          <c:yMode val="edge"/>
          <c:x val="0.28259208223972004"/>
          <c:y val="3.151877563363050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rgbClr val="008000"/>
              </a:solidFill>
              <a:latin typeface="+mn-lt"/>
              <a:ea typeface="+mn-ea"/>
              <a:cs typeface="+mn-cs"/>
            </a:defRPr>
          </a:pPr>
          <a:endParaRPr lang="es-E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0487907021101036E-2"/>
          <c:y val="0.13737037037037036"/>
          <c:w val="0.92801969189409206"/>
          <c:h val="0.67166529557840315"/>
        </c:manualLayout>
      </c:layout>
      <c:bar3DChart>
        <c:barDir val="col"/>
        <c:grouping val="clustered"/>
        <c:varyColors val="0"/>
        <c:ser>
          <c:idx val="0"/>
          <c:order val="0"/>
          <c:tx>
            <c:strRef>
              <c:f>'6perfcuidador'!$J$8</c:f>
              <c:strCache>
                <c:ptCount val="1"/>
                <c:pt idx="0">
                  <c:v>% sobre total</c:v>
                </c:pt>
              </c:strCache>
            </c:strRef>
          </c:tx>
          <c:spPr>
            <a:solidFill>
              <a:srgbClr val="CC99FF"/>
            </a:solidFill>
            <a:ln>
              <a:noFill/>
            </a:ln>
            <a:effectLst/>
            <a:sp3d/>
          </c:spPr>
          <c:invertIfNegative val="0"/>
          <c:dPt>
            <c:idx val="1"/>
            <c:invertIfNegative val="0"/>
            <c:bubble3D val="0"/>
            <c:spPr>
              <a:solidFill>
                <a:srgbClr val="F44F42"/>
              </a:solidFill>
              <a:ln>
                <a:noFill/>
              </a:ln>
              <a:effectLst/>
              <a:sp3d/>
            </c:spPr>
            <c:extLst>
              <c:ext xmlns:c16="http://schemas.microsoft.com/office/drawing/2014/chart" uri="{C3380CC4-5D6E-409C-BE32-E72D297353CC}">
                <c16:uniqueId val="{00000001-330D-45E6-A18B-06930776FE8E}"/>
              </c:ext>
            </c:extLst>
          </c:dPt>
          <c:dPt>
            <c:idx val="2"/>
            <c:invertIfNegative val="0"/>
            <c:bubble3D val="0"/>
            <c:spPr>
              <a:solidFill>
                <a:schemeClr val="accent3"/>
              </a:solidFill>
              <a:ln>
                <a:noFill/>
              </a:ln>
              <a:effectLst/>
              <a:sp3d/>
            </c:spPr>
            <c:extLst>
              <c:ext xmlns:c16="http://schemas.microsoft.com/office/drawing/2014/chart" uri="{C3380CC4-5D6E-409C-BE32-E72D297353CC}">
                <c16:uniqueId val="{00000003-330D-45E6-A18B-06930776FE8E}"/>
              </c:ext>
            </c:extLst>
          </c:dPt>
          <c:dPt>
            <c:idx val="3"/>
            <c:invertIfNegative val="0"/>
            <c:bubble3D val="0"/>
            <c:spPr>
              <a:solidFill>
                <a:schemeClr val="accent1"/>
              </a:solidFill>
              <a:ln>
                <a:noFill/>
              </a:ln>
              <a:effectLst/>
              <a:sp3d/>
            </c:spPr>
            <c:extLst>
              <c:ext xmlns:c16="http://schemas.microsoft.com/office/drawing/2014/chart" uri="{C3380CC4-5D6E-409C-BE32-E72D297353CC}">
                <c16:uniqueId val="{00000005-330D-45E6-A18B-06930776FE8E}"/>
              </c:ext>
            </c:extLst>
          </c:dPt>
          <c:dPt>
            <c:idx val="4"/>
            <c:invertIfNegative val="0"/>
            <c:bubble3D val="0"/>
            <c:spPr>
              <a:solidFill>
                <a:schemeClr val="accent6"/>
              </a:solidFill>
              <a:ln>
                <a:noFill/>
              </a:ln>
              <a:effectLst/>
              <a:sp3d/>
            </c:spPr>
            <c:extLst>
              <c:ext xmlns:c16="http://schemas.microsoft.com/office/drawing/2014/chart" uri="{C3380CC4-5D6E-409C-BE32-E72D297353CC}">
                <c16:uniqueId val="{00000007-330D-45E6-A18B-06930776FE8E}"/>
              </c:ext>
            </c:extLst>
          </c:dPt>
          <c:dPt>
            <c:idx val="5"/>
            <c:invertIfNegative val="0"/>
            <c:bubble3D val="0"/>
            <c:spPr>
              <a:solidFill>
                <a:schemeClr val="tx2"/>
              </a:solidFill>
              <a:ln>
                <a:noFill/>
              </a:ln>
              <a:effectLst/>
              <a:sp3d/>
            </c:spPr>
            <c:extLst>
              <c:ext xmlns:c16="http://schemas.microsoft.com/office/drawing/2014/chart" uri="{C3380CC4-5D6E-409C-BE32-E72D297353CC}">
                <c16:uniqueId val="{00000009-330D-45E6-A18B-06930776FE8E}"/>
              </c:ext>
            </c:extLst>
          </c:dPt>
          <c:dPt>
            <c:idx val="6"/>
            <c:invertIfNegative val="0"/>
            <c:bubble3D val="0"/>
            <c:spPr>
              <a:solidFill>
                <a:schemeClr val="accent5"/>
              </a:solidFill>
              <a:ln>
                <a:noFill/>
              </a:ln>
              <a:effectLst/>
              <a:sp3d/>
            </c:spPr>
            <c:extLst>
              <c:ext xmlns:c16="http://schemas.microsoft.com/office/drawing/2014/chart" uri="{C3380CC4-5D6E-409C-BE32-E72D297353CC}">
                <c16:uniqueId val="{0000000B-330D-45E6-A18B-06930776FE8E}"/>
              </c:ext>
            </c:extLst>
          </c:dPt>
          <c:dPt>
            <c:idx val="7"/>
            <c:invertIfNegative val="0"/>
            <c:bubble3D val="0"/>
            <c:spPr>
              <a:solidFill>
                <a:schemeClr val="accent6">
                  <a:lumMod val="50000"/>
                </a:schemeClr>
              </a:solidFill>
              <a:ln>
                <a:noFill/>
              </a:ln>
              <a:effectLst/>
              <a:sp3d/>
            </c:spPr>
            <c:extLst>
              <c:ext xmlns:c16="http://schemas.microsoft.com/office/drawing/2014/chart" uri="{C3380CC4-5D6E-409C-BE32-E72D297353CC}">
                <c16:uniqueId val="{0000000D-330D-45E6-A18B-06930776FE8E}"/>
              </c:ext>
            </c:extLst>
          </c:dPt>
          <c:dLbls>
            <c:dLbl>
              <c:idx val="0"/>
              <c:layout>
                <c:manualLayout>
                  <c:x val="1.3888888888888888E-2"/>
                  <c:y val="-2.57400361738712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30D-45E6-A18B-06930776FE8E}"/>
                </c:ext>
              </c:extLst>
            </c:dLbl>
            <c:dLbl>
              <c:idx val="1"/>
              <c:layout>
                <c:manualLayout>
                  <c:x val="8.3333333333333332E-3"/>
                  <c:y val="-1.54440217043228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30D-45E6-A18B-06930776FE8E}"/>
                </c:ext>
              </c:extLst>
            </c:dLbl>
            <c:dLbl>
              <c:idx val="2"/>
              <c:layout>
                <c:manualLayout>
                  <c:x val="1.66666666666665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0D-45E6-A18B-06930776FE8E}"/>
                </c:ext>
              </c:extLst>
            </c:dLbl>
            <c:dLbl>
              <c:idx val="3"/>
              <c:layout>
                <c:manualLayout>
                  <c:x val="1.6666666666666666E-2"/>
                  <c:y val="-1.54440217043227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30D-45E6-A18B-06930776FE8E}"/>
                </c:ext>
              </c:extLst>
            </c:dLbl>
            <c:dLbl>
              <c:idx val="4"/>
              <c:layout>
                <c:manualLayout>
                  <c:x val="2.5000000000000001E-2"/>
                  <c:y val="-3.08880434086454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0D-45E6-A18B-06930776FE8E}"/>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'6perfcuidador'!$H$9:$H$13</c:f>
              <c:strCache>
                <c:ptCount val="5"/>
                <c:pt idx="0">
                  <c:v>De 16 a 49 años</c:v>
                </c:pt>
                <c:pt idx="1">
                  <c:v>De 50 a 66 años</c:v>
                </c:pt>
                <c:pt idx="2">
                  <c:v>De 67 a 79 años</c:v>
                </c:pt>
                <c:pt idx="3">
                  <c:v>De 80 a 89 años</c:v>
                </c:pt>
                <c:pt idx="4">
                  <c:v>90 años o más</c:v>
                </c:pt>
              </c:strCache>
            </c:strRef>
          </c:cat>
          <c:val>
            <c:numRef>
              <c:f>'6perfcuidador'!$J$9:$J$13</c:f>
              <c:numCache>
                <c:formatCode>0.0%</c:formatCode>
                <c:ptCount val="5"/>
                <c:pt idx="0">
                  <c:v>0.28493446305697556</c:v>
                </c:pt>
                <c:pt idx="1">
                  <c:v>0.46893318946456053</c:v>
                </c:pt>
                <c:pt idx="2">
                  <c:v>0.17661896591371412</c:v>
                </c:pt>
                <c:pt idx="3">
                  <c:v>6.0879486317725932E-2</c:v>
                </c:pt>
                <c:pt idx="4">
                  <c:v>8.6338952470238622E-3</c:v>
                </c:pt>
              </c:numCache>
            </c:numRef>
          </c:val>
          <c:shape val="cylinder"/>
          <c:extLst>
            <c:ext xmlns:c16="http://schemas.microsoft.com/office/drawing/2014/chart" uri="{C3380CC4-5D6E-409C-BE32-E72D297353CC}">
              <c16:uniqueId val="{0000000F-330D-45E6-A18B-06930776FE8E}"/>
            </c:ext>
          </c:extLst>
        </c:ser>
        <c:dLbls>
          <c:showLegendKey val="0"/>
          <c:showVal val="0"/>
          <c:showCatName val="0"/>
          <c:showSerName val="0"/>
          <c:showPercent val="0"/>
          <c:showBubbleSize val="0"/>
        </c:dLbls>
        <c:gapWidth val="71"/>
        <c:shape val="box"/>
        <c:axId val="-2058252464"/>
        <c:axId val="-2058253552"/>
        <c:axId val="0"/>
      </c:bar3DChart>
      <c:catAx>
        <c:axId val="-2058252464"/>
        <c:scaling>
          <c:orientation val="minMax"/>
        </c:scaling>
        <c:delete val="0"/>
        <c:axPos val="b"/>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3552"/>
        <c:crosses val="autoZero"/>
        <c:auto val="1"/>
        <c:lblAlgn val="ctr"/>
        <c:lblOffset val="100"/>
        <c:noMultiLvlLbl val="0"/>
      </c:catAx>
      <c:valAx>
        <c:axId val="-2058253552"/>
        <c:scaling>
          <c:orientation val="minMax"/>
          <c:max val="0.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2464"/>
        <c:crosses val="autoZero"/>
        <c:crossBetween val="between"/>
        <c:majorUnit val="0.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8000"/>
                </a:solidFill>
                <a:latin typeface="Verdana"/>
                <a:ea typeface="Verdana"/>
                <a:cs typeface="Verdana"/>
              </a:defRPr>
            </a:pPr>
            <a:r>
              <a:rPr lang="es-ES">
                <a:solidFill>
                  <a:srgbClr val="008000"/>
                </a:solidFill>
              </a:rPr>
              <a:t>Sexo del cuidador (%)</a:t>
            </a:r>
          </a:p>
        </c:rich>
      </c:tx>
      <c:layout>
        <c:manualLayout>
          <c:xMode val="edge"/>
          <c:yMode val="edge"/>
          <c:x val="0.22667373000393298"/>
          <c:y val="8.3580282391708338E-2"/>
        </c:manualLayout>
      </c:layout>
      <c:overlay val="0"/>
      <c:spPr>
        <a:noFill/>
        <a:ln w="25400">
          <a:noFill/>
        </a:ln>
      </c:spPr>
    </c:title>
    <c:autoTitleDeleted val="0"/>
    <c:view3D>
      <c:rotX val="55"/>
      <c:rotY val="0"/>
      <c:rAngAx val="0"/>
      <c:perspective val="0"/>
    </c:view3D>
    <c:floor>
      <c:thickness val="0"/>
    </c:floor>
    <c:sideWall>
      <c:thickness val="0"/>
    </c:sideWall>
    <c:backWall>
      <c:thickness val="0"/>
    </c:backWall>
    <c:plotArea>
      <c:layout>
        <c:manualLayout>
          <c:layoutTarget val="inner"/>
          <c:xMode val="edge"/>
          <c:yMode val="edge"/>
          <c:x val="0.20134272175335952"/>
          <c:y val="0.22666725694598164"/>
          <c:w val="0.67359836901121306"/>
          <c:h val="0.72252894858730898"/>
        </c:manualLayout>
      </c:layout>
      <c:pie3DChart>
        <c:varyColors val="1"/>
        <c:ser>
          <c:idx val="0"/>
          <c:order val="0"/>
          <c:explosion val="4"/>
          <c:dPt>
            <c:idx val="0"/>
            <c:bubble3D val="0"/>
            <c:spPr>
              <a:solidFill>
                <a:srgbClr val="993366"/>
              </a:solidFill>
            </c:spPr>
            <c:extLst>
              <c:ext xmlns:c16="http://schemas.microsoft.com/office/drawing/2014/chart" uri="{C3380CC4-5D6E-409C-BE32-E72D297353CC}">
                <c16:uniqueId val="{00000001-9258-4F56-9576-DA9ECF3DCF91}"/>
              </c:ext>
            </c:extLst>
          </c:dPt>
          <c:dPt>
            <c:idx val="1"/>
            <c:bubble3D val="0"/>
            <c:spPr>
              <a:solidFill>
                <a:srgbClr val="9999FF"/>
              </a:solidFill>
            </c:spPr>
            <c:extLst>
              <c:ext xmlns:c16="http://schemas.microsoft.com/office/drawing/2014/chart" uri="{C3380CC4-5D6E-409C-BE32-E72D297353CC}">
                <c16:uniqueId val="{00000003-9258-4F56-9576-DA9ECF3DCF91}"/>
              </c:ext>
            </c:extLst>
          </c:dPt>
          <c:dLbls>
            <c:dLbl>
              <c:idx val="0"/>
              <c:layout>
                <c:manualLayout>
                  <c:x val="6.5801355646535834E-3"/>
                  <c:y val="-3.7007874015748169E-3"/>
                </c:manualLayout>
              </c:layout>
              <c:tx>
                <c:rich>
                  <a:bodyPr/>
                  <a:lstStyle/>
                  <a:p>
                    <a:fld id="{34AA8CE6-6F66-46DA-A5D3-206E120ED66B}"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9B298E35-8C1B-4701-AEDE-369D0E722451}"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1520897043832823"/>
                      <c:h val="0.17196095586090951"/>
                    </c:manualLayout>
                  </c15:layout>
                  <c15:dlblFieldTable/>
                  <c15:showDataLabelsRange val="0"/>
                </c:ext>
                <c:ext xmlns:c16="http://schemas.microsoft.com/office/drawing/2014/chart" uri="{C3380CC4-5D6E-409C-BE32-E72D297353CC}">
                  <c16:uniqueId val="{00000001-9258-4F56-9576-DA9ECF3DCF91}"/>
                </c:ext>
              </c:extLst>
            </c:dLbl>
            <c:dLbl>
              <c:idx val="1"/>
              <c:layout>
                <c:manualLayout>
                  <c:x val="-8.0401453883305232E-2"/>
                  <c:y val="-0.14937745141407893"/>
                </c:manualLayout>
              </c:layout>
              <c:tx>
                <c:rich>
                  <a:bodyPr/>
                  <a:lstStyle/>
                  <a:p>
                    <a:fld id="{114B70E9-5825-48EA-964A-763C1606838E}" type="CATEGORYNAME">
                      <a:rPr lang="en-US" b="1">
                        <a:solidFill>
                          <a:schemeClr val="tx1">
                            <a:lumMod val="75000"/>
                            <a:lumOff val="25000"/>
                          </a:schemeClr>
                        </a:solidFill>
                      </a:rPr>
                      <a:pPr/>
                      <a:t>[NOMBRE DE CATEGORÍA]</a:t>
                    </a:fld>
                    <a:endParaRPr lang="en-US" b="1" baseline="0">
                      <a:solidFill>
                        <a:schemeClr val="tx1">
                          <a:lumMod val="75000"/>
                          <a:lumOff val="25000"/>
                        </a:schemeClr>
                      </a:solidFill>
                    </a:endParaRPr>
                  </a:p>
                  <a:p>
                    <a:fld id="{090B4A37-B516-41F9-A71E-E8A75EA0F80C}" type="VALUE">
                      <a:rPr lang="en-US">
                        <a:solidFill>
                          <a:schemeClr val="tx1">
                            <a:lumMod val="75000"/>
                            <a:lumOff val="25000"/>
                          </a:schemeClr>
                        </a:solidFill>
                      </a:rPr>
                      <a:pPr/>
                      <a:t>[VALOR]</a:t>
                    </a:fld>
                    <a:endParaRPr lang="es-ES"/>
                  </a:p>
                </c:rich>
              </c:tx>
              <c:dLblPos val="bestFi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9258-4F56-9576-DA9ECF3DCF91}"/>
                </c:ext>
              </c:extLst>
            </c:dLbl>
            <c:numFmt formatCode="0.0%" sourceLinked="0"/>
            <c:spPr>
              <a:noFill/>
              <a:ln>
                <a:noFill/>
              </a:ln>
              <a:effectLst/>
            </c:spPr>
            <c:txPr>
              <a:bodyPr wrap="square" lIns="38100" tIns="19050" rIns="38100" bIns="19050" anchor="ctr">
                <a:spAutoFit/>
              </a:bodyPr>
              <a:lstStyle/>
              <a:p>
                <a:pPr>
                  <a:defRPr sz="1000">
                    <a:solidFill>
                      <a:schemeClr val="tx1">
                        <a:lumMod val="75000"/>
                        <a:lumOff val="25000"/>
                      </a:schemeClr>
                    </a:solidFill>
                  </a:defRPr>
                </a:pPr>
                <a:endParaRPr lang="es-ES"/>
              </a:p>
            </c:txPr>
            <c:dLblPos val="bestFit"/>
            <c:showLegendKey val="0"/>
            <c:showVal val="1"/>
            <c:showCatName val="1"/>
            <c:showSerName val="0"/>
            <c:showPercent val="0"/>
            <c:showBubbleSize val="0"/>
            <c:separator>
</c:separator>
            <c:showLeaderLines val="1"/>
            <c:leaderLines>
              <c:spPr>
                <a:ln w="3175">
                  <a:solidFill>
                    <a:schemeClr val="bg1">
                      <a:lumMod val="75000"/>
                    </a:schemeClr>
                  </a:solidFill>
                  <a:prstDash val="solid"/>
                </a:ln>
              </c:spPr>
            </c:leaderLines>
            <c:extLst>
              <c:ext xmlns:c15="http://schemas.microsoft.com/office/drawing/2012/chart" uri="{CE6537A1-D6FC-4f65-9D91-7224C49458BB}"/>
            </c:extLst>
          </c:dLbls>
          <c:cat>
            <c:strRef>
              <c:f>'6perfcuidador'!$B$19:$B$20</c:f>
              <c:strCache>
                <c:ptCount val="2"/>
                <c:pt idx="0">
                  <c:v>Hombre</c:v>
                </c:pt>
                <c:pt idx="1">
                  <c:v>Mujer</c:v>
                </c:pt>
              </c:strCache>
            </c:strRef>
          </c:cat>
          <c:val>
            <c:numRef>
              <c:f>'6perfcuidador'!$D$19:$D$20</c:f>
              <c:numCache>
                <c:formatCode>0%</c:formatCode>
                <c:ptCount val="2"/>
                <c:pt idx="0">
                  <c:v>0.2653074203823344</c:v>
                </c:pt>
                <c:pt idx="1">
                  <c:v>0.73469257961766565</c:v>
                </c:pt>
              </c:numCache>
            </c:numRef>
          </c:val>
          <c:extLst>
            <c:ext xmlns:c16="http://schemas.microsoft.com/office/drawing/2014/chart" uri="{C3380CC4-5D6E-409C-BE32-E72D297353CC}">
              <c16:uniqueId val="{00000004-9258-4F56-9576-DA9ECF3DCF9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8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1200" verticalDpi="12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85458529425881458"/>
          <c:h val="0.70145068315058745"/>
        </c:manualLayout>
      </c:layout>
      <c:barChart>
        <c:barDir val="col"/>
        <c:grouping val="stacked"/>
        <c:varyColors val="0"/>
        <c:ser>
          <c:idx val="0"/>
          <c:order val="0"/>
          <c:tx>
            <c:v>Hombre</c:v>
          </c:tx>
          <c:spPr>
            <a:solidFill>
              <a:srgbClr val="993366"/>
            </a:solidFill>
          </c:spPr>
          <c:invertIfNegative val="0"/>
          <c:dPt>
            <c:idx val="9"/>
            <c:invertIfNegative val="0"/>
            <c:bubble3D val="0"/>
            <c:extLst>
              <c:ext xmlns:c16="http://schemas.microsoft.com/office/drawing/2014/chart" uri="{C3380CC4-5D6E-409C-BE32-E72D297353CC}">
                <c16:uniqueId val="{00000000-D46E-437E-A989-2757E46352BC}"/>
              </c:ext>
            </c:extLst>
          </c:dPt>
          <c:dPt>
            <c:idx val="11"/>
            <c:invertIfNegative val="0"/>
            <c:bubble3D val="0"/>
            <c:extLst>
              <c:ext xmlns:c16="http://schemas.microsoft.com/office/drawing/2014/chart" uri="{C3380CC4-5D6E-409C-BE32-E72D297353CC}">
                <c16:uniqueId val="{00000001-D46E-437E-A989-2757E46352BC}"/>
              </c:ext>
            </c:extLst>
          </c:dPt>
          <c:dPt>
            <c:idx val="12"/>
            <c:invertIfNegative val="0"/>
            <c:bubble3D val="0"/>
            <c:extLst>
              <c:ext xmlns:c16="http://schemas.microsoft.com/office/drawing/2014/chart" uri="{C3380CC4-5D6E-409C-BE32-E72D297353CC}">
                <c16:uniqueId val="{00000002-D46E-437E-A989-2757E46352BC}"/>
              </c:ext>
            </c:extLst>
          </c:dPt>
          <c:dPt>
            <c:idx val="14"/>
            <c:invertIfNegative val="0"/>
            <c:bubble3D val="0"/>
            <c:extLst>
              <c:ext xmlns:c16="http://schemas.microsoft.com/office/drawing/2014/chart" uri="{C3380CC4-5D6E-409C-BE32-E72D297353CC}">
                <c16:uniqueId val="{00000003-D46E-437E-A989-2757E46352BC}"/>
              </c:ext>
            </c:extLst>
          </c:dPt>
          <c:dPt>
            <c:idx val="19"/>
            <c:invertIfNegative val="0"/>
            <c:bubble3D val="0"/>
            <c:spPr>
              <a:pattFill prst="wdUpDiag">
                <a:fgClr>
                  <a:srgbClr val="993366"/>
                </a:fgClr>
                <a:bgClr>
                  <a:srgbClr val="721C55"/>
                </a:bgClr>
              </a:pattFill>
            </c:spPr>
            <c:extLst>
              <c:ext xmlns:c16="http://schemas.microsoft.com/office/drawing/2014/chart" uri="{C3380CC4-5D6E-409C-BE32-E72D297353CC}">
                <c16:uniqueId val="{00000005-D46E-437E-A989-2757E46352BC}"/>
              </c:ext>
            </c:extLst>
          </c:dPt>
          <c:dLbls>
            <c:dLbl>
              <c:idx val="0"/>
              <c:layout>
                <c:manualLayout>
                  <c:x val="0"/>
                  <c:y val="-3.047889463693194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46E-437E-A989-2757E46352BC}"/>
                </c:ext>
              </c:extLst>
            </c:dLbl>
            <c:dLbl>
              <c:idx val="1"/>
              <c:layout>
                <c:manualLayout>
                  <c:x val="0"/>
                  <c:y val="-1.772098878765383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D46E-437E-A989-2757E46352BC}"/>
                </c:ext>
              </c:extLst>
            </c:dLbl>
            <c:dLbl>
              <c:idx val="2"/>
              <c:layout>
                <c:manualLayout>
                  <c:x val="-3.1535065771196298E-17"/>
                  <c:y val="-8.2036905618415919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8-D46E-437E-A989-2757E46352BC}"/>
                </c:ext>
              </c:extLst>
            </c:dLbl>
            <c:dLbl>
              <c:idx val="3"/>
              <c:layout>
                <c:manualLayout>
                  <c:x val="0"/>
                  <c:y val="-1.673178699866259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9-D46E-437E-A989-2757E46352BC}"/>
                </c:ext>
              </c:extLst>
            </c:dLbl>
            <c:dLbl>
              <c:idx val="4"/>
              <c:layout>
                <c:manualLayout>
                  <c:x val="-3.1535065771196298E-17"/>
                  <c:y val="-8.715910364440757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A-D46E-437E-A989-2757E46352BC}"/>
                </c:ext>
              </c:extLst>
            </c:dLbl>
            <c:dLbl>
              <c:idx val="5"/>
              <c:layout>
                <c:manualLayout>
                  <c:x val="0"/>
                  <c:y val="-1.764633547599845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B-D46E-437E-A989-2757E46352BC}"/>
                </c:ext>
              </c:extLst>
            </c:dLbl>
            <c:dLbl>
              <c:idx val="6"/>
              <c:layout>
                <c:manualLayout>
                  <c:x val="0"/>
                  <c:y val="-2.449718451664886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C-D46E-437E-A989-2757E46352BC}"/>
                </c:ext>
              </c:extLst>
            </c:dLbl>
            <c:dLbl>
              <c:idx val="7"/>
              <c:layout>
                <c:manualLayout>
                  <c:x val="0"/>
                  <c:y val="-2.21633149267207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D46E-437E-A989-2757E46352BC}"/>
                </c:ext>
              </c:extLst>
            </c:dLbl>
            <c:dLbl>
              <c:idx val="8"/>
              <c:layout>
                <c:manualLayout>
                  <c:x val="-9.99420595437072E-17"/>
                  <c:y val="-4.9114888676298641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E-D46E-437E-A989-2757E46352BC}"/>
                </c:ext>
              </c:extLst>
            </c:dLbl>
            <c:dLbl>
              <c:idx val="9"/>
              <c:layout>
                <c:manualLayout>
                  <c:x val="-6.3070131542392597E-17"/>
                  <c:y val="-2.720413902662620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0-D46E-437E-A989-2757E46352BC}"/>
                </c:ext>
              </c:extLst>
            </c:dLbl>
            <c:dLbl>
              <c:idx val="10"/>
              <c:layout>
                <c:manualLayout>
                  <c:x val="0"/>
                  <c:y val="-1.803272254519586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F-D46E-437E-A989-2757E46352BC}"/>
                </c:ext>
              </c:extLst>
            </c:dLbl>
            <c:dLbl>
              <c:idx val="11"/>
              <c:layout>
                <c:manualLayout>
                  <c:x val="0"/>
                  <c:y val="-1.3210030989117014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46E-437E-A989-2757E46352BC}"/>
                </c:ext>
              </c:extLst>
            </c:dLbl>
            <c:dLbl>
              <c:idx val="12"/>
              <c:layout>
                <c:manualLayout>
                  <c:x val="0"/>
                  <c:y val="-4.525443792141203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2-D46E-437E-A989-2757E46352BC}"/>
                </c:ext>
              </c:extLst>
            </c:dLbl>
            <c:dLbl>
              <c:idx val="13"/>
              <c:layout>
                <c:manualLayout>
                  <c:x val="0"/>
                  <c:y val="-4.062520604586478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0-D46E-437E-A989-2757E46352BC}"/>
                </c:ext>
              </c:extLst>
            </c:dLbl>
            <c:dLbl>
              <c:idx val="14"/>
              <c:layout>
                <c:manualLayout>
                  <c:x val="-9.99420595437072E-17"/>
                  <c:y val="-2.76244675023099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D46E-437E-A989-2757E46352BC}"/>
                </c:ext>
              </c:extLst>
            </c:dLbl>
            <c:dLbl>
              <c:idx val="15"/>
              <c:layout>
                <c:manualLayout>
                  <c:x val="-9.99420595437072E-17"/>
                  <c:y val="-1.8925274527600015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1-D46E-437E-A989-2757E46352BC}"/>
                </c:ext>
              </c:extLst>
            </c:dLbl>
            <c:dLbl>
              <c:idx val="16"/>
              <c:layout>
                <c:manualLayout>
                  <c:x val="-9.99420595437072E-17"/>
                  <c:y val="-3.554623429080718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2-D46E-437E-A989-2757E46352BC}"/>
                </c:ext>
              </c:extLst>
            </c:dLbl>
            <c:dLbl>
              <c:idx val="17"/>
              <c:layout>
                <c:manualLayout>
                  <c:x val="0"/>
                  <c:y val="-1.3525972804801344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3-D46E-437E-A989-2757E46352BC}"/>
                </c:ext>
              </c:extLst>
            </c:dLbl>
            <c:dLbl>
              <c:idx val="18"/>
              <c:layout>
                <c:manualLayout>
                  <c:x val="0"/>
                  <c:y val="-3.5139532792046613E-3"/>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4-D46E-437E-A989-2757E46352BC}"/>
                </c:ext>
              </c:extLst>
            </c:dLbl>
            <c:dLbl>
              <c:idx val="19"/>
              <c:layout>
                <c:manualLayout>
                  <c:x val="0"/>
                  <c:y val="-1.273235705349922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'61aperfcuidadorCCAA'!$G$13:$G$32</c:f>
              <c:numCache>
                <c:formatCode>0.0%</c:formatCode>
                <c:ptCount val="20"/>
                <c:pt idx="0">
                  <c:v>0.17322317390535386</c:v>
                </c:pt>
                <c:pt idx="1">
                  <c:v>0.29986108354832308</c:v>
                </c:pt>
                <c:pt idx="2">
                  <c:v>0.25413669064748201</c:v>
                </c:pt>
                <c:pt idx="3">
                  <c:v>0.29609171927218714</c:v>
                </c:pt>
                <c:pt idx="4">
                  <c:v>0.21660464519440523</c:v>
                </c:pt>
                <c:pt idx="5">
                  <c:v>0.2739220158574997</c:v>
                </c:pt>
                <c:pt idx="6">
                  <c:v>0.24049060210258044</c:v>
                </c:pt>
                <c:pt idx="7">
                  <c:v>0.22137797074954296</c:v>
                </c:pt>
                <c:pt idx="8">
                  <c:v>0.34968800973513192</c:v>
                </c:pt>
                <c:pt idx="9">
                  <c:v>0.25656534425786004</c:v>
                </c:pt>
                <c:pt idx="10">
                  <c:v>0.17983609092314828</c:v>
                </c:pt>
                <c:pt idx="11">
                  <c:v>0.14910536779324055</c:v>
                </c:pt>
                <c:pt idx="12">
                  <c:v>0.24630193844659337</c:v>
                </c:pt>
                <c:pt idx="13">
                  <c:v>0.28086174440493622</c:v>
                </c:pt>
                <c:pt idx="14">
                  <c:v>0.28410016286644951</c:v>
                </c:pt>
                <c:pt idx="15">
                  <c:v>0.33404729025166979</c:v>
                </c:pt>
                <c:pt idx="16">
                  <c:v>0.28582802547770703</c:v>
                </c:pt>
                <c:pt idx="17">
                  <c:v>0.17095115681233933</c:v>
                </c:pt>
                <c:pt idx="18">
                  <c:v>0.11343612334801761</c:v>
                </c:pt>
                <c:pt idx="19">
                  <c:v>0.2653074203823344</c:v>
                </c:pt>
              </c:numCache>
            </c:numRef>
          </c:val>
          <c:extLst>
            <c:ext xmlns:c16="http://schemas.microsoft.com/office/drawing/2014/chart" uri="{C3380CC4-5D6E-409C-BE32-E72D297353CC}">
              <c16:uniqueId val="{00000015-D46E-437E-A989-2757E46352BC}"/>
            </c:ext>
          </c:extLst>
        </c:ser>
        <c:ser>
          <c:idx val="1"/>
          <c:order val="1"/>
          <c:tx>
            <c:v>Mujer</c:v>
          </c:tx>
          <c:spPr>
            <a:solidFill>
              <a:srgbClr val="9999FF"/>
            </a:solidFill>
          </c:spPr>
          <c:invertIfNegative val="0"/>
          <c:dPt>
            <c:idx val="9"/>
            <c:invertIfNegative val="0"/>
            <c:bubble3D val="0"/>
            <c:extLst>
              <c:ext xmlns:c16="http://schemas.microsoft.com/office/drawing/2014/chart" uri="{C3380CC4-5D6E-409C-BE32-E72D297353CC}">
                <c16:uniqueId val="{00000016-D46E-437E-A989-2757E46352BC}"/>
              </c:ext>
            </c:extLst>
          </c:dPt>
          <c:dPt>
            <c:idx val="11"/>
            <c:invertIfNegative val="0"/>
            <c:bubble3D val="0"/>
            <c:extLst>
              <c:ext xmlns:c16="http://schemas.microsoft.com/office/drawing/2014/chart" uri="{C3380CC4-5D6E-409C-BE32-E72D297353CC}">
                <c16:uniqueId val="{00000017-D46E-437E-A989-2757E46352BC}"/>
              </c:ext>
            </c:extLst>
          </c:dPt>
          <c:dPt>
            <c:idx val="14"/>
            <c:invertIfNegative val="0"/>
            <c:bubble3D val="0"/>
            <c:extLst>
              <c:ext xmlns:c16="http://schemas.microsoft.com/office/drawing/2014/chart" uri="{C3380CC4-5D6E-409C-BE32-E72D297353CC}">
                <c16:uniqueId val="{00000018-D46E-437E-A989-2757E46352BC}"/>
              </c:ext>
            </c:extLst>
          </c:dPt>
          <c:dPt>
            <c:idx val="19"/>
            <c:invertIfNegative val="0"/>
            <c:bubble3D val="0"/>
            <c:spPr>
              <a:pattFill prst="wdUpDiag">
                <a:fgClr>
                  <a:srgbClr val="9999FF"/>
                </a:fgClr>
                <a:bgClr>
                  <a:srgbClr val="3737FF"/>
                </a:bgClr>
              </a:pattFill>
            </c:spPr>
            <c:extLst>
              <c:ext xmlns:c16="http://schemas.microsoft.com/office/drawing/2014/chart" uri="{C3380CC4-5D6E-409C-BE32-E72D297353CC}">
                <c16:uniqueId val="{0000001A-D46E-437E-A989-2757E46352BC}"/>
              </c:ext>
            </c:extLst>
          </c:dPt>
          <c:dLbls>
            <c:dLbl>
              <c:idx val="0"/>
              <c:layout>
                <c:manualLayout>
                  <c:x val="0"/>
                  <c:y val="-4.9844236760124609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B-D46E-437E-A989-2757E46352BC}"/>
                </c:ext>
              </c:extLst>
            </c:dLbl>
            <c:dLbl>
              <c:idx val="2"/>
              <c:layout>
                <c:manualLayout>
                  <c:x val="0"/>
                  <c:y val="-2.699896157840086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C-D46E-437E-A989-2757E46352BC}"/>
                </c:ext>
              </c:extLst>
            </c:dLbl>
            <c:dLbl>
              <c:idx val="4"/>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D-D46E-437E-A989-2757E46352BC}"/>
                </c:ext>
              </c:extLst>
            </c:dLbl>
            <c:dLbl>
              <c:idx val="7"/>
              <c:layout>
                <c:manualLayout>
                  <c:x val="-4.99710297718536E-17"/>
                  <c:y val="-1.4537902388369717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E-D46E-437E-A989-2757E46352BC}"/>
                </c:ext>
              </c:extLst>
            </c:dLbl>
            <c:dLbl>
              <c:idx val="8"/>
              <c:layout>
                <c:manualLayout>
                  <c:x val="-9.99420595437072E-17"/>
                  <c:y val="3.115264797507788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F-D46E-437E-A989-2757E46352BC}"/>
                </c:ext>
              </c:extLst>
            </c:dLbl>
            <c:dLbl>
              <c:idx val="10"/>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0-D46E-437E-A989-2757E46352BC}"/>
                </c:ext>
              </c:extLst>
            </c:dLbl>
            <c:dLbl>
              <c:idx val="11"/>
              <c:layout>
                <c:manualLayout>
                  <c:x val="0"/>
                  <c:y val="-3.115264797507792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D46E-437E-A989-2757E46352BC}"/>
                </c:ext>
              </c:extLst>
            </c:dLbl>
            <c:dLbl>
              <c:idx val="15"/>
              <c:layout>
                <c:manualLayout>
                  <c:x val="-9.99420595437072E-17"/>
                  <c:y val="1.6614745586708203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1-D46E-437E-A989-2757E46352BC}"/>
                </c:ext>
              </c:extLst>
            </c:dLbl>
            <c:dLbl>
              <c:idx val="17"/>
              <c:layout>
                <c:manualLayout>
                  <c:x val="0"/>
                  <c:y val="-4.1536863966770511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2-D46E-437E-A989-2757E46352BC}"/>
                </c:ext>
              </c:extLst>
            </c:dLbl>
            <c:dLbl>
              <c:idx val="18"/>
              <c:layout>
                <c:manualLayout>
                  <c:x val="0"/>
                  <c:y val="-5.6074766355140186E-2"/>
                </c:manualLayout>
              </c:layout>
              <c:dLblPos val="ctr"/>
              <c:showLegendKey val="0"/>
              <c:showVal val="1"/>
              <c:showCatName val="0"/>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23-D46E-437E-A989-2757E46352BC}"/>
                </c:ext>
              </c:extLst>
            </c:dLbl>
            <c:spPr>
              <a:noFill/>
              <a:ln>
                <a:noFill/>
              </a:ln>
              <a:effectLst/>
            </c:spPr>
            <c:txPr>
              <a:bodyPr rot="-5400000" spcFirstLastPara="1" vertOverflow="ellipsis"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s-ES"/>
              </a:p>
            </c:txPr>
            <c:dLblPos val="ctr"/>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'61aperfcuidadorCCAA'!$H$13:$H$32</c:f>
              <c:numCache>
                <c:formatCode>0.0%</c:formatCode>
                <c:ptCount val="20"/>
                <c:pt idx="0">
                  <c:v>0.8267768260946462</c:v>
                </c:pt>
                <c:pt idx="1">
                  <c:v>0.70013891645167692</c:v>
                </c:pt>
                <c:pt idx="2">
                  <c:v>0.74586330935251799</c:v>
                </c:pt>
                <c:pt idx="3">
                  <c:v>0.70390828072781286</c:v>
                </c:pt>
                <c:pt idx="4">
                  <c:v>0.78339535480559475</c:v>
                </c:pt>
                <c:pt idx="5">
                  <c:v>0.72607798414250024</c:v>
                </c:pt>
                <c:pt idx="6">
                  <c:v>0.75950939789741956</c:v>
                </c:pt>
                <c:pt idx="7">
                  <c:v>0.77862202925045709</c:v>
                </c:pt>
                <c:pt idx="8">
                  <c:v>0.65031199026486808</c:v>
                </c:pt>
                <c:pt idx="9">
                  <c:v>0.74343465574213996</c:v>
                </c:pt>
                <c:pt idx="10">
                  <c:v>0.82016390907685166</c:v>
                </c:pt>
                <c:pt idx="11">
                  <c:v>0.85089463220675943</c:v>
                </c:pt>
                <c:pt idx="12">
                  <c:v>0.75369806155340668</c:v>
                </c:pt>
                <c:pt idx="13">
                  <c:v>0.71913825559506384</c:v>
                </c:pt>
                <c:pt idx="14">
                  <c:v>0.71589983713355054</c:v>
                </c:pt>
                <c:pt idx="15">
                  <c:v>0.66595270974833021</c:v>
                </c:pt>
                <c:pt idx="16">
                  <c:v>0.71417197452229297</c:v>
                </c:pt>
                <c:pt idx="17">
                  <c:v>0.8290488431876607</c:v>
                </c:pt>
                <c:pt idx="18">
                  <c:v>0.88656387665198233</c:v>
                </c:pt>
                <c:pt idx="19">
                  <c:v>0.73469257961766565</c:v>
                </c:pt>
              </c:numCache>
            </c:numRef>
          </c:val>
          <c:extLst>
            <c:ext xmlns:c16="http://schemas.microsoft.com/office/drawing/2014/chart" uri="{C3380CC4-5D6E-409C-BE32-E72D297353CC}">
              <c16:uniqueId val="{00000024-D46E-437E-A989-2757E46352BC}"/>
            </c:ext>
          </c:extLst>
        </c:ser>
        <c:dLbls>
          <c:dLblPos val="inEnd"/>
          <c:showLegendKey val="0"/>
          <c:showVal val="1"/>
          <c:showCatName val="0"/>
          <c:showSerName val="0"/>
          <c:showPercent val="0"/>
          <c:showBubbleSize val="0"/>
        </c:dLbls>
        <c:gapWidth val="30"/>
        <c:overlap val="100"/>
        <c:axId val="-2058253008"/>
        <c:axId val="-2058254640"/>
      </c:barChart>
      <c:lineChart>
        <c:grouping val="standard"/>
        <c:varyColors val="0"/>
        <c:ser>
          <c:idx val="2"/>
          <c:order val="2"/>
          <c:tx>
            <c:v>Media</c:v>
          </c:tx>
          <c:spPr>
            <a:ln w="25400">
              <a:solidFill>
                <a:srgbClr val="C00000"/>
              </a:solidFill>
            </a:ln>
          </c:spPr>
          <c:marker>
            <c:symbol val="none"/>
          </c:marker>
          <c:trendline>
            <c:spPr>
              <a:ln w="25400">
                <a:solidFill>
                  <a:srgbClr val="008000"/>
                </a:solidFill>
              </a:ln>
            </c:spPr>
            <c:trendlineType val="linear"/>
            <c:forward val="0.5"/>
            <c:backward val="0.5"/>
            <c:dispRSqr val="0"/>
            <c:dispEq val="0"/>
          </c:trendline>
          <c:cat>
            <c:strRef>
              <c:f>'61aperfcuidadorCCAA'!$B$13:$B$32</c:f>
              <c:strCache>
                <c:ptCount val="20"/>
                <c:pt idx="0">
                  <c:v>Andalucía</c:v>
                </c:pt>
                <c:pt idx="1">
                  <c:v>Aragón</c:v>
                </c:pt>
                <c:pt idx="2">
                  <c:v>Asturias, Principado de</c:v>
                </c:pt>
                <c:pt idx="3">
                  <c:v>Balears, Illes</c:v>
                </c:pt>
                <c:pt idx="4">
                  <c:v>Canarias</c:v>
                </c:pt>
                <c:pt idx="5">
                  <c:v>Cantabria</c:v>
                </c:pt>
                <c:pt idx="6">
                  <c:v>Castilla y León</c:v>
                </c:pt>
                <c:pt idx="7">
                  <c:v>Castilla - La Mancha</c:v>
                </c:pt>
                <c:pt idx="8">
                  <c:v>Cataluña</c:v>
                </c:pt>
                <c:pt idx="9">
                  <c:v>Comunitat Valenciana</c:v>
                </c:pt>
                <c:pt idx="10">
                  <c:v>Extremadura</c:v>
                </c:pt>
                <c:pt idx="11">
                  <c:v>Galicia</c:v>
                </c:pt>
                <c:pt idx="12">
                  <c:v>Madrid, Comunidad de</c:v>
                </c:pt>
                <c:pt idx="13">
                  <c:v>Murcia, Región de</c:v>
                </c:pt>
                <c:pt idx="14">
                  <c:v>Navarra, Comunidad Foral de</c:v>
                </c:pt>
                <c:pt idx="15">
                  <c:v>País Vasco</c:v>
                </c:pt>
                <c:pt idx="16">
                  <c:v>Rioja, La</c:v>
                </c:pt>
                <c:pt idx="17">
                  <c:v>Ceuta</c:v>
                </c:pt>
                <c:pt idx="18">
                  <c:v>Melilla</c:v>
                </c:pt>
                <c:pt idx="19">
                  <c:v>TOTAL</c:v>
                </c:pt>
              </c:strCache>
            </c:strRef>
          </c:cat>
          <c:val>
            <c:numRef>
              <c:f>'61aperfcuidadorCCAA'!$I$13:$I$32</c:f>
              <c:numCache>
                <c:formatCode>0.0%</c:formatCode>
                <c:ptCount val="20"/>
                <c:pt idx="0">
                  <c:v>0.2653074203823344</c:v>
                </c:pt>
                <c:pt idx="1">
                  <c:v>0.2653074203823344</c:v>
                </c:pt>
                <c:pt idx="2">
                  <c:v>0.2653074203823344</c:v>
                </c:pt>
                <c:pt idx="3">
                  <c:v>0.2653074203823344</c:v>
                </c:pt>
                <c:pt idx="4">
                  <c:v>0.2653074203823344</c:v>
                </c:pt>
                <c:pt idx="5">
                  <c:v>0.2653074203823344</c:v>
                </c:pt>
                <c:pt idx="6">
                  <c:v>0.2653074203823344</c:v>
                </c:pt>
                <c:pt idx="7">
                  <c:v>0.2653074203823344</c:v>
                </c:pt>
                <c:pt idx="8">
                  <c:v>0.2653074203823344</c:v>
                </c:pt>
                <c:pt idx="9">
                  <c:v>0.2653074203823344</c:v>
                </c:pt>
                <c:pt idx="10">
                  <c:v>0.2653074203823344</c:v>
                </c:pt>
                <c:pt idx="11">
                  <c:v>0.2653074203823344</c:v>
                </c:pt>
                <c:pt idx="12">
                  <c:v>0.2653074203823344</c:v>
                </c:pt>
                <c:pt idx="13">
                  <c:v>0.2653074203823344</c:v>
                </c:pt>
                <c:pt idx="14">
                  <c:v>0.2653074203823344</c:v>
                </c:pt>
                <c:pt idx="15">
                  <c:v>0.2653074203823344</c:v>
                </c:pt>
                <c:pt idx="16">
                  <c:v>0.2653074203823344</c:v>
                </c:pt>
                <c:pt idx="17">
                  <c:v>0.2653074203823344</c:v>
                </c:pt>
                <c:pt idx="18">
                  <c:v>0.2653074203823344</c:v>
                </c:pt>
                <c:pt idx="19">
                  <c:v>0.2653074203823344</c:v>
                </c:pt>
              </c:numCache>
            </c:numRef>
          </c:val>
          <c:smooth val="0"/>
          <c:extLst>
            <c:ext xmlns:c16="http://schemas.microsoft.com/office/drawing/2014/chart" uri="{C3380CC4-5D6E-409C-BE32-E72D297353CC}">
              <c16:uniqueId val="{00000026-D46E-437E-A989-2757E46352BC}"/>
            </c:ext>
          </c:extLst>
        </c:ser>
        <c:dLbls>
          <c:showLegendKey val="0"/>
          <c:showVal val="0"/>
          <c:showCatName val="0"/>
          <c:showSerName val="0"/>
          <c:showPercent val="0"/>
          <c:showBubbleSize val="0"/>
        </c:dLbls>
        <c:marker val="1"/>
        <c:smooth val="0"/>
        <c:axId val="-2058253008"/>
        <c:axId val="-2058254640"/>
      </c:lineChart>
      <c:catAx>
        <c:axId val="-205825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4640"/>
        <c:crosses val="autoZero"/>
        <c:auto val="1"/>
        <c:lblAlgn val="ctr"/>
        <c:lblOffset val="100"/>
        <c:noMultiLvlLbl val="0"/>
      </c:catAx>
      <c:valAx>
        <c:axId val="-205825464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5825300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2041018556890915"/>
          <c:y val="0.928624350166535"/>
          <c:w val="0.56405624638538954"/>
          <c:h val="7.0611302240248086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'7Intensidad'!$C$9:$C$18</c:f>
              <c:numCache>
                <c:formatCode>0.0%</c:formatCode>
                <c:ptCount val="10"/>
                <c:pt idx="0">
                  <c:v>3.0700427296812619E-3</c:v>
                </c:pt>
                <c:pt idx="1">
                  <c:v>0.43881685276340743</c:v>
                </c:pt>
                <c:pt idx="2">
                  <c:v>9.7245079444735538E-2</c:v>
                </c:pt>
                <c:pt idx="3">
                  <c:v>0.40146712618908809</c:v>
                </c:pt>
                <c:pt idx="4">
                  <c:v>5.4139022752263788E-2</c:v>
                </c:pt>
                <c:pt idx="5">
                  <c:v>3.653055651904386E-3</c:v>
                </c:pt>
                <c:pt idx="6">
                  <c:v>5.756330118152366E-4</c:v>
                </c:pt>
                <c:pt idx="7">
                  <c:v>3.9113525161804533E-4</c:v>
                </c:pt>
                <c:pt idx="8">
                  <c:v>2.5829686427606769E-4</c:v>
                </c:pt>
                <c:pt idx="9">
                  <c:v>3.8375534121015773E-4</c:v>
                </c:pt>
              </c:numCache>
            </c:numRef>
          </c:val>
          <c:extLst>
            <c:ext xmlns:c16="http://schemas.microsoft.com/office/drawing/2014/chart" uri="{C3380CC4-5D6E-409C-BE32-E72D297353CC}">
              <c16:uniqueId val="{00000000-C50D-4537-90E9-3106D9A66FD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'7Intensidad'!$I$9:$I$18</c:f>
              <c:numCache>
                <c:formatCode>0.0%</c:formatCode>
                <c:ptCount val="10"/>
                <c:pt idx="0">
                  <c:v>5.5417821204608426E-4</c:v>
                </c:pt>
                <c:pt idx="1">
                  <c:v>2.0242088376841185E-2</c:v>
                </c:pt>
                <c:pt idx="2">
                  <c:v>9.2897768703514655E-2</c:v>
                </c:pt>
                <c:pt idx="3">
                  <c:v>0.72851101064605517</c:v>
                </c:pt>
                <c:pt idx="4">
                  <c:v>0.1418987895581158</c:v>
                </c:pt>
                <c:pt idx="5">
                  <c:v>1.8958728306839726E-3</c:v>
                </c:pt>
                <c:pt idx="6">
                  <c:v>2.6250546886393466E-4</c:v>
                </c:pt>
                <c:pt idx="7">
                  <c:v>3.7334111127315154E-3</c:v>
                </c:pt>
                <c:pt idx="8">
                  <c:v>2.9167274318214964E-5</c:v>
                </c:pt>
                <c:pt idx="9">
                  <c:v>9.975207816829517E-3</c:v>
                </c:pt>
              </c:numCache>
            </c:numRef>
          </c:val>
          <c:extLst>
            <c:ext xmlns:c16="http://schemas.microsoft.com/office/drawing/2014/chart" uri="{C3380CC4-5D6E-409C-BE32-E72D297353CC}">
              <c16:uniqueId val="{00000001-C50D-4537-90E9-3106D9A66FD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'7Intensidad'!$O$9:$O$18</c:f>
              <c:numCache>
                <c:formatCode>0.0%</c:formatCode>
                <c:ptCount val="10"/>
                <c:pt idx="0">
                  <c:v>2.5617016765895799E-3</c:v>
                </c:pt>
                <c:pt idx="1">
                  <c:v>0.35425095254079586</c:v>
                </c:pt>
                <c:pt idx="2">
                  <c:v>9.6355316855997034E-2</c:v>
                </c:pt>
                <c:pt idx="3">
                  <c:v>0.46744872179919794</c:v>
                </c:pt>
                <c:pt idx="4">
                  <c:v>7.1851315301309115E-2</c:v>
                </c:pt>
                <c:pt idx="5">
                  <c:v>3.2978228480233674E-3</c:v>
                </c:pt>
                <c:pt idx="6">
                  <c:v>5.1234033531791603E-4</c:v>
                </c:pt>
                <c:pt idx="7">
                  <c:v>1.0659034562361242E-3</c:v>
                </c:pt>
                <c:pt idx="8">
                  <c:v>2.1200289737293077E-4</c:v>
                </c:pt>
                <c:pt idx="9">
                  <c:v>2.443922289160174E-3</c:v>
                </c:pt>
              </c:numCache>
            </c:numRef>
          </c:val>
          <c:extLst>
            <c:ext xmlns:c16="http://schemas.microsoft.com/office/drawing/2014/chart" uri="{C3380CC4-5D6E-409C-BE32-E72D297353CC}">
              <c16:uniqueId val="{00000002-C50D-4537-90E9-3106D9A66FD5}"/>
            </c:ext>
          </c:extLst>
        </c:ser>
        <c:dLbls>
          <c:showLegendKey val="0"/>
          <c:showVal val="0"/>
          <c:showCatName val="0"/>
          <c:showSerName val="0"/>
          <c:showPercent val="0"/>
          <c:showBubbleSize val="0"/>
        </c:dLbls>
        <c:gapWidth val="50"/>
        <c:overlap val="-27"/>
        <c:axId val="-2058255728"/>
        <c:axId val="-2058251920"/>
      </c:barChart>
      <c:catAx>
        <c:axId val="-2058255728"/>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920"/>
        <c:crosses val="autoZero"/>
        <c:auto val="1"/>
        <c:lblAlgn val="ctr"/>
        <c:lblOffset val="100"/>
        <c:noMultiLvlLbl val="0"/>
      </c:catAx>
      <c:valAx>
        <c:axId val="-20582519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728"/>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a:t>
            </a:r>
            <a:endParaRPr lang="en-US" sz="900"/>
          </a:p>
        </c:rich>
      </c:tx>
      <c:layout>
        <c:manualLayout>
          <c:xMode val="edge"/>
          <c:yMode val="edge"/>
          <c:x val="0.19519968974854396"/>
          <c:y val="1.8248532886877514E-2"/>
        </c:manualLayout>
      </c:layout>
      <c:overlay val="0"/>
      <c:spPr>
        <a:noFill/>
        <a:ln>
          <a:noFill/>
        </a:ln>
        <a:effectLst/>
      </c:spPr>
    </c:title>
    <c:autoTitleDeleted val="0"/>
    <c:plotArea>
      <c:layout>
        <c:manualLayout>
          <c:layoutTarget val="inner"/>
          <c:xMode val="edge"/>
          <c:yMode val="edge"/>
          <c:x val="0.12268134346770092"/>
          <c:y val="0.18591362126245847"/>
          <c:w val="0.83872215464073896"/>
          <c:h val="0.45353912156329296"/>
        </c:manualLayout>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'7Intensidad'!$D$9:$D$18</c:f>
              <c:numCache>
                <c:formatCode>0.0%</c:formatCode>
                <c:ptCount val="10"/>
                <c:pt idx="0">
                  <c:v>1.8153690724253331E-3</c:v>
                </c:pt>
                <c:pt idx="1">
                  <c:v>1.6062069836458925E-2</c:v>
                </c:pt>
                <c:pt idx="2">
                  <c:v>5.5771295068510453E-2</c:v>
                </c:pt>
                <c:pt idx="3">
                  <c:v>1.2407652964576625E-2</c:v>
                </c:pt>
                <c:pt idx="4">
                  <c:v>0.18591747174338574</c:v>
                </c:pt>
                <c:pt idx="5">
                  <c:v>0.6904480015154385</c:v>
                </c:pt>
                <c:pt idx="6">
                  <c:v>3.4894550735619118E-2</c:v>
                </c:pt>
                <c:pt idx="7">
                  <c:v>7.8139799204394772E-4</c:v>
                </c:pt>
                <c:pt idx="8">
                  <c:v>5.2882490370651002E-4</c:v>
                </c:pt>
                <c:pt idx="9">
                  <c:v>1.3733661678348172E-3</c:v>
                </c:pt>
              </c:numCache>
            </c:numRef>
          </c:val>
          <c:extLst>
            <c:ext xmlns:c16="http://schemas.microsoft.com/office/drawing/2014/chart" uri="{C3380CC4-5D6E-409C-BE32-E72D297353CC}">
              <c16:uniqueId val="{00000000-DF38-415E-9484-0298C79B541F}"/>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'7Intensidad'!$J$9:$J$18</c:f>
              <c:numCache>
                <c:formatCode>0.0%</c:formatCode>
                <c:ptCount val="10"/>
                <c:pt idx="0">
                  <c:v>0</c:v>
                </c:pt>
                <c:pt idx="1">
                  <c:v>5.4644808743169399E-5</c:v>
                </c:pt>
                <c:pt idx="2">
                  <c:v>6.0109289617486339E-4</c:v>
                </c:pt>
                <c:pt idx="3">
                  <c:v>9.562841530054645E-3</c:v>
                </c:pt>
                <c:pt idx="4">
                  <c:v>8.2513661202185798E-2</c:v>
                </c:pt>
                <c:pt idx="5">
                  <c:v>0.75693989071038248</c:v>
                </c:pt>
                <c:pt idx="6">
                  <c:v>0.11639344262295082</c:v>
                </c:pt>
                <c:pt idx="7">
                  <c:v>1.7486338797814208E-3</c:v>
                </c:pt>
                <c:pt idx="8">
                  <c:v>2.7322404371584699E-4</c:v>
                </c:pt>
                <c:pt idx="9">
                  <c:v>3.1912568306010927E-2</c:v>
                </c:pt>
              </c:numCache>
            </c:numRef>
          </c:val>
          <c:extLst>
            <c:ext xmlns:c16="http://schemas.microsoft.com/office/drawing/2014/chart" uri="{C3380CC4-5D6E-409C-BE32-E72D297353CC}">
              <c16:uniqueId val="{00000001-DF38-415E-9484-0298C79B541F}"/>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'7Intensidad'!$P$9:$P$18</c:f>
              <c:numCache>
                <c:formatCode>0.0%</c:formatCode>
                <c:ptCount val="10"/>
                <c:pt idx="0">
                  <c:v>1.5860865727427575E-3</c:v>
                </c:pt>
                <c:pt idx="1">
                  <c:v>1.4040314183061975E-2</c:v>
                </c:pt>
                <c:pt idx="2">
                  <c:v>4.8803194240436935E-2</c:v>
                </c:pt>
                <c:pt idx="3">
                  <c:v>1.2047361924267815E-2</c:v>
                </c:pt>
                <c:pt idx="4">
                  <c:v>0.17284895628607486</c:v>
                </c:pt>
                <c:pt idx="5">
                  <c:v>0.6987676796932647</c:v>
                </c:pt>
                <c:pt idx="6">
                  <c:v>4.517588320886002E-2</c:v>
                </c:pt>
                <c:pt idx="7">
                  <c:v>9.0337974360565746E-4</c:v>
                </c:pt>
                <c:pt idx="8">
                  <c:v>4.9651405755425453E-4</c:v>
                </c:pt>
                <c:pt idx="9">
                  <c:v>5.3306300901310938E-3</c:v>
                </c:pt>
              </c:numCache>
            </c:numRef>
          </c:val>
          <c:extLst>
            <c:ext xmlns:c16="http://schemas.microsoft.com/office/drawing/2014/chart" uri="{C3380CC4-5D6E-409C-BE32-E72D297353CC}">
              <c16:uniqueId val="{00000002-DF38-415E-9484-0298C79B541F}"/>
            </c:ext>
          </c:extLst>
        </c:ser>
        <c:dLbls>
          <c:showLegendKey val="0"/>
          <c:showVal val="0"/>
          <c:showCatName val="0"/>
          <c:showSerName val="0"/>
          <c:showPercent val="0"/>
          <c:showBubbleSize val="0"/>
        </c:dLbls>
        <c:gapWidth val="50"/>
        <c:overlap val="-27"/>
        <c:axId val="-2058251376"/>
        <c:axId val="-2058249200"/>
      </c:barChart>
      <c:catAx>
        <c:axId val="-205825137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200"/>
        <c:crosses val="autoZero"/>
        <c:auto val="1"/>
        <c:lblAlgn val="ctr"/>
        <c:lblOffset val="100"/>
        <c:noMultiLvlLbl val="0"/>
      </c:catAx>
      <c:valAx>
        <c:axId val="-20582492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1376"/>
        <c:crosses val="autoZero"/>
        <c:crossBetween val="between"/>
        <c:majorUnit val="0.2"/>
      </c:valAx>
      <c:spPr>
        <a:noFill/>
        <a:ln w="25400">
          <a:noFill/>
        </a:ln>
      </c:spPr>
    </c:plotArea>
    <c:legend>
      <c:legendPos val="b"/>
      <c:layout>
        <c:manualLayout>
          <c:xMode val="edge"/>
          <c:yMode val="edge"/>
          <c:x val="9.6064377177127267E-3"/>
          <c:y val="0.83056373767232594"/>
          <c:w val="0.99039356228228725"/>
          <c:h val="0.1428581892379731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intensidad de la Ayuda a Domicilio (horas).</a:t>
            </a:r>
            <a:r>
              <a:rPr lang="en-US" sz="900" baseline="0"/>
              <a:t> GRADO III</a:t>
            </a:r>
            <a:endParaRPr lang="en-US" sz="900"/>
          </a:p>
        </c:rich>
      </c:tx>
      <c:layout>
        <c:manualLayout>
          <c:xMode val="edge"/>
          <c:yMode val="edge"/>
          <c:x val="0.19519968974854396"/>
          <c:y val="1.8248738138501919E-2"/>
        </c:manualLayout>
      </c:layout>
      <c:overlay val="0"/>
      <c:spPr>
        <a:noFill/>
        <a:ln>
          <a:noFill/>
        </a:ln>
        <a:effectLst/>
      </c:spPr>
    </c:title>
    <c:autoTitleDeleted val="0"/>
    <c:plotArea>
      <c:layout/>
      <c:barChart>
        <c:barDir val="col"/>
        <c:grouping val="clustered"/>
        <c:varyColors val="0"/>
        <c:ser>
          <c:idx val="0"/>
          <c:order val="0"/>
          <c:tx>
            <c:strRef>
              <c:f>'7Intensidad'!$C$1</c:f>
              <c:strCache>
                <c:ptCount val="1"/>
                <c:pt idx="0">
                  <c:v>Ayuda a domicilio</c:v>
                </c:pt>
              </c:strCache>
            </c:strRef>
          </c:tx>
          <c:spPr>
            <a:solidFill>
              <a:schemeClr val="accent6"/>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'7Intensidad'!$E$9:$E$18</c:f>
              <c:numCache>
                <c:formatCode>0.0%</c:formatCode>
                <c:ptCount val="10"/>
                <c:pt idx="0">
                  <c:v>1.0386989553656221E-3</c:v>
                </c:pt>
                <c:pt idx="1">
                  <c:v>6.2025166191832862E-3</c:v>
                </c:pt>
                <c:pt idx="2">
                  <c:v>1.5061134852801519E-2</c:v>
                </c:pt>
                <c:pt idx="3">
                  <c:v>2.6427469135802469E-2</c:v>
                </c:pt>
                <c:pt idx="4">
                  <c:v>0.15368292972459638</c:v>
                </c:pt>
                <c:pt idx="5">
                  <c:v>2.4795227920227921E-2</c:v>
                </c:pt>
                <c:pt idx="6">
                  <c:v>0.12179487179487179</c:v>
                </c:pt>
                <c:pt idx="7">
                  <c:v>9.1539055080721743E-2</c:v>
                </c:pt>
                <c:pt idx="8">
                  <c:v>0.52524038461538458</c:v>
                </c:pt>
                <c:pt idx="9">
                  <c:v>3.4217711301044632E-2</c:v>
                </c:pt>
              </c:numCache>
            </c:numRef>
          </c:val>
          <c:extLst>
            <c:ext xmlns:c16="http://schemas.microsoft.com/office/drawing/2014/chart" uri="{C3380CC4-5D6E-409C-BE32-E72D297353CC}">
              <c16:uniqueId val="{00000000-FC2D-485E-BC9F-93FAF6BEFFA5}"/>
            </c:ext>
          </c:extLst>
        </c:ser>
        <c:ser>
          <c:idx val="1"/>
          <c:order val="1"/>
          <c:tx>
            <c:strRef>
              <c:f>'7Intensidad'!$K$1</c:f>
              <c:strCache>
                <c:ptCount val="1"/>
                <c:pt idx="0">
                  <c:v>PE Vinculada al Servicio</c:v>
                </c:pt>
              </c:strCache>
            </c:strRef>
          </c:tx>
          <c:spPr>
            <a:solidFill>
              <a:schemeClr val="accent2"/>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'7Intensidad'!$K$9:$K$18</c:f>
              <c:numCache>
                <c:formatCode>0.0%</c:formatCode>
                <c:ptCount val="10"/>
                <c:pt idx="0">
                  <c:v>0</c:v>
                </c:pt>
                <c:pt idx="1">
                  <c:v>8.4047739115817788E-5</c:v>
                </c:pt>
                <c:pt idx="2">
                  <c:v>2.5214321734745338E-4</c:v>
                </c:pt>
                <c:pt idx="3">
                  <c:v>7.5642965204236008E-4</c:v>
                </c:pt>
                <c:pt idx="4">
                  <c:v>5.6311985207597916E-3</c:v>
                </c:pt>
                <c:pt idx="5">
                  <c:v>1.2943351823835939E-2</c:v>
                </c:pt>
                <c:pt idx="6">
                  <c:v>4.1351487644982352E-2</c:v>
                </c:pt>
                <c:pt idx="7">
                  <c:v>0.18658598083711547</c:v>
                </c:pt>
                <c:pt idx="8">
                  <c:v>0.60943015632879471</c:v>
                </c:pt>
                <c:pt idx="9">
                  <c:v>0.14296520423600606</c:v>
                </c:pt>
              </c:numCache>
            </c:numRef>
          </c:val>
          <c:extLst>
            <c:ext xmlns:c16="http://schemas.microsoft.com/office/drawing/2014/chart" uri="{C3380CC4-5D6E-409C-BE32-E72D297353CC}">
              <c16:uniqueId val="{00000001-FC2D-485E-BC9F-93FAF6BEFFA5}"/>
            </c:ext>
          </c:extLst>
        </c:ser>
        <c:ser>
          <c:idx val="2"/>
          <c:order val="2"/>
          <c:tx>
            <c:strRef>
              <c:f>'7Intensidad'!$R$1</c:f>
              <c:strCache>
                <c:ptCount val="1"/>
                <c:pt idx="0">
                  <c:v>Total de prestaciones</c:v>
                </c:pt>
              </c:strCache>
            </c:strRef>
          </c:tx>
          <c:spPr>
            <a:solidFill>
              <a:schemeClr val="accent1"/>
            </a:solidFill>
            <a:ln>
              <a:noFill/>
            </a:ln>
            <a:effectLst/>
          </c:spPr>
          <c:invertIfNegative val="0"/>
          <c:cat>
            <c:strRef>
              <c:f>'7Intensidad'!$B$9:$B$18</c:f>
              <c:strCache>
                <c:ptCount val="10"/>
                <c:pt idx="0">
                  <c:v>Menos de 5</c:v>
                </c:pt>
                <c:pt idx="1">
                  <c:v>De 5 a 10</c:v>
                </c:pt>
                <c:pt idx="2">
                  <c:v>De 11 a 15</c:v>
                </c:pt>
                <c:pt idx="3">
                  <c:v>De 16 a 20</c:v>
                </c:pt>
                <c:pt idx="4">
                  <c:v>De 21 a 30</c:v>
                </c:pt>
                <c:pt idx="5">
                  <c:v>De 31 a 45</c:v>
                </c:pt>
                <c:pt idx="6">
                  <c:v>De 46 a 55</c:v>
                </c:pt>
                <c:pt idx="7">
                  <c:v>De 56 a 65</c:v>
                </c:pt>
                <c:pt idx="8">
                  <c:v>De 66 a 70</c:v>
                </c:pt>
                <c:pt idx="9">
                  <c:v>71 o más</c:v>
                </c:pt>
              </c:strCache>
            </c:strRef>
          </c:cat>
          <c:val>
            <c:numRef>
              <c:f>'7Intensidad'!$Q$9:$Q$18</c:f>
              <c:numCache>
                <c:formatCode>0.0%</c:formatCode>
                <c:ptCount val="10"/>
                <c:pt idx="0">
                  <c:v>8.8267930999697366E-4</c:v>
                </c:pt>
                <c:pt idx="1">
                  <c:v>5.2834661555533138E-3</c:v>
                </c:pt>
                <c:pt idx="2">
                  <c:v>1.2836679108241702E-2</c:v>
                </c:pt>
                <c:pt idx="3">
                  <c:v>2.257137092706547E-2</c:v>
                </c:pt>
                <c:pt idx="4">
                  <c:v>0.13144355896297791</c:v>
                </c:pt>
                <c:pt idx="5">
                  <c:v>2.3012710582063955E-2</c:v>
                </c:pt>
                <c:pt idx="6">
                  <c:v>0.1097044285281953</c:v>
                </c:pt>
                <c:pt idx="7">
                  <c:v>0.10578281045092303</c:v>
                </c:pt>
                <c:pt idx="8">
                  <c:v>0.53777867446787042</c:v>
                </c:pt>
                <c:pt idx="9">
                  <c:v>5.0703621507111871E-2</c:v>
                </c:pt>
              </c:numCache>
            </c:numRef>
          </c:val>
          <c:extLst>
            <c:ext xmlns:c16="http://schemas.microsoft.com/office/drawing/2014/chart" uri="{C3380CC4-5D6E-409C-BE32-E72D297353CC}">
              <c16:uniqueId val="{00000002-FC2D-485E-BC9F-93FAF6BEFFA5}"/>
            </c:ext>
          </c:extLst>
        </c:ser>
        <c:dLbls>
          <c:showLegendKey val="0"/>
          <c:showVal val="0"/>
          <c:showCatName val="0"/>
          <c:showSerName val="0"/>
          <c:showPercent val="0"/>
          <c:showBubbleSize val="0"/>
        </c:dLbls>
        <c:gapWidth val="50"/>
        <c:overlap val="-27"/>
        <c:axId val="-2058256272"/>
        <c:axId val="-2058250288"/>
      </c:barChart>
      <c:catAx>
        <c:axId val="-2058256272"/>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288"/>
        <c:crosses val="autoZero"/>
        <c:auto val="1"/>
        <c:lblAlgn val="ctr"/>
        <c:lblOffset val="100"/>
        <c:noMultiLvlLbl val="0"/>
      </c:catAx>
      <c:valAx>
        <c:axId val="-20582502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6272"/>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a:t>Distribución de la cuantía de las Prestaciones Económicas (euros).</a:t>
            </a:r>
            <a:r>
              <a:rPr lang="en-US" sz="900" baseline="0"/>
              <a:t> GRADO I</a:t>
            </a:r>
            <a:endParaRPr lang="en-US" sz="900"/>
          </a:p>
        </c:rich>
      </c:tx>
      <c:layout>
        <c:manualLayout>
          <c:xMode val="edge"/>
          <c:yMode val="edge"/>
          <c:x val="9.7192002536228853E-2"/>
          <c:y val="5.9354012396340736E-2"/>
        </c:manualLayout>
      </c:layout>
      <c:overlay val="0"/>
      <c:spPr>
        <a:noFill/>
        <a:ln>
          <a:noFill/>
        </a:ln>
        <a:effectLst/>
      </c:spPr>
    </c:title>
    <c:autoTitleDeleted val="0"/>
    <c:plotArea>
      <c:layout>
        <c:manualLayout>
          <c:layoutTarget val="inner"/>
          <c:xMode val="edge"/>
          <c:yMode val="edge"/>
          <c:x val="9.2615110584584062E-2"/>
          <c:y val="0.18195016957694771"/>
          <c:w val="0.77229315969064671"/>
          <c:h val="0.61731881159735247"/>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'8CuantíaPrest'!$C$11:$C$19</c:f>
              <c:numCache>
                <c:formatCode>0.0%</c:formatCode>
                <c:ptCount val="9"/>
                <c:pt idx="0">
                  <c:v>8.0401240476281628E-3</c:v>
                </c:pt>
                <c:pt idx="1">
                  <c:v>1.8421182171708607E-2</c:v>
                </c:pt>
                <c:pt idx="2">
                  <c:v>8.0018377426394574E-2</c:v>
                </c:pt>
                <c:pt idx="3">
                  <c:v>0.88649751412491185</c:v>
                </c:pt>
                <c:pt idx="4">
                  <c:v>4.5232534608084978E-3</c:v>
                </c:pt>
                <c:pt idx="5">
                  <c:v>2.0127657479776626E-3</c:v>
                </c:pt>
                <c:pt idx="6">
                  <c:v>3.1722938419213159E-4</c:v>
                </c:pt>
                <c:pt idx="7">
                  <c:v>8.7511554259898377E-5</c:v>
                </c:pt>
                <c:pt idx="8">
                  <c:v>8.2042082118654729E-5</c:v>
                </c:pt>
              </c:numCache>
            </c:numRef>
          </c:val>
          <c:extLst>
            <c:ext xmlns:c16="http://schemas.microsoft.com/office/drawing/2014/chart" uri="{C3380CC4-5D6E-409C-BE32-E72D297353CC}">
              <c16:uniqueId val="{00000000-BCF5-4962-9B79-46E7EB836552}"/>
            </c:ext>
          </c:extLst>
        </c:ser>
        <c:ser>
          <c:idx val="1"/>
          <c:order val="1"/>
          <c:tx>
            <c:v>PE Asistencia Personal</c:v>
          </c:tx>
          <c:spPr>
            <a:solidFill>
              <a:schemeClr val="accent2"/>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'8CuantíaPrest'!$C$27:$C$35</c:f>
              <c:numCache>
                <c:formatCode>0.0%</c:formatCode>
                <c:ptCount val="9"/>
                <c:pt idx="0">
                  <c:v>4.6865846514352666E-3</c:v>
                </c:pt>
                <c:pt idx="1">
                  <c:v>8.7873462214411243E-4</c:v>
                </c:pt>
                <c:pt idx="2">
                  <c:v>9.0802577621558293E-3</c:v>
                </c:pt>
                <c:pt idx="3">
                  <c:v>0.11394258933801991</c:v>
                </c:pt>
                <c:pt idx="4">
                  <c:v>0.24428822495606328</c:v>
                </c:pt>
                <c:pt idx="5">
                  <c:v>0.55916813122437026</c:v>
                </c:pt>
                <c:pt idx="6">
                  <c:v>5.7703573520796719E-2</c:v>
                </c:pt>
                <c:pt idx="7">
                  <c:v>4.6865846514352666E-3</c:v>
                </c:pt>
                <c:pt idx="8">
                  <c:v>5.5653192735793788E-3</c:v>
                </c:pt>
              </c:numCache>
            </c:numRef>
          </c:val>
          <c:extLst>
            <c:ext xmlns:c16="http://schemas.microsoft.com/office/drawing/2014/chart" uri="{C3380CC4-5D6E-409C-BE32-E72D297353CC}">
              <c16:uniqueId val="{00000001-BCF5-4962-9B79-46E7EB836552}"/>
            </c:ext>
          </c:extLst>
        </c:ser>
        <c:ser>
          <c:idx val="3"/>
          <c:order val="2"/>
          <c:tx>
            <c:v>PE Vinculada al Servicio</c:v>
          </c:tx>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'8CuantíaPrest'!$I$11:$I$19</c:f>
              <c:numCache>
                <c:formatCode>0.0%</c:formatCode>
                <c:ptCount val="9"/>
                <c:pt idx="0">
                  <c:v>2.0901459730977987E-2</c:v>
                </c:pt>
                <c:pt idx="1">
                  <c:v>7.0289586353369515E-3</c:v>
                </c:pt>
                <c:pt idx="2">
                  <c:v>4.2274887907494188E-2</c:v>
                </c:pt>
                <c:pt idx="3">
                  <c:v>0.26637561945858479</c:v>
                </c:pt>
                <c:pt idx="4">
                  <c:v>0.36481475238512623</c:v>
                </c:pt>
                <c:pt idx="5">
                  <c:v>0.26735326838148538</c:v>
                </c:pt>
                <c:pt idx="6">
                  <c:v>1.7884232882715841E-2</c:v>
                </c:pt>
                <c:pt idx="7">
                  <c:v>2.258706132218589E-3</c:v>
                </c:pt>
                <c:pt idx="8">
                  <c:v>1.1108114486060075E-2</c:v>
                </c:pt>
              </c:numCache>
            </c:numRef>
          </c:val>
          <c:extLst>
            <c:ext xmlns:c16="http://schemas.microsoft.com/office/drawing/2014/chart" uri="{C3380CC4-5D6E-409C-BE32-E72D297353CC}">
              <c16:uniqueId val="{00000002-BCF5-4962-9B79-46E7EB836552}"/>
            </c:ext>
          </c:extLst>
        </c:ser>
        <c:dLbls>
          <c:showLegendKey val="0"/>
          <c:showVal val="0"/>
          <c:showCatName val="0"/>
          <c:showSerName val="0"/>
          <c:showPercent val="0"/>
          <c:showBubbleSize val="0"/>
        </c:dLbls>
        <c:gapWidth val="50"/>
        <c:overlap val="-27"/>
        <c:axId val="-2058255184"/>
        <c:axId val="-2058250832"/>
      </c:barChart>
      <c:catAx>
        <c:axId val="-205825518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0832"/>
        <c:crosses val="autoZero"/>
        <c:auto val="1"/>
        <c:lblAlgn val="ctr"/>
        <c:lblOffset val="100"/>
        <c:noMultiLvlLbl val="0"/>
      </c:catAx>
      <c:valAx>
        <c:axId val="-2058250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55184"/>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b="0" i="0" u="none" strike="noStrike" baseline="0">
                <a:effectLst/>
              </a:rPr>
              <a:t>Distribución de la cuantía de las Prestaciones Económicas (euros). </a:t>
            </a:r>
            <a:r>
              <a:rPr lang="en-US" sz="900" baseline="0"/>
              <a:t>GRADO II</a:t>
            </a:r>
            <a:endParaRPr lang="en-US" sz="900"/>
          </a:p>
        </c:rich>
      </c:tx>
      <c:layout>
        <c:manualLayout>
          <c:xMode val="edge"/>
          <c:yMode val="edge"/>
          <c:x val="8.6779827262076684E-2"/>
          <c:y val="4.3518098467121916E-2"/>
        </c:manualLayout>
      </c:layout>
      <c:overlay val="0"/>
      <c:spPr>
        <a:noFill/>
        <a:ln>
          <a:noFill/>
        </a:ln>
        <a:effectLst/>
      </c:spPr>
    </c:title>
    <c:autoTitleDeleted val="0"/>
    <c:plotArea>
      <c:layout>
        <c:manualLayout>
          <c:layoutTarget val="inner"/>
          <c:xMode val="edge"/>
          <c:yMode val="edge"/>
          <c:x val="7.4238436458418489E-2"/>
          <c:y val="0.18591362126245847"/>
          <c:w val="0.66801859975115563"/>
          <c:h val="0.5457103207217769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'8CuantíaPrest'!$D$11:$D$19</c:f>
              <c:numCache>
                <c:formatCode>0.0%</c:formatCode>
                <c:ptCount val="9"/>
                <c:pt idx="0">
                  <c:v>8.4282815670360545E-3</c:v>
                </c:pt>
                <c:pt idx="1">
                  <c:v>5.1742648902005856E-3</c:v>
                </c:pt>
                <c:pt idx="2">
                  <c:v>3.2303682998235835E-2</c:v>
                </c:pt>
                <c:pt idx="3">
                  <c:v>0.14572602882264191</c:v>
                </c:pt>
                <c:pt idx="4">
                  <c:v>0.68441713845178809</c:v>
                </c:pt>
                <c:pt idx="5">
                  <c:v>0.12136820050039966</c:v>
                </c:pt>
                <c:pt idx="6">
                  <c:v>2.1945693867029908E-3</c:v>
                </c:pt>
                <c:pt idx="7">
                  <c:v>3.4526630437353083E-4</c:v>
                </c:pt>
                <c:pt idx="8">
                  <c:v>4.2567078621394213E-5</c:v>
                </c:pt>
              </c:numCache>
            </c:numRef>
          </c:val>
          <c:extLst>
            <c:ext xmlns:c16="http://schemas.microsoft.com/office/drawing/2014/chart" uri="{C3380CC4-5D6E-409C-BE32-E72D297353CC}">
              <c16:uniqueId val="{00000000-FE47-43F0-893F-E3F679C8820C}"/>
            </c:ext>
          </c:extLst>
        </c:ser>
        <c:ser>
          <c:idx val="1"/>
          <c:order val="1"/>
          <c:tx>
            <c:v>PE Asistencia Personal</c:v>
          </c:tx>
          <c:spPr>
            <a:solidFill>
              <a:schemeClr val="accent2"/>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'8CuantíaPrest'!$D$27:$D$35</c:f>
              <c:numCache>
                <c:formatCode>0.0%</c:formatCode>
                <c:ptCount val="9"/>
                <c:pt idx="0">
                  <c:v>7.0990642142626653E-3</c:v>
                </c:pt>
                <c:pt idx="1">
                  <c:v>2.9041626331074541E-3</c:v>
                </c:pt>
                <c:pt idx="2">
                  <c:v>3.5495321071313327E-3</c:v>
                </c:pt>
                <c:pt idx="3">
                  <c:v>5.969667634720878E-2</c:v>
                </c:pt>
                <c:pt idx="4">
                  <c:v>0.10874475637302355</c:v>
                </c:pt>
                <c:pt idx="5">
                  <c:v>0.10777670216198774</c:v>
                </c:pt>
                <c:pt idx="6">
                  <c:v>0.21845756695708293</c:v>
                </c:pt>
                <c:pt idx="7">
                  <c:v>0.40626008389803164</c:v>
                </c:pt>
                <c:pt idx="8">
                  <c:v>8.5511455308163925E-2</c:v>
                </c:pt>
              </c:numCache>
            </c:numRef>
          </c:val>
          <c:extLst>
            <c:ext xmlns:c16="http://schemas.microsoft.com/office/drawing/2014/chart" uri="{C3380CC4-5D6E-409C-BE32-E72D297353CC}">
              <c16:uniqueId val="{00000001-FE47-43F0-893F-E3F679C8820C}"/>
            </c:ext>
          </c:extLst>
        </c:ser>
        <c:ser>
          <c:idx val="3"/>
          <c:order val="2"/>
          <c:tx>
            <c:v>PE Vinculada al servicio</c:v>
          </c:tx>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'8CuantíaPrest'!$J$11:$J$19</c:f>
              <c:numCache>
                <c:formatCode>0.0%</c:formatCode>
                <c:ptCount val="9"/>
                <c:pt idx="0">
                  <c:v>1.5135646959241352E-2</c:v>
                </c:pt>
                <c:pt idx="1">
                  <c:v>4.9782649240348335E-3</c:v>
                </c:pt>
                <c:pt idx="2">
                  <c:v>1.1692466608323888E-2</c:v>
                </c:pt>
                <c:pt idx="3">
                  <c:v>0.146650789779493</c:v>
                </c:pt>
                <c:pt idx="4">
                  <c:v>9.0541296644333816E-2</c:v>
                </c:pt>
                <c:pt idx="5">
                  <c:v>0.26793681764056065</c:v>
                </c:pt>
                <c:pt idx="6">
                  <c:v>0.26769292569903735</c:v>
                </c:pt>
                <c:pt idx="7">
                  <c:v>7.6051246000889486E-2</c:v>
                </c:pt>
                <c:pt idx="8">
                  <c:v>0.11932054574408563</c:v>
                </c:pt>
              </c:numCache>
            </c:numRef>
          </c:val>
          <c:extLst>
            <c:ext xmlns:c16="http://schemas.microsoft.com/office/drawing/2014/chart" uri="{C3380CC4-5D6E-409C-BE32-E72D297353CC}">
              <c16:uniqueId val="{00000002-FE47-43F0-893F-E3F679C8820C}"/>
            </c:ext>
          </c:extLst>
        </c:ser>
        <c:dLbls>
          <c:showLegendKey val="0"/>
          <c:showVal val="0"/>
          <c:showCatName val="0"/>
          <c:showSerName val="0"/>
          <c:showPercent val="0"/>
          <c:showBubbleSize val="0"/>
        </c:dLbls>
        <c:gapWidth val="50"/>
        <c:overlap val="-27"/>
        <c:axId val="-2058249744"/>
        <c:axId val="-2095907840"/>
      </c:barChart>
      <c:catAx>
        <c:axId val="-2058249744"/>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7840"/>
        <c:crosses val="autoZero"/>
        <c:auto val="1"/>
        <c:lblAlgn val="ctr"/>
        <c:lblOffset val="100"/>
        <c:noMultiLvlLbl val="0"/>
      </c:catAx>
      <c:valAx>
        <c:axId val="-209590784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58249744"/>
        <c:crosses val="autoZero"/>
        <c:crossBetween val="between"/>
        <c:majorUnit val="0.2"/>
      </c:valAx>
      <c:spPr>
        <a:noFill/>
        <a:ln w="25400">
          <a:noFill/>
        </a:ln>
      </c:spPr>
    </c:plotArea>
    <c:legend>
      <c:legendPos val="r"/>
      <c:layout>
        <c:manualLayout>
          <c:xMode val="edge"/>
          <c:yMode val="edge"/>
          <c:x val="0.75283255683005013"/>
          <c:y val="0.20264482634756276"/>
          <c:w val="0.18257690107075719"/>
          <c:h val="0.7375794783416721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lumMod val="65000"/>
                    <a:lumOff val="35000"/>
                  </a:schemeClr>
                </a:solidFill>
                <a:latin typeface="+mn-lt"/>
                <a:ea typeface="+mn-ea"/>
                <a:cs typeface="+mn-cs"/>
              </a:defRPr>
            </a:pPr>
            <a:r>
              <a:rPr lang="en-US" sz="900" b="0" i="0" u="none" strike="noStrike" baseline="0">
                <a:effectLst/>
              </a:rPr>
              <a:t>Distribución de la cuantía de las Prestaciones Económicas (euros). </a:t>
            </a:r>
            <a:r>
              <a:rPr lang="en-US" sz="900" baseline="0"/>
              <a:t> GRADO III</a:t>
            </a:r>
            <a:endParaRPr lang="en-US" sz="900"/>
          </a:p>
        </c:rich>
      </c:tx>
      <c:layout>
        <c:manualLayout>
          <c:xMode val="edge"/>
          <c:yMode val="edge"/>
          <c:x val="0.10812170886412595"/>
          <c:y val="3.9139671568087196E-2"/>
        </c:manualLayout>
      </c:layout>
      <c:overlay val="0"/>
      <c:spPr>
        <a:noFill/>
        <a:ln>
          <a:noFill/>
        </a:ln>
        <a:effectLst/>
      </c:spPr>
    </c:title>
    <c:autoTitleDeleted val="0"/>
    <c:plotArea>
      <c:layout>
        <c:manualLayout>
          <c:layoutTarget val="inner"/>
          <c:xMode val="edge"/>
          <c:yMode val="edge"/>
          <c:x val="9.2260885681231877E-2"/>
          <c:y val="0.16182665782776981"/>
          <c:w val="0.75733171159011725"/>
          <c:h val="0.65964297875210354"/>
        </c:manualLayout>
      </c:layout>
      <c:barChart>
        <c:barDir val="col"/>
        <c:grouping val="clustered"/>
        <c:varyColors val="0"/>
        <c:ser>
          <c:idx val="0"/>
          <c:order val="0"/>
          <c:tx>
            <c:v>PE Cuidados Familiares</c:v>
          </c:tx>
          <c:spPr>
            <a:solidFill>
              <a:schemeClr val="accent6"/>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'8CuantíaPrest'!$E$11:$E$19</c:f>
              <c:numCache>
                <c:formatCode>0.0%</c:formatCode>
                <c:ptCount val="9"/>
                <c:pt idx="0">
                  <c:v>1.0476960617410056E-2</c:v>
                </c:pt>
                <c:pt idx="1">
                  <c:v>2.9082964476222902E-3</c:v>
                </c:pt>
                <c:pt idx="2">
                  <c:v>9.7179661786403367E-3</c:v>
                </c:pt>
                <c:pt idx="3">
                  <c:v>7.9460333673816816E-2</c:v>
                </c:pt>
                <c:pt idx="4">
                  <c:v>0.17552633072295995</c:v>
                </c:pt>
                <c:pt idx="5">
                  <c:v>0.57386363636363635</c:v>
                </c:pt>
                <c:pt idx="6">
                  <c:v>0.11737458858245375</c:v>
                </c:pt>
                <c:pt idx="7">
                  <c:v>3.0565486323913291E-2</c:v>
                </c:pt>
                <c:pt idx="8">
                  <c:v>1.0640108954715696E-4</c:v>
                </c:pt>
              </c:numCache>
            </c:numRef>
          </c:val>
          <c:extLst>
            <c:ext xmlns:c16="http://schemas.microsoft.com/office/drawing/2014/chart" uri="{C3380CC4-5D6E-409C-BE32-E72D297353CC}">
              <c16:uniqueId val="{00000000-D438-43EF-A1B3-FD8FCB43CC1D}"/>
            </c:ext>
          </c:extLst>
        </c:ser>
        <c:ser>
          <c:idx val="1"/>
          <c:order val="1"/>
          <c:tx>
            <c:v>PE Asistencia Personal</c:v>
          </c:tx>
          <c:spPr>
            <a:solidFill>
              <a:schemeClr val="accent2"/>
            </a:solidFill>
            <a:ln>
              <a:noFill/>
            </a:ln>
            <a:effectLst/>
          </c:spPr>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'8CuantíaPrest'!$E$27:$E$35</c:f>
              <c:numCache>
                <c:formatCode>0.0%</c:formatCode>
                <c:ptCount val="9"/>
                <c:pt idx="0">
                  <c:v>8.3275503122831364E-3</c:v>
                </c:pt>
                <c:pt idx="1">
                  <c:v>0</c:v>
                </c:pt>
                <c:pt idx="2">
                  <c:v>2.0818875780707841E-3</c:v>
                </c:pt>
                <c:pt idx="3">
                  <c:v>1.3532269257460098E-2</c:v>
                </c:pt>
                <c:pt idx="4">
                  <c:v>4.8230395558639831E-2</c:v>
                </c:pt>
                <c:pt idx="5">
                  <c:v>4.9618320610687022E-2</c:v>
                </c:pt>
                <c:pt idx="6">
                  <c:v>9.0909090909090912E-2</c:v>
                </c:pt>
                <c:pt idx="7">
                  <c:v>0.14260929909784872</c:v>
                </c:pt>
                <c:pt idx="8">
                  <c:v>0.64469118667591951</c:v>
                </c:pt>
              </c:numCache>
            </c:numRef>
          </c:val>
          <c:extLst>
            <c:ext xmlns:c16="http://schemas.microsoft.com/office/drawing/2014/chart" uri="{C3380CC4-5D6E-409C-BE32-E72D297353CC}">
              <c16:uniqueId val="{00000001-D438-43EF-A1B3-FD8FCB43CC1D}"/>
            </c:ext>
          </c:extLst>
        </c:ser>
        <c:ser>
          <c:idx val="3"/>
          <c:order val="2"/>
          <c:tx>
            <c:v>PE Vinculada al servicio</c:v>
          </c:tx>
          <c:invertIfNegative val="0"/>
          <c:cat>
            <c:strRef>
              <c:f>'8CuantíaPrest'!$H$11:$H$19</c:f>
              <c:strCache>
                <c:ptCount val="9"/>
                <c:pt idx="0">
                  <c:v>Menos de 25</c:v>
                </c:pt>
                <c:pt idx="1">
                  <c:v>De 25 a 49</c:v>
                </c:pt>
                <c:pt idx="2">
                  <c:v>De 50 a 99</c:v>
                </c:pt>
                <c:pt idx="3">
                  <c:v>De 100 a 199</c:v>
                </c:pt>
                <c:pt idx="4">
                  <c:v>De 200 a 299</c:v>
                </c:pt>
                <c:pt idx="5">
                  <c:v>De 300 a 399</c:v>
                </c:pt>
                <c:pt idx="6">
                  <c:v>De 400 a 499</c:v>
                </c:pt>
                <c:pt idx="7">
                  <c:v>De 500 a 699</c:v>
                </c:pt>
                <c:pt idx="8">
                  <c:v>700 o más</c:v>
                </c:pt>
              </c:strCache>
            </c:strRef>
          </c:cat>
          <c:val>
            <c:numRef>
              <c:f>'8CuantíaPrest'!$K$11:$K$19</c:f>
              <c:numCache>
                <c:formatCode>0.0%</c:formatCode>
                <c:ptCount val="9"/>
                <c:pt idx="0">
                  <c:v>8.7374199451052143E-3</c:v>
                </c:pt>
                <c:pt idx="1">
                  <c:v>4.6965538273863981E-3</c:v>
                </c:pt>
                <c:pt idx="2">
                  <c:v>7.9444952729490707E-3</c:v>
                </c:pt>
                <c:pt idx="3">
                  <c:v>4.9740774626410494E-2</c:v>
                </c:pt>
                <c:pt idx="4">
                  <c:v>0.12849954254345838</c:v>
                </c:pt>
                <c:pt idx="5">
                  <c:v>6.7627325404086613E-2</c:v>
                </c:pt>
                <c:pt idx="6">
                  <c:v>0.14705702958218969</c:v>
                </c:pt>
                <c:pt idx="7">
                  <c:v>0.24571515706007929</c:v>
                </c:pt>
                <c:pt idx="8">
                  <c:v>0.33998170173833486</c:v>
                </c:pt>
              </c:numCache>
            </c:numRef>
          </c:val>
          <c:extLst>
            <c:ext xmlns:c16="http://schemas.microsoft.com/office/drawing/2014/chart" uri="{C3380CC4-5D6E-409C-BE32-E72D297353CC}">
              <c16:uniqueId val="{00000002-D438-43EF-A1B3-FD8FCB43CC1D}"/>
            </c:ext>
          </c:extLst>
        </c:ser>
        <c:dLbls>
          <c:showLegendKey val="0"/>
          <c:showVal val="0"/>
          <c:showCatName val="0"/>
          <c:showSerName val="0"/>
          <c:showPercent val="0"/>
          <c:showBubbleSize val="0"/>
        </c:dLbls>
        <c:gapWidth val="50"/>
        <c:overlap val="-27"/>
        <c:axId val="-2095912736"/>
        <c:axId val="-2095909472"/>
      </c:barChart>
      <c:catAx>
        <c:axId val="-2095912736"/>
        <c:scaling>
          <c:orientation val="minMax"/>
        </c:scaling>
        <c:delete val="0"/>
        <c:axPos val="b"/>
        <c:numFmt formatCode="General" sourceLinked="1"/>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09472"/>
        <c:crosses val="autoZero"/>
        <c:auto val="1"/>
        <c:lblAlgn val="ctr"/>
        <c:lblOffset val="100"/>
        <c:noMultiLvlLbl val="0"/>
      </c:catAx>
      <c:valAx>
        <c:axId val="-2095909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095912736"/>
        <c:crosses val="autoZero"/>
        <c:crossBetween val="between"/>
        <c:majorUnit val="0.2"/>
      </c:valAx>
      <c:spPr>
        <a:noFill/>
        <a:ln w="25400">
          <a:noFill/>
        </a:ln>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solidFill>
                  <a:srgbClr val="008000"/>
                </a:solidFill>
              </a:rPr>
              <a:t>Tiempo medio desde la Solicitud de dependencia</a:t>
            </a:r>
            <a:r>
              <a:rPr lang="en-US" baseline="0">
                <a:solidFill>
                  <a:srgbClr val="008000"/>
                </a:solidFill>
              </a:rPr>
              <a:t> hasta la Resolución de Prestación (días)</a:t>
            </a:r>
            <a:endParaRPr lang="en-US">
              <a:solidFill>
                <a:srgbClr val="008000"/>
              </a:solidFill>
            </a:endParaRPr>
          </a:p>
        </c:rich>
      </c:tx>
      <c:layout>
        <c:manualLayout>
          <c:xMode val="edge"/>
          <c:yMode val="edge"/>
          <c:x val="0.16727867100444779"/>
          <c:y val="1.0683727034120735E-2"/>
        </c:manualLayout>
      </c:layout>
      <c:overlay val="0"/>
    </c:title>
    <c:autoTitleDeleted val="0"/>
    <c:plotArea>
      <c:layout>
        <c:manualLayout>
          <c:layoutTarget val="inner"/>
          <c:xMode val="edge"/>
          <c:yMode val="edge"/>
          <c:x val="0.12526096033402923"/>
          <c:y val="6.7744258530183732E-2"/>
          <c:w val="0.84551148225469763"/>
          <c:h val="0.67535974409448829"/>
        </c:manualLayout>
      </c:layout>
      <c:barChart>
        <c:barDir val="col"/>
        <c:grouping val="clustered"/>
        <c:varyColors val="0"/>
        <c:ser>
          <c:idx val="0"/>
          <c:order val="0"/>
          <c:spPr>
            <a:solidFill>
              <a:srgbClr val="FFFF99"/>
            </a:solidFill>
            <a:ln w="12700">
              <a:solidFill>
                <a:srgbClr val="000000"/>
              </a:solidFill>
              <a:prstDash val="solid"/>
            </a:ln>
          </c:spPr>
          <c:invertIfNegative val="0"/>
          <c:dPt>
            <c:idx val="5"/>
            <c:invertIfNegative val="0"/>
            <c:bubble3D val="0"/>
            <c:spPr>
              <a:solidFill>
                <a:schemeClr val="accent6">
                  <a:lumMod val="40000"/>
                  <a:lumOff val="60000"/>
                </a:schemeClr>
              </a:solidFill>
              <a:ln w="12700">
                <a:solidFill>
                  <a:srgbClr val="000000"/>
                </a:solidFill>
                <a:prstDash val="solid"/>
              </a:ln>
            </c:spPr>
            <c:extLst>
              <c:ext xmlns:c16="http://schemas.microsoft.com/office/drawing/2014/chart" uri="{C3380CC4-5D6E-409C-BE32-E72D297353CC}">
                <c16:uniqueId val="{00000000-F0B9-4BE1-AAFB-F7F36F8DDABA}"/>
              </c:ext>
            </c:extLst>
          </c:dPt>
          <c:dPt>
            <c:idx val="6"/>
            <c:invertIfNegative val="0"/>
            <c:bubble3D val="0"/>
            <c:extLst>
              <c:ext xmlns:c16="http://schemas.microsoft.com/office/drawing/2014/chart" uri="{C3380CC4-5D6E-409C-BE32-E72D297353CC}">
                <c16:uniqueId val="{00000002-F0B9-4BE1-AAFB-F7F36F8DDABA}"/>
              </c:ext>
            </c:extLst>
          </c:dPt>
          <c:dPt>
            <c:idx val="7"/>
            <c:invertIfNegative val="0"/>
            <c:bubble3D val="0"/>
            <c:extLst>
              <c:ext xmlns:c16="http://schemas.microsoft.com/office/drawing/2014/chart" uri="{C3380CC4-5D6E-409C-BE32-E72D297353CC}">
                <c16:uniqueId val="{00000003-F0B9-4BE1-AAFB-F7F36F8DDABA}"/>
              </c:ext>
            </c:extLst>
          </c:dPt>
          <c:dPt>
            <c:idx val="8"/>
            <c:invertIfNegative val="0"/>
            <c:bubble3D val="0"/>
            <c:extLst>
              <c:ext xmlns:c16="http://schemas.microsoft.com/office/drawing/2014/chart" uri="{C3380CC4-5D6E-409C-BE32-E72D297353CC}">
                <c16:uniqueId val="{00000004-F0B9-4BE1-AAFB-F7F36F8DDABA}"/>
              </c:ext>
            </c:extLst>
          </c:dPt>
          <c:dPt>
            <c:idx val="9"/>
            <c:invertIfNegative val="0"/>
            <c:bubble3D val="0"/>
            <c:extLst>
              <c:ext xmlns:c16="http://schemas.microsoft.com/office/drawing/2014/chart" uri="{C3380CC4-5D6E-409C-BE32-E72D297353CC}">
                <c16:uniqueId val="{00000005-F0B9-4BE1-AAFB-F7F36F8DDABA}"/>
              </c:ext>
            </c:extLst>
          </c:dPt>
          <c:dLbls>
            <c:dLbl>
              <c:idx val="0"/>
              <c:layout>
                <c:manualLayout>
                  <c:x val="7.9840319361277438E-3"/>
                  <c:y val="6.83760683760681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0B9-4BE1-AAFB-F7F36F8DDABA}"/>
                </c:ext>
              </c:extLst>
            </c:dLbl>
            <c:dLbl>
              <c:idx val="1"/>
              <c:layout>
                <c:manualLayout>
                  <c:x val="-2.4395371320756874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0B9-4BE1-AAFB-F7F36F8DDABA}"/>
                </c:ext>
              </c:extLst>
            </c:dLbl>
            <c:dLbl>
              <c:idx val="3"/>
              <c:layout>
                <c:manualLayout>
                  <c:x val="-4.8790742641513747E-17"/>
                  <c:y val="-4.558404558404600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0B9-4BE1-AAFB-F7F36F8DDABA}"/>
                </c:ext>
              </c:extLst>
            </c:dLbl>
            <c:dLbl>
              <c:idx val="5"/>
              <c:layout>
                <c:manualLayout>
                  <c:x val="0"/>
                  <c:y val="6.83760683760683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9-4BE1-AAFB-F7F36F8DDABA}"/>
                </c:ext>
              </c:extLst>
            </c:dLbl>
            <c:dLbl>
              <c:idx val="6"/>
              <c:layout>
                <c:manualLayout>
                  <c:x val="2.6613439787091992E-3"/>
                  <c:y val="6.83760683760679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B9-4BE1-AAFB-F7F36F8DDABA}"/>
                </c:ext>
              </c:extLst>
            </c:dLbl>
            <c:dLbl>
              <c:idx val="7"/>
              <c:layout>
                <c:manualLayout>
                  <c:x val="-4.8790742641513747E-17"/>
                  <c:y val="8.333333333333333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0B9-4BE1-AAFB-F7F36F8DDABA}"/>
                </c:ext>
              </c:extLst>
            </c:dLbl>
            <c:dLbl>
              <c:idx val="8"/>
              <c:layout>
                <c:manualLayout>
                  <c:x val="0"/>
                  <c:y val="6.25000000000000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0B9-4BE1-AAFB-F7F36F8DDABA}"/>
                </c:ext>
              </c:extLst>
            </c:dLbl>
            <c:spPr>
              <a:noFill/>
              <a:ln w="25400">
                <a:noFill/>
              </a:ln>
            </c:spPr>
            <c:txPr>
              <a:bodyPr wrap="square" lIns="38100" tIns="19050" rIns="38100" bIns="19050" anchor="ctr">
                <a:spAutoFit/>
              </a:bodyPr>
              <a:lstStyle/>
              <a:p>
                <a:pPr>
                  <a:defRPr>
                    <a:solidFill>
                      <a:srgbClr val="006600"/>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'9TiempoEspera'!$O$13:$O$32</c:f>
              <c:strCache>
                <c:ptCount val="20"/>
                <c:pt idx="0">
                  <c:v>Canarias</c:v>
                </c:pt>
                <c:pt idx="1">
                  <c:v>Andalucía</c:v>
                </c:pt>
                <c:pt idx="2">
                  <c:v>Murcia, Región de</c:v>
                </c:pt>
                <c:pt idx="3">
                  <c:v>Galicia</c:v>
                </c:pt>
                <c:pt idx="4">
                  <c:v>Extremadura</c:v>
                </c:pt>
                <c:pt idx="5">
                  <c:v>TOTAL</c:v>
                </c:pt>
                <c:pt idx="6">
                  <c:v>Madrid, Comunidad de*</c:v>
                </c:pt>
                <c:pt idx="7">
                  <c:v>Cataluña</c:v>
                </c:pt>
                <c:pt idx="8">
                  <c:v>Comunitat Valenciana</c:v>
                </c:pt>
                <c:pt idx="9">
                  <c:v>Asturias, Principado de</c:v>
                </c:pt>
                <c:pt idx="10">
                  <c:v>Melilla</c:v>
                </c:pt>
                <c:pt idx="11">
                  <c:v>Rioja, La</c:v>
                </c:pt>
                <c:pt idx="12">
                  <c:v>Balears, Illes</c:v>
                </c:pt>
                <c:pt idx="13">
                  <c:v>Aragón</c:v>
                </c:pt>
                <c:pt idx="14">
                  <c:v>Cantabria</c:v>
                </c:pt>
                <c:pt idx="15">
                  <c:v>Castilla - La Mancha</c:v>
                </c:pt>
                <c:pt idx="16">
                  <c:v>Navarra, Comunidad Foral de</c:v>
                </c:pt>
                <c:pt idx="17">
                  <c:v>País Vasco*</c:v>
                </c:pt>
                <c:pt idx="18">
                  <c:v>Castilla y León*</c:v>
                </c:pt>
                <c:pt idx="19">
                  <c:v>Ceuta</c:v>
                </c:pt>
              </c:strCache>
            </c:strRef>
          </c:cat>
          <c:val>
            <c:numRef>
              <c:f>'9TiempoEspera'!$P$13:$P$32</c:f>
              <c:numCache>
                <c:formatCode>#,##0</c:formatCode>
                <c:ptCount val="20"/>
                <c:pt idx="0">
                  <c:v>846.56</c:v>
                </c:pt>
                <c:pt idx="1">
                  <c:v>529.04999999999995</c:v>
                </c:pt>
                <c:pt idx="2">
                  <c:v>491.2</c:v>
                </c:pt>
                <c:pt idx="3">
                  <c:v>373.4</c:v>
                </c:pt>
                <c:pt idx="4">
                  <c:v>361.07</c:v>
                </c:pt>
                <c:pt idx="5">
                  <c:v>331.26</c:v>
                </c:pt>
                <c:pt idx="6">
                  <c:v>285.7</c:v>
                </c:pt>
                <c:pt idx="7">
                  <c:v>282.45</c:v>
                </c:pt>
                <c:pt idx="8">
                  <c:v>279.68</c:v>
                </c:pt>
                <c:pt idx="9">
                  <c:v>274.56</c:v>
                </c:pt>
                <c:pt idx="10">
                  <c:v>247.68</c:v>
                </c:pt>
                <c:pt idx="11">
                  <c:v>232.8</c:v>
                </c:pt>
                <c:pt idx="12">
                  <c:v>221.6</c:v>
                </c:pt>
                <c:pt idx="13">
                  <c:v>196.03</c:v>
                </c:pt>
                <c:pt idx="14">
                  <c:v>186.09</c:v>
                </c:pt>
                <c:pt idx="15">
                  <c:v>184.93</c:v>
                </c:pt>
                <c:pt idx="16">
                  <c:v>177.25</c:v>
                </c:pt>
                <c:pt idx="17">
                  <c:v>144.26</c:v>
                </c:pt>
                <c:pt idx="18">
                  <c:v>123.22</c:v>
                </c:pt>
                <c:pt idx="19">
                  <c:v>71.27</c:v>
                </c:pt>
              </c:numCache>
            </c:numRef>
          </c:val>
          <c:extLst>
            <c:ext xmlns:c16="http://schemas.microsoft.com/office/drawing/2014/chart" uri="{C3380CC4-5D6E-409C-BE32-E72D297353CC}">
              <c16:uniqueId val="{00000009-F0B9-4BE1-AAFB-F7F36F8DDABA}"/>
            </c:ext>
          </c:extLst>
        </c:ser>
        <c:dLbls>
          <c:showLegendKey val="0"/>
          <c:showVal val="0"/>
          <c:showCatName val="0"/>
          <c:showSerName val="0"/>
          <c:showPercent val="0"/>
          <c:showBubbleSize val="0"/>
        </c:dLbls>
        <c:gapWidth val="20"/>
        <c:axId val="-2095908928"/>
        <c:axId val="-2095911104"/>
      </c:barChart>
      <c:catAx>
        <c:axId val="-2095908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2095911104"/>
        <c:crosses val="autoZero"/>
        <c:auto val="1"/>
        <c:lblAlgn val="ctr"/>
        <c:lblOffset val="100"/>
        <c:tickLblSkip val="1"/>
        <c:tickMarkSkip val="1"/>
        <c:noMultiLvlLbl val="0"/>
      </c:catAx>
      <c:valAx>
        <c:axId val="-2095911104"/>
        <c:scaling>
          <c:orientation val="minMax"/>
          <c:max val="1004"/>
          <c:min val="0"/>
        </c:scaling>
        <c:delete val="0"/>
        <c:axPos val="l"/>
        <c:numFmt formatCode="#,##0"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209590892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0056" r="0.75000000000000056" t="1" header="0" footer="0"/>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en el tramo de edad</a:t>
            </a:r>
            <a:r>
              <a:rPr lang="es-ES" baseline="0">
                <a:solidFill>
                  <a:srgbClr val="008000"/>
                </a:solidFill>
              </a:rPr>
              <a:t> de 0 a 64 años sobre la población de dicha edad</a:t>
            </a:r>
          </a:p>
        </c:rich>
      </c:tx>
      <c:layout>
        <c:manualLayout>
          <c:xMode val="edge"/>
          <c:yMode val="edge"/>
          <c:x val="0.19044025157232702"/>
          <c:y val="1.444043321299639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0-686B-498B-ACF0-F46FF0C502D2}"/>
              </c:ext>
            </c:extLst>
          </c:dPt>
          <c:dPt>
            <c:idx val="9"/>
            <c:invertIfNegative val="0"/>
            <c:bubble3D val="0"/>
            <c:extLst>
              <c:ext xmlns:c16="http://schemas.microsoft.com/office/drawing/2014/chart" uri="{C3380CC4-5D6E-409C-BE32-E72D297353CC}">
                <c16:uniqueId val="{00000002-686B-498B-ACF0-F46FF0C502D2}"/>
              </c:ext>
            </c:extLst>
          </c:dPt>
          <c:dPt>
            <c:idx val="10"/>
            <c:invertIfNegative val="0"/>
            <c:bubble3D val="0"/>
            <c:extLst>
              <c:ext xmlns:c16="http://schemas.microsoft.com/office/drawing/2014/chart" uri="{C3380CC4-5D6E-409C-BE32-E72D297353CC}">
                <c16:uniqueId val="{00000003-686B-498B-ACF0-F46FF0C502D2}"/>
              </c:ext>
            </c:extLst>
          </c:dPt>
          <c:dLbls>
            <c:dLbl>
              <c:idx val="0"/>
              <c:layout>
                <c:manualLayout>
                  <c:x val="1.1180992313067784E-2"/>
                  <c:y val="0"/>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6B-498B-ACF0-F46FF0C502D2}"/>
                </c:ext>
              </c:extLst>
            </c:dLbl>
            <c:dLbl>
              <c:idx val="1"/>
              <c:layout>
                <c:manualLayout>
                  <c:x val="8.3857938810280291E-3"/>
                  <c:y val="-1.1030759053880138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6B-498B-ACF0-F46FF0C502D2}"/>
                </c:ext>
              </c:extLst>
            </c:dLbl>
            <c:dLbl>
              <c:idx val="2"/>
              <c:layout>
                <c:manualLayout>
                  <c:x val="2.7951769186746393E-3"/>
                  <c:y val="4.813477737665440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6B-498B-ACF0-F46FF0C502D2}"/>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86B-498B-ACF0-F46FF0C502D2}"/>
                </c:ext>
              </c:extLst>
            </c:dLbl>
            <c:dLbl>
              <c:idx val="4"/>
              <c:layout>
                <c:manualLayout>
                  <c:x val="3.9510850617357042E-3"/>
                  <c:y val="9.626955475330904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86B-498B-ACF0-F46FF0C502D2}"/>
                </c:ext>
              </c:extLst>
            </c:dLbl>
            <c:dLbl>
              <c:idx val="5"/>
              <c:layout>
                <c:manualLayout>
                  <c:x val="3.3497479174240674E-3"/>
                  <c:y val="7.878601381723835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86B-498B-ACF0-F46FF0C502D2}"/>
                </c:ext>
              </c:extLst>
            </c:dLbl>
            <c:dLbl>
              <c:idx val="6"/>
              <c:layout>
                <c:manualLayout>
                  <c:x val="-1.1236051714712023E-5"/>
                  <c:y val="7.22020092316046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86B-498B-ACF0-F46FF0C502D2}"/>
                </c:ext>
              </c:extLst>
            </c:dLbl>
            <c:dLbl>
              <c:idx val="7"/>
              <c:layout>
                <c:manualLayout>
                  <c:x val="-2.7624886520266766E-3"/>
                  <c:y val="4.38193501674359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86B-498B-ACF0-F46FF0C502D2}"/>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86B-498B-ACF0-F46FF0C502D2}"/>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6B-498B-ACF0-F46FF0C502D2}"/>
                </c:ext>
              </c:extLst>
            </c:dLbl>
            <c:dLbl>
              <c:idx val="10"/>
              <c:layout>
                <c:manualLayout>
                  <c:x val="2.8032193394921293E-3"/>
                  <c:y val="9.626934564213984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86B-498B-ACF0-F46FF0C502D2}"/>
                </c:ext>
              </c:extLst>
            </c:dLbl>
            <c:dLbl>
              <c:idx val="11"/>
              <c:layout>
                <c:manualLayout>
                  <c:x val="2.8033071211462316E-3"/>
                  <c:y val="7.22020092316046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686B-498B-ACF0-F46FF0C502D2}"/>
                </c:ext>
              </c:extLst>
            </c:dLbl>
            <c:dLbl>
              <c:idx val="13"/>
              <c:layout>
                <c:manualLayout>
                  <c:x val="-1.1232540448470264E-3"/>
                  <c:y val="4.1550668235436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86B-498B-ACF0-F46FF0C502D2}"/>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86B-498B-ACF0-F46FF0C502D2}"/>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86B-498B-ACF0-F46FF0C502D2}"/>
                </c:ext>
              </c:extLst>
            </c:dLbl>
            <c:dLbl>
              <c:idx val="16"/>
              <c:layout>
                <c:manualLayout>
                  <c:x val="1.0025062656641603E-2"/>
                  <c:y val="7.2202166064981067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86B-498B-ACF0-F46FF0C502D2}"/>
                </c:ext>
              </c:extLst>
            </c:dLbl>
            <c:dLbl>
              <c:idx val="17"/>
              <c:layout>
                <c:manualLayout>
                  <c:x val="1.1180992313067784E-2"/>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86B-498B-ACF0-F46FF0C502D2}"/>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86B-498B-ACF0-F46FF0C502D2}"/>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'24asolcasaad_pobl'!$AK$11:$AK$29</c:f>
              <c:strCache>
                <c:ptCount val="19"/>
                <c:pt idx="0">
                  <c:v>Ceuta y Melilla</c:v>
                </c:pt>
                <c:pt idx="1">
                  <c:v>Castilla y León</c:v>
                </c:pt>
                <c:pt idx="2">
                  <c:v>País Vasco</c:v>
                </c:pt>
                <c:pt idx="3">
                  <c:v>Andalucía</c:v>
                </c:pt>
                <c:pt idx="4">
                  <c:v>Murcia, Región de</c:v>
                </c:pt>
                <c:pt idx="5">
                  <c:v>Extremadura</c:v>
                </c:pt>
                <c:pt idx="6">
                  <c:v>Cantabria</c:v>
                </c:pt>
                <c:pt idx="7">
                  <c:v>Cataluña</c:v>
                </c:pt>
                <c:pt idx="8">
                  <c:v>TOTAL</c:v>
                </c:pt>
                <c:pt idx="9">
                  <c:v>Asturias, Principado de</c:v>
                </c:pt>
                <c:pt idx="10">
                  <c:v>Rioja, La</c:v>
                </c:pt>
                <c:pt idx="11">
                  <c:v>Castilla - La Mancha</c:v>
                </c:pt>
                <c:pt idx="12">
                  <c:v>Comunitat Valenciana</c:v>
                </c:pt>
                <c:pt idx="13">
                  <c:v>Balears, Illes</c:v>
                </c:pt>
                <c:pt idx="14">
                  <c:v>Galicia</c:v>
                </c:pt>
                <c:pt idx="15">
                  <c:v>Canarias</c:v>
                </c:pt>
                <c:pt idx="16">
                  <c:v>Madrid, Comunidad de</c:v>
                </c:pt>
                <c:pt idx="17">
                  <c:v>Aragón</c:v>
                </c:pt>
                <c:pt idx="18">
                  <c:v>Navarra, Comunidad Foral de</c:v>
                </c:pt>
              </c:strCache>
            </c:strRef>
          </c:cat>
          <c:val>
            <c:numRef>
              <c:f>'24asolcasaad_pobl'!$AL$11:$AL$29</c:f>
              <c:numCache>
                <c:formatCode>0.00</c:formatCode>
                <c:ptCount val="19"/>
                <c:pt idx="0">
                  <c:v>1.7926823515140078</c:v>
                </c:pt>
                <c:pt idx="1">
                  <c:v>1.7647136110649349</c:v>
                </c:pt>
                <c:pt idx="2">
                  <c:v>1.7300668708353164</c:v>
                </c:pt>
                <c:pt idx="3">
                  <c:v>1.7195120919394384</c:v>
                </c:pt>
                <c:pt idx="4">
                  <c:v>1.5896015607308416</c:v>
                </c:pt>
                <c:pt idx="5">
                  <c:v>1.5884248955078963</c:v>
                </c:pt>
                <c:pt idx="6">
                  <c:v>1.4529119303987903</c:v>
                </c:pt>
                <c:pt idx="7">
                  <c:v>1.4412597666185119</c:v>
                </c:pt>
                <c:pt idx="8">
                  <c:v>1.3873231707942935</c:v>
                </c:pt>
                <c:pt idx="9">
                  <c:v>1.3653444105871582</c:v>
                </c:pt>
                <c:pt idx="10">
                  <c:v>1.35953888010325</c:v>
                </c:pt>
                <c:pt idx="11">
                  <c:v>1.3040611742763544</c:v>
                </c:pt>
                <c:pt idx="12">
                  <c:v>1.3011594349256057</c:v>
                </c:pt>
                <c:pt idx="13">
                  <c:v>1.1847123146283831</c:v>
                </c:pt>
                <c:pt idx="14">
                  <c:v>1.1656908977308971</c:v>
                </c:pt>
                <c:pt idx="15">
                  <c:v>1.1325695327104874</c:v>
                </c:pt>
                <c:pt idx="16">
                  <c:v>0.99368392646608372</c:v>
                </c:pt>
                <c:pt idx="17">
                  <c:v>0.98753509112321591</c:v>
                </c:pt>
                <c:pt idx="18">
                  <c:v>0.97639097943157804</c:v>
                </c:pt>
              </c:numCache>
            </c:numRef>
          </c:val>
          <c:extLst>
            <c:ext xmlns:c16="http://schemas.microsoft.com/office/drawing/2014/chart" uri="{C3380CC4-5D6E-409C-BE32-E72D297353CC}">
              <c16:uniqueId val="{00000013-686B-498B-ACF0-F46FF0C502D2}"/>
            </c:ext>
          </c:extLst>
        </c:ser>
        <c:dLbls>
          <c:showLegendKey val="0"/>
          <c:showVal val="0"/>
          <c:showCatName val="0"/>
          <c:showSerName val="0"/>
          <c:showPercent val="0"/>
          <c:showBubbleSize val="0"/>
        </c:dLbls>
        <c:gapWidth val="20"/>
        <c:axId val="711915360"/>
        <c:axId val="711916448"/>
      </c:barChart>
      <c:catAx>
        <c:axId val="71191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711916448"/>
        <c:crosses val="autoZero"/>
        <c:auto val="1"/>
        <c:lblAlgn val="ctr"/>
        <c:lblOffset val="100"/>
        <c:tickLblSkip val="1"/>
        <c:tickMarkSkip val="1"/>
        <c:noMultiLvlLbl val="0"/>
      </c:catAx>
      <c:valAx>
        <c:axId val="711916448"/>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711915360"/>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6"/>
            </a:solidFill>
          </c:spPr>
          <c:invertIfNegative val="0"/>
          <c:dPt>
            <c:idx val="9"/>
            <c:invertIfNegative val="0"/>
            <c:bubble3D val="0"/>
            <c:extLst>
              <c:ext xmlns:c16="http://schemas.microsoft.com/office/drawing/2014/chart" uri="{C3380CC4-5D6E-409C-BE32-E72D297353CC}">
                <c16:uniqueId val="{00000000-6C81-47B0-B1AF-BAF6FD9CCEB2}"/>
              </c:ext>
            </c:extLst>
          </c:dPt>
          <c:dPt>
            <c:idx val="10"/>
            <c:invertIfNegative val="0"/>
            <c:bubble3D val="0"/>
            <c:spPr>
              <a:solidFill>
                <a:schemeClr val="accent6">
                  <a:lumMod val="50000"/>
                </a:schemeClr>
              </a:solidFill>
            </c:spPr>
            <c:extLst>
              <c:ext xmlns:c16="http://schemas.microsoft.com/office/drawing/2014/chart" uri="{C3380CC4-5D6E-409C-BE32-E72D297353CC}">
                <c16:uniqueId val="{0000000F-6C81-47B0-B1AF-BAF6FD9CCEB2}"/>
              </c:ext>
            </c:extLst>
          </c:dPt>
          <c:dPt>
            <c:idx val="11"/>
            <c:invertIfNegative val="0"/>
            <c:bubble3D val="0"/>
            <c:extLst>
              <c:ext xmlns:c16="http://schemas.microsoft.com/office/drawing/2014/chart" uri="{C3380CC4-5D6E-409C-BE32-E72D297353CC}">
                <c16:uniqueId val="{00000001-6C81-47B0-B1AF-BAF6FD9CCEB2}"/>
              </c:ext>
            </c:extLst>
          </c:dPt>
          <c:dPt>
            <c:idx val="12"/>
            <c:invertIfNegative val="0"/>
            <c:bubble3D val="0"/>
            <c:extLst>
              <c:ext xmlns:c16="http://schemas.microsoft.com/office/drawing/2014/chart" uri="{C3380CC4-5D6E-409C-BE32-E72D297353CC}">
                <c16:uniqueId val="{00000002-6C81-47B0-B1AF-BAF6FD9CCEB2}"/>
              </c:ext>
            </c:extLst>
          </c:dPt>
          <c:dPt>
            <c:idx val="13"/>
            <c:invertIfNegative val="0"/>
            <c:bubble3D val="0"/>
            <c:extLst>
              <c:ext xmlns:c16="http://schemas.microsoft.com/office/drawing/2014/chart" uri="{C3380CC4-5D6E-409C-BE32-E72D297353CC}">
                <c16:uniqueId val="{00000004-6C81-47B0-B1AF-BAF6FD9CCEB2}"/>
              </c:ext>
            </c:extLst>
          </c:dPt>
          <c:dPt>
            <c:idx val="14"/>
            <c:invertIfNegative val="0"/>
            <c:bubble3D val="0"/>
            <c:extLst>
              <c:ext xmlns:c16="http://schemas.microsoft.com/office/drawing/2014/chart" uri="{C3380CC4-5D6E-409C-BE32-E72D297353CC}">
                <c16:uniqueId val="{00000005-6C81-47B0-B1AF-BAF6FD9CCEB2}"/>
              </c:ext>
            </c:extLst>
          </c:dPt>
          <c:dLbls>
            <c:dLbl>
              <c:idx val="0"/>
              <c:layout>
                <c:manualLayout>
                  <c:x val="0"/>
                  <c:y val="-3.0478894636931943E-3"/>
                </c:manualLayout>
              </c:layout>
              <c:tx>
                <c:rich>
                  <a:bodyPr/>
                  <a:lstStyle/>
                  <a:p>
                    <a:fld id="{DC9B41BE-F63E-4D13-8BF4-4AEBE63008BB}" type="CELLRANGE">
                      <a:rPr lang="en-US" baseline="0"/>
                      <a:pPr/>
                      <a:t>[CELLRANGE]</a:t>
                    </a:fld>
                    <a:r>
                      <a:rPr lang="en-US" baseline="0"/>
                      <a:t>
</a:t>
                    </a:r>
                    <a:fld id="{312ABBC2-72EC-47B1-BBD8-C119D7F9602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6C81-47B0-B1AF-BAF6FD9CCEB2}"/>
                </c:ext>
              </c:extLst>
            </c:dLbl>
            <c:dLbl>
              <c:idx val="1"/>
              <c:layout>
                <c:manualLayout>
                  <c:x val="0"/>
                  <c:y val="-1.7720988787653831E-2"/>
                </c:manualLayout>
              </c:layout>
              <c:tx>
                <c:rich>
                  <a:bodyPr/>
                  <a:lstStyle/>
                  <a:p>
                    <a:fld id="{E18D1D5D-9B1A-4FF5-BD24-1160EE900517}" type="CELLRANGE">
                      <a:rPr lang="en-US" baseline="0"/>
                      <a:pPr/>
                      <a:t>[CELLRANGE]</a:t>
                    </a:fld>
                    <a:r>
                      <a:rPr lang="en-US" baseline="0"/>
                      <a:t>
</a:t>
                    </a:r>
                    <a:fld id="{A707E680-EE69-4D32-BE08-82AC70C8957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6C81-47B0-B1AF-BAF6FD9CCEB2}"/>
                </c:ext>
              </c:extLst>
            </c:dLbl>
            <c:dLbl>
              <c:idx val="2"/>
              <c:layout>
                <c:manualLayout>
                  <c:x val="-3.1535065771196298E-17"/>
                  <c:y val="-8.2036905618415919E-3"/>
                </c:manualLayout>
              </c:layout>
              <c:tx>
                <c:rich>
                  <a:bodyPr/>
                  <a:lstStyle/>
                  <a:p>
                    <a:fld id="{97152C34-D9AE-485D-8235-F6BAA1266596}" type="CELLRANGE">
                      <a:rPr lang="en-US" baseline="0"/>
                      <a:pPr/>
                      <a:t>[CELLRANGE]</a:t>
                    </a:fld>
                    <a:r>
                      <a:rPr lang="en-US" baseline="0"/>
                      <a:t>
</a:t>
                    </a:r>
                    <a:fld id="{FABE768F-E821-4C64-9C70-E9881E0FE21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6C81-47B0-B1AF-BAF6FD9CCEB2}"/>
                </c:ext>
              </c:extLst>
            </c:dLbl>
            <c:dLbl>
              <c:idx val="3"/>
              <c:layout>
                <c:manualLayout>
                  <c:x val="0"/>
                  <c:y val="-1.6731786998662599E-2"/>
                </c:manualLayout>
              </c:layout>
              <c:tx>
                <c:rich>
                  <a:bodyPr/>
                  <a:lstStyle/>
                  <a:p>
                    <a:fld id="{6AD54F9C-9D5E-4B07-9D6A-6AAAAA4E7FF7}" type="CELLRANGE">
                      <a:rPr lang="en-US" baseline="0"/>
                      <a:pPr/>
                      <a:t>[CELLRANGE]</a:t>
                    </a:fld>
                    <a:r>
                      <a:rPr lang="en-US" baseline="0"/>
                      <a:t>
</a:t>
                    </a:r>
                    <a:fld id="{7ECDB684-0080-4443-A042-7FEB7958B59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6C81-47B0-B1AF-BAF6FD9CCEB2}"/>
                </c:ext>
              </c:extLst>
            </c:dLbl>
            <c:dLbl>
              <c:idx val="4"/>
              <c:layout>
                <c:manualLayout>
                  <c:x val="-3.1535065771196298E-17"/>
                  <c:y val="-8.7159103644407574E-3"/>
                </c:manualLayout>
              </c:layout>
              <c:tx>
                <c:rich>
                  <a:bodyPr/>
                  <a:lstStyle/>
                  <a:p>
                    <a:fld id="{ABFD6634-AD8F-4810-8530-9DE51799F8CC}" type="CELLRANGE">
                      <a:rPr lang="en-US" baseline="0"/>
                      <a:pPr/>
                      <a:t>[CELLRANGE]</a:t>
                    </a:fld>
                    <a:r>
                      <a:rPr lang="en-US" baseline="0"/>
                      <a:t>
</a:t>
                    </a:r>
                    <a:fld id="{EF556E3E-9BA0-4B0F-A494-E4FE628D5C6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6C81-47B0-B1AF-BAF6FD9CCEB2}"/>
                </c:ext>
              </c:extLst>
            </c:dLbl>
            <c:dLbl>
              <c:idx val="5"/>
              <c:layout>
                <c:manualLayout>
                  <c:x val="0"/>
                  <c:y val="-1.7646335475998459E-2"/>
                </c:manualLayout>
              </c:layout>
              <c:tx>
                <c:rich>
                  <a:bodyPr/>
                  <a:lstStyle/>
                  <a:p>
                    <a:fld id="{879ABDCA-3812-46A1-8F7D-25324CD04B9D}" type="CELLRANGE">
                      <a:rPr lang="en-US" baseline="0"/>
                      <a:pPr/>
                      <a:t>[CELLRANGE]</a:t>
                    </a:fld>
                    <a:r>
                      <a:rPr lang="en-US" baseline="0"/>
                      <a:t>
</a:t>
                    </a:r>
                    <a:fld id="{CB806073-AD0B-4DFC-AD3E-62C7B53BA4E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6C81-47B0-B1AF-BAF6FD9CCEB2}"/>
                </c:ext>
              </c:extLst>
            </c:dLbl>
            <c:dLbl>
              <c:idx val="6"/>
              <c:layout>
                <c:manualLayout>
                  <c:x val="0"/>
                  <c:y val="-2.4497184516648868E-2"/>
                </c:manualLayout>
              </c:layout>
              <c:tx>
                <c:rich>
                  <a:bodyPr/>
                  <a:lstStyle/>
                  <a:p>
                    <a:fld id="{1A466AAE-6ED0-4A93-AB85-8731BE56CCE8}" type="CELLRANGE">
                      <a:rPr lang="en-US" baseline="0"/>
                      <a:pPr/>
                      <a:t>[CELLRANGE]</a:t>
                    </a:fld>
                    <a:r>
                      <a:rPr lang="en-US" baseline="0"/>
                      <a:t>
</a:t>
                    </a:r>
                    <a:fld id="{3D294CC5-9B82-4A6E-848C-1C4405C9313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6C81-47B0-B1AF-BAF6FD9CCEB2}"/>
                </c:ext>
              </c:extLst>
            </c:dLbl>
            <c:dLbl>
              <c:idx val="7"/>
              <c:layout>
                <c:manualLayout>
                  <c:x val="0"/>
                  <c:y val="-2.2163314926720738E-2"/>
                </c:manualLayout>
              </c:layout>
              <c:tx>
                <c:rich>
                  <a:bodyPr/>
                  <a:lstStyle/>
                  <a:p>
                    <a:fld id="{1BB6114E-89A1-4189-BFC5-8B36E5A11522}" type="CELLRANGE">
                      <a:rPr lang="en-US" baseline="0"/>
                      <a:pPr/>
                      <a:t>[CELLRANGE]</a:t>
                    </a:fld>
                    <a:r>
                      <a:rPr lang="en-US" baseline="0"/>
                      <a:t>
</a:t>
                    </a:r>
                    <a:fld id="{597329A4-9ECA-4BDA-B2B5-7098A262D2D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6C81-47B0-B1AF-BAF6FD9CCEB2}"/>
                </c:ext>
              </c:extLst>
            </c:dLbl>
            <c:dLbl>
              <c:idx val="8"/>
              <c:layout>
                <c:manualLayout>
                  <c:x val="0"/>
                  <c:y val="-2.1526309661573512E-2"/>
                </c:manualLayout>
              </c:layout>
              <c:tx>
                <c:rich>
                  <a:bodyPr/>
                  <a:lstStyle/>
                  <a:p>
                    <a:fld id="{ED910355-1F44-4049-B9AA-18A99F005D6E}" type="CELLRANGE">
                      <a:rPr lang="en-US" baseline="0"/>
                      <a:pPr/>
                      <a:t>[CELLRANGE]</a:t>
                    </a:fld>
                    <a:r>
                      <a:rPr lang="en-US" baseline="0"/>
                      <a:t>
</a:t>
                    </a:r>
                    <a:fld id="{62B5F362-D4E3-4BE9-96C0-5084403744E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6C81-47B0-B1AF-BAF6FD9CCEB2}"/>
                </c:ext>
              </c:extLst>
            </c:dLbl>
            <c:dLbl>
              <c:idx val="9"/>
              <c:layout>
                <c:manualLayout>
                  <c:x val="-6.3070131542392597E-17"/>
                  <c:y val="-2.7204139026626207E-2"/>
                </c:manualLayout>
              </c:layout>
              <c:tx>
                <c:rich>
                  <a:bodyPr/>
                  <a:lstStyle/>
                  <a:p>
                    <a:fld id="{D7CB6571-84FB-45B9-A465-DE19FB8A1531}" type="CELLRANGE">
                      <a:rPr lang="en-US" baseline="0"/>
                      <a:pPr/>
                      <a:t>[CELLRANGE]</a:t>
                    </a:fld>
                    <a:r>
                      <a:rPr lang="en-US" baseline="0"/>
                      <a:t>
</a:t>
                    </a:r>
                    <a:fld id="{A4BCD273-B582-4ECB-8E0B-C5FA0F0EE36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6C81-47B0-B1AF-BAF6FD9CCEB2}"/>
                </c:ext>
              </c:extLst>
            </c:dLbl>
            <c:dLbl>
              <c:idx val="10"/>
              <c:layout>
                <c:manualLayout>
                  <c:x val="0"/>
                  <c:y val="-3.0493788971617027E-2"/>
                </c:manualLayout>
              </c:layout>
              <c:tx>
                <c:rich>
                  <a:bodyPr/>
                  <a:lstStyle/>
                  <a:p>
                    <a:fld id="{36B3FE6F-564F-4702-9FCE-637EA99C5189}" type="CELLRANGE">
                      <a:rPr lang="en-US" baseline="0"/>
                      <a:pPr/>
                      <a:t>[CELLRANGE]</a:t>
                    </a:fld>
                    <a:r>
                      <a:rPr lang="en-US" baseline="0"/>
                      <a:t>
</a:t>
                    </a:r>
                    <a:fld id="{93990E8E-4003-439D-AC8C-AA843042657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6C81-47B0-B1AF-BAF6FD9CCEB2}"/>
                </c:ext>
              </c:extLst>
            </c:dLbl>
            <c:dLbl>
              <c:idx val="11"/>
              <c:layout>
                <c:manualLayout>
                  <c:x val="0"/>
                  <c:y val="-3.8704200147889889E-2"/>
                </c:manualLayout>
              </c:layout>
              <c:tx>
                <c:rich>
                  <a:bodyPr/>
                  <a:lstStyle/>
                  <a:p>
                    <a:fld id="{BAE7C522-E262-456A-8B0E-4F09E47C4D93}" type="CELLRANGE">
                      <a:rPr lang="en-US" baseline="0"/>
                      <a:pPr/>
                      <a:t>[CELLRANGE]</a:t>
                    </a:fld>
                    <a:r>
                      <a:rPr lang="en-US" baseline="0"/>
                      <a:t>
</a:t>
                    </a:r>
                    <a:fld id="{BD6FFE7D-9866-474B-9A0C-BEBD449672B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6C81-47B0-B1AF-BAF6FD9CCEB2}"/>
                </c:ext>
              </c:extLst>
            </c:dLbl>
            <c:dLbl>
              <c:idx val="12"/>
              <c:layout>
                <c:manualLayout>
                  <c:x val="0"/>
                  <c:y val="-4.5254437921412038E-2"/>
                </c:manualLayout>
              </c:layout>
              <c:tx>
                <c:rich>
                  <a:bodyPr/>
                  <a:lstStyle/>
                  <a:p>
                    <a:fld id="{4B8DBDC9-6151-4B52-AB24-F80560188CA0}" type="CELLRANGE">
                      <a:rPr lang="en-US" baseline="0"/>
                      <a:pPr/>
                      <a:t>[CELLRANGE]</a:t>
                    </a:fld>
                    <a:r>
                      <a:rPr lang="en-US" baseline="0"/>
                      <a:t>
</a:t>
                    </a:r>
                    <a:fld id="{3386012A-70FB-4DB0-96EE-238BD1A2F26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6C81-47B0-B1AF-BAF6FD9CCEB2}"/>
                </c:ext>
              </c:extLst>
            </c:dLbl>
            <c:dLbl>
              <c:idx val="13"/>
              <c:layout>
                <c:manualLayout>
                  <c:x val="0"/>
                  <c:y val="-4.0625206045864781E-2"/>
                </c:manualLayout>
              </c:layout>
              <c:tx>
                <c:rich>
                  <a:bodyPr/>
                  <a:lstStyle/>
                  <a:p>
                    <a:fld id="{34376A29-F94C-462B-A98C-A11D199057D9}" type="CELLRANGE">
                      <a:rPr lang="en-US" baseline="0"/>
                      <a:pPr/>
                      <a:t>[CELLRANGE]</a:t>
                    </a:fld>
                    <a:r>
                      <a:rPr lang="en-US" baseline="0"/>
                      <a:t>
</a:t>
                    </a:r>
                    <a:fld id="{18047054-5657-4416-988E-716B58F7C67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6C81-47B0-B1AF-BAF6FD9CCEB2}"/>
                </c:ext>
              </c:extLst>
            </c:dLbl>
            <c:dLbl>
              <c:idx val="14"/>
              <c:layout>
                <c:manualLayout>
                  <c:x val="0"/>
                  <c:y val="-4.4239261865835058E-2"/>
                </c:manualLayout>
              </c:layout>
              <c:tx>
                <c:rich>
                  <a:bodyPr/>
                  <a:lstStyle/>
                  <a:p>
                    <a:fld id="{31E67AB9-3A26-4D32-9078-85C3C75A35F5}" type="CELLRANGE">
                      <a:rPr lang="en-US" baseline="0"/>
                      <a:pPr/>
                      <a:t>[CELLRANGE]</a:t>
                    </a:fld>
                    <a:r>
                      <a:rPr lang="en-US" baseline="0"/>
                      <a:t>
</a:t>
                    </a:r>
                    <a:fld id="{E530A8C8-767C-4BE8-92B5-B10AFFBEEDE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6C81-47B0-B1AF-BAF6FD9CCEB2}"/>
                </c:ext>
              </c:extLst>
            </c:dLbl>
            <c:dLbl>
              <c:idx val="15"/>
              <c:layout>
                <c:manualLayout>
                  <c:x val="0"/>
                  <c:y val="-4.177061671082595E-2"/>
                </c:manualLayout>
              </c:layout>
              <c:tx>
                <c:rich>
                  <a:bodyPr/>
                  <a:lstStyle/>
                  <a:p>
                    <a:fld id="{B04D3414-AEB1-4CAA-BF16-8FCA3A67A8EE}" type="CELLRANGE">
                      <a:rPr lang="en-US" baseline="0"/>
                      <a:pPr/>
                      <a:t>[CELLRANGE]</a:t>
                    </a:fld>
                    <a:r>
                      <a:rPr lang="en-US" baseline="0"/>
                      <a:t>
</a:t>
                    </a:r>
                    <a:fld id="{F0C8A796-935B-4796-B15C-C2F2D36206D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6C81-47B0-B1AF-BAF6FD9CCEB2}"/>
                </c:ext>
              </c:extLst>
            </c:dLbl>
            <c:dLbl>
              <c:idx val="16"/>
              <c:layout>
                <c:manualLayout>
                  <c:x val="-1.2614026308478519E-16"/>
                  <c:y val="-5.4237901395508381E-2"/>
                </c:manualLayout>
              </c:layout>
              <c:tx>
                <c:rich>
                  <a:bodyPr/>
                  <a:lstStyle/>
                  <a:p>
                    <a:fld id="{E5D85949-EBB0-4724-BCCA-570034E0F7F3}" type="CELLRANGE">
                      <a:rPr lang="en-US" baseline="0"/>
                      <a:pPr/>
                      <a:t>[CELLRANGE]</a:t>
                    </a:fld>
                    <a:r>
                      <a:rPr lang="en-US" baseline="0"/>
                      <a:t>
</a:t>
                    </a:r>
                    <a:fld id="{3A6545C4-735F-4502-9663-843B328779E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6C81-47B0-B1AF-BAF6FD9CCEB2}"/>
                </c:ext>
              </c:extLst>
            </c:dLbl>
            <c:dLbl>
              <c:idx val="17"/>
              <c:layout>
                <c:manualLayout>
                  <c:x val="0"/>
                  <c:y val="-5.7139753723992361E-2"/>
                </c:manualLayout>
              </c:layout>
              <c:tx>
                <c:rich>
                  <a:bodyPr/>
                  <a:lstStyle/>
                  <a:p>
                    <a:fld id="{3EE2D306-720E-4564-BEED-C8817211F543}" type="CELLRANGE">
                      <a:rPr lang="en-US" baseline="0"/>
                      <a:pPr/>
                      <a:t>[CELLRANGE]</a:t>
                    </a:fld>
                    <a:r>
                      <a:rPr lang="en-US" baseline="0"/>
                      <a:t>
</a:t>
                    </a:r>
                    <a:fld id="{4E981A27-EBED-4F2A-83A3-E990CFA541E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6C81-47B0-B1AF-BAF6FD9CCEB2}"/>
                </c:ext>
              </c:extLst>
            </c:dLbl>
            <c:dLbl>
              <c:idx val="18"/>
              <c:layout>
                <c:manualLayout>
                  <c:x val="-1.2614026308478519E-16"/>
                  <c:y val="-5.958878195039137E-2"/>
                </c:manualLayout>
              </c:layout>
              <c:tx>
                <c:rich>
                  <a:bodyPr/>
                  <a:lstStyle/>
                  <a:p>
                    <a:fld id="{0BCC9A6C-C3CB-416E-B151-E77C144A2006}" type="CELLRANGE">
                      <a:rPr lang="en-US" baseline="0"/>
                      <a:pPr/>
                      <a:t>[CELLRANGE]</a:t>
                    </a:fld>
                    <a:r>
                      <a:rPr lang="en-US" baseline="0"/>
                      <a:t>
</a:t>
                    </a:r>
                    <a:fld id="{90889711-E94C-4BB2-9D67-8DD8E93DA2F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6C81-47B0-B1AF-BAF6FD9CCEB2}"/>
                </c:ext>
              </c:extLst>
            </c:dLbl>
            <c:dLbl>
              <c:idx val="19"/>
              <c:layout>
                <c:manualLayout>
                  <c:x val="0"/>
                  <c:y val="-8.3345064135550109E-2"/>
                </c:manualLayout>
              </c:layout>
              <c:tx>
                <c:rich>
                  <a:bodyPr/>
                  <a:lstStyle/>
                  <a:p>
                    <a:fld id="{41C9E281-FC97-4CFF-BC38-7DC5BC9933DA}" type="CELLRANGE">
                      <a:rPr lang="en-US" baseline="0"/>
                      <a:pPr/>
                      <a:t>[CELLRANGE]</a:t>
                    </a:fld>
                    <a:r>
                      <a:rPr lang="en-US" baseline="0"/>
                      <a:t>
</a:t>
                    </a:r>
                    <a:fld id="{C326893B-0FB7-4E36-9FDC-5D55A7160B4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6C81-47B0-B1AF-BAF6FD9CCEB2}"/>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'11ListaEspera'!$L$13:$L$32</c:f>
              <c:strCache>
                <c:ptCount val="20"/>
                <c:pt idx="0">
                  <c:v>Castilla y León</c:v>
                </c:pt>
                <c:pt idx="1">
                  <c:v>Galicia</c:v>
                </c:pt>
                <c:pt idx="2">
                  <c:v>Navarra, Comunidad Foral de</c:v>
                </c:pt>
                <c:pt idx="3">
                  <c:v>Ceuta</c:v>
                </c:pt>
                <c:pt idx="4">
                  <c:v>Cantabria</c:v>
                </c:pt>
                <c:pt idx="5">
                  <c:v>Aragón</c:v>
                </c:pt>
                <c:pt idx="6">
                  <c:v>Madrid, Comunidad de</c:v>
                </c:pt>
                <c:pt idx="7">
                  <c:v>Castilla - La Mancha</c:v>
                </c:pt>
                <c:pt idx="8">
                  <c:v>Comunitat Valenciana</c:v>
                </c:pt>
                <c:pt idx="9">
                  <c:v>Asturias, Principado de</c:v>
                </c:pt>
                <c:pt idx="10">
                  <c:v>Media Nacional</c:v>
                </c:pt>
                <c:pt idx="11">
                  <c:v>Balears, Illes</c:v>
                </c:pt>
                <c:pt idx="12">
                  <c:v>Andalucía</c:v>
                </c:pt>
                <c:pt idx="13">
                  <c:v>Canarias</c:v>
                </c:pt>
                <c:pt idx="14">
                  <c:v>Rioja, La</c:v>
                </c:pt>
                <c:pt idx="15">
                  <c:v>Extremadura</c:v>
                </c:pt>
                <c:pt idx="16">
                  <c:v>Murcia, Región de</c:v>
                </c:pt>
                <c:pt idx="17">
                  <c:v>Melilla</c:v>
                </c:pt>
                <c:pt idx="18">
                  <c:v>País Vasco</c:v>
                </c:pt>
                <c:pt idx="19">
                  <c:v>Cataluña</c:v>
                </c:pt>
              </c:strCache>
            </c:strRef>
          </c:cat>
          <c:val>
            <c:numRef>
              <c:f>'11ListaEspera'!$O$13:$O$32</c:f>
              <c:numCache>
                <c:formatCode>0.00%</c:formatCode>
                <c:ptCount val="20"/>
                <c:pt idx="0">
                  <c:v>0.9987667551200925</c:v>
                </c:pt>
                <c:pt idx="1">
                  <c:v>0.96954693434617467</c:v>
                </c:pt>
                <c:pt idx="2">
                  <c:v>0.95560502071353493</c:v>
                </c:pt>
                <c:pt idx="3">
                  <c:v>0.95496083550913835</c:v>
                </c:pt>
                <c:pt idx="4">
                  <c:v>0.95382225317405045</c:v>
                </c:pt>
                <c:pt idx="5">
                  <c:v>0.95168926455642866</c:v>
                </c:pt>
                <c:pt idx="6">
                  <c:v>0.9402878699295637</c:v>
                </c:pt>
                <c:pt idx="7">
                  <c:v>0.94012189764990117</c:v>
                </c:pt>
                <c:pt idx="8">
                  <c:v>0.93597591107655609</c:v>
                </c:pt>
                <c:pt idx="9">
                  <c:v>0.91552940451618869</c:v>
                </c:pt>
                <c:pt idx="10">
                  <c:v>0.88127988091948506</c:v>
                </c:pt>
                <c:pt idx="11">
                  <c:v>0.87048717867444292</c:v>
                </c:pt>
                <c:pt idx="12">
                  <c:v>0.86906788729425066</c:v>
                </c:pt>
                <c:pt idx="13">
                  <c:v>0.86889295516925891</c:v>
                </c:pt>
                <c:pt idx="14">
                  <c:v>0.85463828147577303</c:v>
                </c:pt>
                <c:pt idx="15">
                  <c:v>0.84947677063849147</c:v>
                </c:pt>
                <c:pt idx="16">
                  <c:v>0.84659875123233652</c:v>
                </c:pt>
                <c:pt idx="17">
                  <c:v>0.84173339613754117</c:v>
                </c:pt>
                <c:pt idx="18">
                  <c:v>0.82461857317651754</c:v>
                </c:pt>
                <c:pt idx="19">
                  <c:v>0.73832800330802995</c:v>
                </c:pt>
              </c:numCache>
            </c:numRef>
          </c:val>
          <c:extLst>
            <c:ext xmlns:c15="http://schemas.microsoft.com/office/drawing/2012/chart" uri="{02D57815-91ED-43cb-92C2-25804820EDAC}">
              <c15:datalabelsRange>
                <c15:f>'11ListaEspera'!$M$13:$M$32</c15:f>
                <c15:dlblRangeCache>
                  <c:ptCount val="20"/>
                  <c:pt idx="0">
                    <c:v>117.431</c:v>
                  </c:pt>
                  <c:pt idx="1">
                    <c:v>71.475</c:v>
                  </c:pt>
                  <c:pt idx="2">
                    <c:v>15.455</c:v>
                  </c:pt>
                  <c:pt idx="3">
                    <c:v>1.463</c:v>
                  </c:pt>
                  <c:pt idx="4">
                    <c:v>17.805</c:v>
                  </c:pt>
                  <c:pt idx="5">
                    <c:v>38.394</c:v>
                  </c:pt>
                  <c:pt idx="6">
                    <c:v>168.871</c:v>
                  </c:pt>
                  <c:pt idx="7">
                    <c:v>68.486</c:v>
                  </c:pt>
                  <c:pt idx="8">
                    <c:v>142.054</c:v>
                  </c:pt>
                  <c:pt idx="9">
                    <c:v>29.719</c:v>
                  </c:pt>
                  <c:pt idx="10">
                    <c:v>1.352.257</c:v>
                  </c:pt>
                  <c:pt idx="11">
                    <c:v>27.463</c:v>
                  </c:pt>
                  <c:pt idx="12">
                    <c:v>272.073</c:v>
                  </c:pt>
                  <c:pt idx="13">
                    <c:v>37.988</c:v>
                  </c:pt>
                  <c:pt idx="14">
                    <c:v>8.872</c:v>
                  </c:pt>
                  <c:pt idx="15">
                    <c:v>33.607</c:v>
                  </c:pt>
                  <c:pt idx="16">
                    <c:v>38.643</c:v>
                  </c:pt>
                  <c:pt idx="17">
                    <c:v>1.787</c:v>
                  </c:pt>
                  <c:pt idx="18">
                    <c:v>66.047</c:v>
                  </c:pt>
                  <c:pt idx="19">
                    <c:v>194.624</c:v>
                  </c:pt>
                </c15:dlblRangeCache>
              </c15:datalabelsRange>
            </c:ext>
            <c:ext xmlns:c16="http://schemas.microsoft.com/office/drawing/2014/chart" uri="{C3380CC4-5D6E-409C-BE32-E72D297353CC}">
              <c16:uniqueId val="{00000015-6C81-47B0-B1AF-BAF6FD9CCEB2}"/>
            </c:ext>
          </c:extLst>
        </c:ser>
        <c:ser>
          <c:idx val="1"/>
          <c:order val="1"/>
          <c:tx>
            <c:v>Personas beneficiarias con derecho a prestación pendientes de resolución de PIA</c:v>
          </c:tx>
          <c:spPr>
            <a:solidFill>
              <a:schemeClr val="accent2"/>
            </a:solidFill>
          </c:spPr>
          <c:invertIfNegative val="0"/>
          <c:dPt>
            <c:idx val="9"/>
            <c:invertIfNegative val="0"/>
            <c:bubble3D val="0"/>
            <c:extLst>
              <c:ext xmlns:c16="http://schemas.microsoft.com/office/drawing/2014/chart" uri="{C3380CC4-5D6E-409C-BE32-E72D297353CC}">
                <c16:uniqueId val="{00000016-6C81-47B0-B1AF-BAF6FD9CCEB2}"/>
              </c:ext>
            </c:extLst>
          </c:dPt>
          <c:dPt>
            <c:idx val="10"/>
            <c:invertIfNegative val="0"/>
            <c:bubble3D val="0"/>
            <c:spPr>
              <a:solidFill>
                <a:schemeClr val="accent2">
                  <a:lumMod val="50000"/>
                </a:schemeClr>
              </a:solidFill>
            </c:spPr>
            <c:extLst>
              <c:ext xmlns:c16="http://schemas.microsoft.com/office/drawing/2014/chart" uri="{C3380CC4-5D6E-409C-BE32-E72D297353CC}">
                <c16:uniqueId val="{00000025-6C81-47B0-B1AF-BAF6FD9CCEB2}"/>
              </c:ext>
            </c:extLst>
          </c:dPt>
          <c:dPt>
            <c:idx val="11"/>
            <c:invertIfNegative val="0"/>
            <c:bubble3D val="0"/>
            <c:extLst>
              <c:ext xmlns:c16="http://schemas.microsoft.com/office/drawing/2014/chart" uri="{C3380CC4-5D6E-409C-BE32-E72D297353CC}">
                <c16:uniqueId val="{00000017-6C81-47B0-B1AF-BAF6FD9CCEB2}"/>
              </c:ext>
            </c:extLst>
          </c:dPt>
          <c:dPt>
            <c:idx val="12"/>
            <c:invertIfNegative val="0"/>
            <c:bubble3D val="0"/>
            <c:extLst>
              <c:ext xmlns:c16="http://schemas.microsoft.com/office/drawing/2014/chart" uri="{C3380CC4-5D6E-409C-BE32-E72D297353CC}">
                <c16:uniqueId val="{00000018-6C81-47B0-B1AF-BAF6FD9CCEB2}"/>
              </c:ext>
            </c:extLst>
          </c:dPt>
          <c:dPt>
            <c:idx val="13"/>
            <c:invertIfNegative val="0"/>
            <c:bubble3D val="0"/>
            <c:extLst>
              <c:ext xmlns:c16="http://schemas.microsoft.com/office/drawing/2014/chart" uri="{C3380CC4-5D6E-409C-BE32-E72D297353CC}">
                <c16:uniqueId val="{0000001A-6C81-47B0-B1AF-BAF6FD9CCEB2}"/>
              </c:ext>
            </c:extLst>
          </c:dPt>
          <c:dPt>
            <c:idx val="14"/>
            <c:invertIfNegative val="0"/>
            <c:bubble3D val="0"/>
            <c:extLst>
              <c:ext xmlns:c16="http://schemas.microsoft.com/office/drawing/2014/chart" uri="{C3380CC4-5D6E-409C-BE32-E72D297353CC}">
                <c16:uniqueId val="{0000001B-6C81-47B0-B1AF-BAF6FD9CCEB2}"/>
              </c:ext>
            </c:extLst>
          </c:dPt>
          <c:dLbls>
            <c:dLbl>
              <c:idx val="0"/>
              <c:layout>
                <c:manualLayout>
                  <c:x val="0"/>
                  <c:y val="3.1604688373282543E-2"/>
                </c:manualLayout>
              </c:layout>
              <c:tx>
                <c:rich>
                  <a:bodyPr/>
                  <a:lstStyle/>
                  <a:p>
                    <a:fld id="{89A5A71E-FDDD-4CF0-B161-45B09DA9C890}" type="CELLRANGE">
                      <a:rPr lang="en-US" baseline="0"/>
                      <a:pPr/>
                      <a:t>[CELLRANGE]</a:t>
                    </a:fld>
                    <a:r>
                      <a:rPr lang="en-US" baseline="0"/>
                      <a:t>
</a:t>
                    </a:r>
                    <a:fld id="{960EB282-508A-48F2-9EDE-4DB4A540053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6C81-47B0-B1AF-BAF6FD9CCEB2}"/>
                </c:ext>
              </c:extLst>
            </c:dLbl>
            <c:dLbl>
              <c:idx val="1"/>
              <c:layout>
                <c:manualLayout>
                  <c:x val="0"/>
                  <c:y val="2.5516538251466866E-2"/>
                </c:manualLayout>
              </c:layout>
              <c:tx>
                <c:rich>
                  <a:bodyPr/>
                  <a:lstStyle/>
                  <a:p>
                    <a:fld id="{8425CDF3-F1B3-43E3-89F1-22508945B020}" type="CELLRANGE">
                      <a:rPr lang="en-US" baseline="0"/>
                      <a:pPr/>
                      <a:t>[CELLRANGE]</a:t>
                    </a:fld>
                    <a:r>
                      <a:rPr lang="en-US" baseline="0"/>
                      <a:t>
</a:t>
                    </a:r>
                    <a:fld id="{4250E39E-F222-45ED-9F6F-6B77AAE7B2F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6C81-47B0-B1AF-BAF6FD9CCEB2}"/>
                </c:ext>
              </c:extLst>
            </c:dLbl>
            <c:dLbl>
              <c:idx val="2"/>
              <c:layout>
                <c:manualLayout>
                  <c:x val="-3.1535065771196298E-17"/>
                  <c:y val="1.8306045519629735E-2"/>
                </c:manualLayout>
              </c:layout>
              <c:tx>
                <c:rich>
                  <a:bodyPr/>
                  <a:lstStyle/>
                  <a:p>
                    <a:fld id="{A29873C6-81C4-47AE-B934-A9E4A61EDB4B}" type="CELLRANGE">
                      <a:rPr lang="en-US" baseline="0"/>
                      <a:pPr/>
                      <a:t>[CELLRANGE]</a:t>
                    </a:fld>
                    <a:r>
                      <a:rPr lang="en-US" baseline="0"/>
                      <a:t>
</a:t>
                    </a:r>
                    <a:fld id="{E5ACBC96-BD16-4692-819C-62E41AE9FF0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6C81-47B0-B1AF-BAF6FD9CCEB2}"/>
                </c:ext>
              </c:extLst>
            </c:dLbl>
            <c:dLbl>
              <c:idx val="3"/>
              <c:layout>
                <c:manualLayout>
                  <c:x val="0"/>
                  <c:y val="1.7606919980550178E-2"/>
                </c:manualLayout>
              </c:layout>
              <c:tx>
                <c:rich>
                  <a:bodyPr/>
                  <a:lstStyle/>
                  <a:p>
                    <a:fld id="{C39ADD63-7748-4093-96DB-1D245EA1E467}" type="CELLRANGE">
                      <a:rPr lang="en-US" baseline="0"/>
                      <a:pPr/>
                      <a:t>[CELLRANGE]</a:t>
                    </a:fld>
                    <a:r>
                      <a:rPr lang="en-US" baseline="0"/>
                      <a:t>
</a:t>
                    </a:r>
                    <a:fld id="{6E31884D-50D2-46E7-B50E-7A5ECCDFD51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6C81-47B0-B1AF-BAF6FD9CCEB2}"/>
                </c:ext>
              </c:extLst>
            </c:dLbl>
            <c:dLbl>
              <c:idx val="4"/>
              <c:layout>
                <c:manualLayout>
                  <c:x val="1.3988426885235836E-3"/>
                  <c:y val="4.9774323583780256E-3"/>
                </c:manualLayout>
              </c:layout>
              <c:tx>
                <c:rich>
                  <a:bodyPr/>
                  <a:lstStyle/>
                  <a:p>
                    <a:fld id="{B890416E-0B1E-4C34-9EDF-36DDB62FD737}" type="CELLRANGE">
                      <a:rPr lang="en-US" baseline="0"/>
                      <a:pPr/>
                      <a:t>[CELLRANGE]</a:t>
                    </a:fld>
                    <a:r>
                      <a:rPr lang="en-US" baseline="0"/>
                      <a:t>
</a:t>
                    </a:r>
                    <a:fld id="{B5B79F4E-1F37-4EB9-8546-86D4148FFBA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6C81-47B0-B1AF-BAF6FD9CCEB2}"/>
                </c:ext>
              </c:extLst>
            </c:dLbl>
            <c:dLbl>
              <c:idx val="5"/>
              <c:layout>
                <c:manualLayout>
                  <c:x val="0"/>
                  <c:y val="6.9874409880102319E-3"/>
                </c:manualLayout>
              </c:layout>
              <c:tx>
                <c:rich>
                  <a:bodyPr/>
                  <a:lstStyle/>
                  <a:p>
                    <a:fld id="{0B12FEB0-6583-41A3-BE11-38DAF6227DF7}" type="CELLRANGE">
                      <a:rPr lang="en-US" baseline="0"/>
                      <a:pPr/>
                      <a:t>[CELLRANGE]</a:t>
                    </a:fld>
                    <a:r>
                      <a:rPr lang="en-US" baseline="0"/>
                      <a:t>
</a:t>
                    </a:r>
                    <a:fld id="{E717BEB9-02A5-4A9C-943C-D1F5FC9E59B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6C81-47B0-B1AF-BAF6FD9CCEB2}"/>
                </c:ext>
              </c:extLst>
            </c:dLbl>
            <c:dLbl>
              <c:idx val="6"/>
              <c:layout>
                <c:manualLayout>
                  <c:x val="0"/>
                  <c:y val="9.2246790407103946E-3"/>
                </c:manualLayout>
              </c:layout>
              <c:tx>
                <c:rich>
                  <a:bodyPr/>
                  <a:lstStyle/>
                  <a:p>
                    <a:fld id="{866EFA0A-C15B-44AF-9E26-A48632808C6A}" type="CELLRANGE">
                      <a:rPr lang="en-US" baseline="0"/>
                      <a:pPr/>
                      <a:t>[CELLRANGE]</a:t>
                    </a:fld>
                    <a:r>
                      <a:rPr lang="en-US" baseline="0"/>
                      <a:t>
</a:t>
                    </a:r>
                    <a:fld id="{B5C59E5B-DA2E-48B4-ADF6-8851056A111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6C81-47B0-B1AF-BAF6FD9CCEB2}"/>
                </c:ext>
              </c:extLst>
            </c:dLbl>
            <c:dLbl>
              <c:idx val="7"/>
              <c:layout>
                <c:manualLayout>
                  <c:x val="0"/>
                  <c:y val="9.1976149447574578E-3"/>
                </c:manualLayout>
              </c:layout>
              <c:tx>
                <c:rich>
                  <a:bodyPr/>
                  <a:lstStyle/>
                  <a:p>
                    <a:fld id="{C0E5A5E9-9D43-4420-9DCF-C196D4A54A3F}" type="CELLRANGE">
                      <a:rPr lang="en-US" baseline="0"/>
                      <a:pPr/>
                      <a:t>[CELLRANGE]</a:t>
                    </a:fld>
                    <a:r>
                      <a:rPr lang="en-US" baseline="0"/>
                      <a:t>
</a:t>
                    </a:r>
                    <a:fld id="{6E5E6E3A-EC6C-4CE5-9EB8-AA580B3175A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6C81-47B0-B1AF-BAF6FD9CCEB2}"/>
                </c:ext>
              </c:extLst>
            </c:dLbl>
            <c:dLbl>
              <c:idx val="8"/>
              <c:layout>
                <c:manualLayout>
                  <c:x val="0"/>
                  <c:y val="4.1758628587786393E-4"/>
                </c:manualLayout>
              </c:layout>
              <c:tx>
                <c:rich>
                  <a:bodyPr/>
                  <a:lstStyle/>
                  <a:p>
                    <a:fld id="{D4F3ADEE-2CAE-483A-BCD2-2F8EBC94C94A}" type="CELLRANGE">
                      <a:rPr lang="en-US" baseline="0"/>
                      <a:pPr/>
                      <a:t>[CELLRANGE]</a:t>
                    </a:fld>
                    <a:r>
                      <a:rPr lang="en-US" baseline="0"/>
                      <a:t>
</a:t>
                    </a:r>
                    <a:fld id="{FBDD3F08-6EA5-4A54-9083-211A9C4384D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6C81-47B0-B1AF-BAF6FD9CCEB2}"/>
                </c:ext>
              </c:extLst>
            </c:dLbl>
            <c:dLbl>
              <c:idx val="9"/>
              <c:layout>
                <c:manualLayout>
                  <c:x val="1.5594541910331384E-3"/>
                  <c:y val="3.9760608081192681E-4"/>
                </c:manualLayout>
              </c:layout>
              <c:tx>
                <c:rich>
                  <a:bodyPr/>
                  <a:lstStyle/>
                  <a:p>
                    <a:fld id="{76103895-EFC9-4953-A493-8D9A15D121B3}" type="CELLRANGE">
                      <a:rPr lang="en-US" baseline="0"/>
                      <a:pPr/>
                      <a:t>[CELLRANGE]</a:t>
                    </a:fld>
                    <a:r>
                      <a:rPr lang="en-US" baseline="0"/>
                      <a:t>
</a:t>
                    </a:r>
                    <a:fld id="{527B866C-1672-4808-9630-1C931098648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6C81-47B0-B1AF-BAF6FD9CCEB2}"/>
                </c:ext>
              </c:extLst>
            </c:dLbl>
            <c:dLbl>
              <c:idx val="10"/>
              <c:layout>
                <c:manualLayout>
                  <c:x val="-1.3913043478260871E-3"/>
                  <c:y val="-2.5432334976819584E-3"/>
                </c:manualLayout>
              </c:layout>
              <c:tx>
                <c:rich>
                  <a:bodyPr/>
                  <a:lstStyle/>
                  <a:p>
                    <a:fld id="{7ED2DF2B-4337-4F6A-A747-779BC41F44F7}" type="CELLRANGE">
                      <a:rPr lang="en-US" baseline="0"/>
                      <a:pPr/>
                      <a:t>[CELLRANGE]</a:t>
                    </a:fld>
                    <a:r>
                      <a:rPr lang="en-US" baseline="0"/>
                      <a:t>
</a:t>
                    </a:r>
                    <a:fld id="{C9E58D5C-1DA4-4F4D-A716-9545A0C7058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6C81-47B0-B1AF-BAF6FD9CCEB2}"/>
                </c:ext>
              </c:extLst>
            </c:dLbl>
            <c:dLbl>
              <c:idx val="11"/>
              <c:layout>
                <c:manualLayout>
                  <c:x val="0"/>
                  <c:y val="-1.9317225534193593E-3"/>
                </c:manualLayout>
              </c:layout>
              <c:tx>
                <c:rich>
                  <a:bodyPr/>
                  <a:lstStyle/>
                  <a:p>
                    <a:fld id="{ECF794B5-FB9A-4F09-87A7-8399F93567D3}" type="CELLRANGE">
                      <a:rPr lang="en-US" baseline="0"/>
                      <a:pPr/>
                      <a:t>[CELLRANGE]</a:t>
                    </a:fld>
                    <a:r>
                      <a:rPr lang="en-US" baseline="0"/>
                      <a:t>
</a:t>
                    </a:r>
                    <a:fld id="{BA9F6B15-84DD-4D46-9D27-FB2B2B5BA50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6C81-47B0-B1AF-BAF6FD9CCEB2}"/>
                </c:ext>
              </c:extLst>
            </c:dLbl>
            <c:dLbl>
              <c:idx val="12"/>
              <c:layout>
                <c:manualLayout>
                  <c:x val="0"/>
                  <c:y val="-1.0791408083335474E-3"/>
                </c:manualLayout>
              </c:layout>
              <c:tx>
                <c:rich>
                  <a:bodyPr/>
                  <a:lstStyle/>
                  <a:p>
                    <a:fld id="{A0A98CDC-87BB-4C7F-9B81-E1C78B2642DB}" type="CELLRANGE">
                      <a:rPr lang="en-US" baseline="0"/>
                      <a:pPr/>
                      <a:t>[CELLRANGE]</a:t>
                    </a:fld>
                    <a:r>
                      <a:rPr lang="en-US" baseline="0"/>
                      <a:t>
</a:t>
                    </a:r>
                    <a:fld id="{0BCFB2CA-D455-4B6A-8DF4-360431BD2FD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6C81-47B0-B1AF-BAF6FD9CCEB2}"/>
                </c:ext>
              </c:extLst>
            </c:dLbl>
            <c:dLbl>
              <c:idx val="13"/>
              <c:layout>
                <c:manualLayout>
                  <c:x val="1.3913043478260871E-3"/>
                  <c:y val="-3.1716829788799765E-3"/>
                </c:manualLayout>
              </c:layout>
              <c:tx>
                <c:rich>
                  <a:bodyPr/>
                  <a:lstStyle/>
                  <a:p>
                    <a:fld id="{DB4FD16C-5611-4F23-A839-F01B2F5C1D9F}" type="CELLRANGE">
                      <a:rPr lang="en-US" baseline="0"/>
                      <a:pPr/>
                      <a:t>[CELLRANGE]</a:t>
                    </a:fld>
                    <a:r>
                      <a:rPr lang="en-US" baseline="0"/>
                      <a:t>
</a:t>
                    </a:r>
                    <a:fld id="{D387707C-B5FB-4657-9490-1E0DBBA0671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6C81-47B0-B1AF-BAF6FD9CCEB2}"/>
                </c:ext>
              </c:extLst>
            </c:dLbl>
            <c:dLbl>
              <c:idx val="14"/>
              <c:layout>
                <c:manualLayout>
                  <c:x val="0"/>
                  <c:y val="-4.4010942613399925E-3"/>
                </c:manualLayout>
              </c:layout>
              <c:tx>
                <c:rich>
                  <a:bodyPr/>
                  <a:lstStyle/>
                  <a:p>
                    <a:fld id="{5226A296-F45E-4EA5-BA49-5652467472E4}" type="CELLRANGE">
                      <a:rPr lang="en-US" baseline="0"/>
                      <a:pPr/>
                      <a:t>[CELLRANGE]</a:t>
                    </a:fld>
                    <a:r>
                      <a:rPr lang="en-US" baseline="0"/>
                      <a:t>
</a:t>
                    </a:r>
                    <a:fld id="{04F1C627-AFB0-4338-8738-90AEAFCE69A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6C81-47B0-B1AF-BAF6FD9CCEB2}"/>
                </c:ext>
              </c:extLst>
            </c:dLbl>
            <c:dLbl>
              <c:idx val="15"/>
              <c:layout>
                <c:manualLayout>
                  <c:x val="0"/>
                  <c:y val="-8.0925279663838501E-3"/>
                </c:manualLayout>
              </c:layout>
              <c:tx>
                <c:rich>
                  <a:bodyPr/>
                  <a:lstStyle/>
                  <a:p>
                    <a:fld id="{2B9627C4-0B93-4FA5-822A-BA5F609CA02A}" type="CELLRANGE">
                      <a:rPr lang="en-US" baseline="0"/>
                      <a:pPr/>
                      <a:t>[CELLRANGE]</a:t>
                    </a:fld>
                    <a:r>
                      <a:rPr lang="en-US" baseline="0"/>
                      <a:t>
</a:t>
                    </a:r>
                    <a:fld id="{5A69BE26-CC12-44FF-9F55-945905ECA7E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6C81-47B0-B1AF-BAF6FD9CCEB2}"/>
                </c:ext>
              </c:extLst>
            </c:dLbl>
            <c:dLbl>
              <c:idx val="16"/>
              <c:layout>
                <c:manualLayout>
                  <c:x val="-1.1435865292817959E-16"/>
                  <c:y val="-1.2856898683467972E-2"/>
                </c:manualLayout>
              </c:layout>
              <c:tx>
                <c:rich>
                  <a:bodyPr/>
                  <a:lstStyle/>
                  <a:p>
                    <a:fld id="{FDC21537-E81D-4DF5-A3AD-8191EC35E4BC}" type="CELLRANGE">
                      <a:rPr lang="en-US" baseline="0"/>
                      <a:pPr/>
                      <a:t>[CELLRANGE]</a:t>
                    </a:fld>
                    <a:r>
                      <a:rPr lang="en-US" baseline="0"/>
                      <a:t>
</a:t>
                    </a:r>
                    <a:fld id="{08675F30-EB2E-4AA2-B334-DDD117E84BE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6C81-47B0-B1AF-BAF6FD9CCEB2}"/>
                </c:ext>
              </c:extLst>
            </c:dLbl>
            <c:dLbl>
              <c:idx val="17"/>
              <c:layout>
                <c:manualLayout>
                  <c:x val="0"/>
                  <c:y val="-2.1489255463087571E-2"/>
                </c:manualLayout>
              </c:layout>
              <c:tx>
                <c:rich>
                  <a:bodyPr/>
                  <a:lstStyle/>
                  <a:p>
                    <a:fld id="{1EF10332-EFC7-41FA-9866-7A0B6A4DF211}" type="CELLRANGE">
                      <a:rPr lang="en-US" baseline="0"/>
                      <a:pPr/>
                      <a:t>[CELLRANGE]</a:t>
                    </a:fld>
                    <a:r>
                      <a:rPr lang="en-US" baseline="0"/>
                      <a:t>
</a:t>
                    </a:r>
                    <a:fld id="{CAD6CC7E-FC8F-4472-A88D-39EFB0906F7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6C81-47B0-B1AF-BAF6FD9CCEB2}"/>
                </c:ext>
              </c:extLst>
            </c:dLbl>
            <c:dLbl>
              <c:idx val="18"/>
              <c:layout>
                <c:manualLayout>
                  <c:x val="-1.1435865292817959E-16"/>
                  <c:y val="-2.2569639642470579E-2"/>
                </c:manualLayout>
              </c:layout>
              <c:tx>
                <c:rich>
                  <a:bodyPr/>
                  <a:lstStyle/>
                  <a:p>
                    <a:fld id="{AB32C2E6-365A-472B-9F74-CA4E3E648202}" type="CELLRANGE">
                      <a:rPr lang="en-US" baseline="0"/>
                      <a:pPr/>
                      <a:t>[CELLRANGE]</a:t>
                    </a:fld>
                    <a:r>
                      <a:rPr lang="en-US" baseline="0"/>
                      <a:t>
</a:t>
                    </a:r>
                    <a:fld id="{617F8314-8F66-46FD-BF76-3F8BDA99778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6C81-47B0-B1AF-BAF6FD9CCEB2}"/>
                </c:ext>
              </c:extLst>
            </c:dLbl>
            <c:dLbl>
              <c:idx val="19"/>
              <c:layout>
                <c:manualLayout>
                  <c:x val="0"/>
                  <c:y val="-4.3726678786780153E-2"/>
                </c:manualLayout>
              </c:layout>
              <c:tx>
                <c:rich>
                  <a:bodyPr/>
                  <a:lstStyle/>
                  <a:p>
                    <a:fld id="{73A15B45-773B-4113-A7E8-B81FB6D196D1}" type="CELLRANGE">
                      <a:rPr lang="en-US" baseline="0"/>
                      <a:pPr/>
                      <a:t>[CELLRANGE]</a:t>
                    </a:fld>
                    <a:r>
                      <a:rPr lang="en-US" baseline="0"/>
                      <a:t>
</a:t>
                    </a:r>
                    <a:fld id="{21619449-2256-40A9-A284-E3FF22C46D9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6C81-47B0-B1AF-BAF6FD9CCEB2}"/>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'11ListaEspera'!$L$13:$L$32</c:f>
              <c:strCache>
                <c:ptCount val="20"/>
                <c:pt idx="0">
                  <c:v>Castilla y León</c:v>
                </c:pt>
                <c:pt idx="1">
                  <c:v>Galicia</c:v>
                </c:pt>
                <c:pt idx="2">
                  <c:v>Navarra, Comunidad Foral de</c:v>
                </c:pt>
                <c:pt idx="3">
                  <c:v>Ceuta</c:v>
                </c:pt>
                <c:pt idx="4">
                  <c:v>Cantabria</c:v>
                </c:pt>
                <c:pt idx="5">
                  <c:v>Aragón</c:v>
                </c:pt>
                <c:pt idx="6">
                  <c:v>Madrid, Comunidad de</c:v>
                </c:pt>
                <c:pt idx="7">
                  <c:v>Castilla - La Mancha</c:v>
                </c:pt>
                <c:pt idx="8">
                  <c:v>Comunitat Valenciana</c:v>
                </c:pt>
                <c:pt idx="9">
                  <c:v>Asturias, Principado de</c:v>
                </c:pt>
                <c:pt idx="10">
                  <c:v>Media Nacional</c:v>
                </c:pt>
                <c:pt idx="11">
                  <c:v>Balears, Illes</c:v>
                </c:pt>
                <c:pt idx="12">
                  <c:v>Andalucía</c:v>
                </c:pt>
                <c:pt idx="13">
                  <c:v>Canarias</c:v>
                </c:pt>
                <c:pt idx="14">
                  <c:v>Rioja, La</c:v>
                </c:pt>
                <c:pt idx="15">
                  <c:v>Extremadura</c:v>
                </c:pt>
                <c:pt idx="16">
                  <c:v>Murcia, Región de</c:v>
                </c:pt>
                <c:pt idx="17">
                  <c:v>Melilla</c:v>
                </c:pt>
                <c:pt idx="18">
                  <c:v>País Vasco</c:v>
                </c:pt>
                <c:pt idx="19">
                  <c:v>Cataluña</c:v>
                </c:pt>
              </c:strCache>
            </c:strRef>
          </c:cat>
          <c:val>
            <c:numRef>
              <c:f>'11ListaEspera'!$P$13:$P$32</c:f>
              <c:numCache>
                <c:formatCode>0.00%</c:formatCode>
                <c:ptCount val="20"/>
                <c:pt idx="0">
                  <c:v>1.233244879907464E-3</c:v>
                </c:pt>
                <c:pt idx="1">
                  <c:v>3.0453065653825283E-2</c:v>
                </c:pt>
                <c:pt idx="2">
                  <c:v>4.4394979286465096E-2</c:v>
                </c:pt>
                <c:pt idx="3">
                  <c:v>4.5039164490861622E-2</c:v>
                </c:pt>
                <c:pt idx="4">
                  <c:v>4.6177746825949537E-2</c:v>
                </c:pt>
                <c:pt idx="5">
                  <c:v>4.8310735443571375E-2</c:v>
                </c:pt>
                <c:pt idx="6">
                  <c:v>5.9712130070436256E-2</c:v>
                </c:pt>
                <c:pt idx="7">
                  <c:v>5.9878102350098834E-2</c:v>
                </c:pt>
                <c:pt idx="8">
                  <c:v>6.402408892344387E-2</c:v>
                </c:pt>
                <c:pt idx="9">
                  <c:v>8.4470595483811348E-2</c:v>
                </c:pt>
                <c:pt idx="10">
                  <c:v>0.1187201190805149</c:v>
                </c:pt>
                <c:pt idx="11">
                  <c:v>0.12951282132555708</c:v>
                </c:pt>
                <c:pt idx="12">
                  <c:v>0.13093211270574931</c:v>
                </c:pt>
                <c:pt idx="13">
                  <c:v>0.13110704483074109</c:v>
                </c:pt>
                <c:pt idx="14">
                  <c:v>0.14536171852422694</c:v>
                </c:pt>
                <c:pt idx="15">
                  <c:v>0.15052322936150853</c:v>
                </c:pt>
                <c:pt idx="16">
                  <c:v>0.15340124876766348</c:v>
                </c:pt>
                <c:pt idx="17">
                  <c:v>0.15826660386245878</c:v>
                </c:pt>
                <c:pt idx="18">
                  <c:v>0.1753814268234824</c:v>
                </c:pt>
                <c:pt idx="19">
                  <c:v>0.26167199669197005</c:v>
                </c:pt>
              </c:numCache>
            </c:numRef>
          </c:val>
          <c:extLst>
            <c:ext xmlns:c15="http://schemas.microsoft.com/office/drawing/2012/chart" uri="{02D57815-91ED-43cb-92C2-25804820EDAC}">
              <c15:datalabelsRange>
                <c15:f>'11ListaEspera'!$N$13:$N$32</c15:f>
                <c15:dlblRangeCache>
                  <c:ptCount val="20"/>
                  <c:pt idx="0">
                    <c:v>145</c:v>
                  </c:pt>
                  <c:pt idx="1">
                    <c:v>2.245</c:v>
                  </c:pt>
                  <c:pt idx="2">
                    <c:v>718</c:v>
                  </c:pt>
                  <c:pt idx="3">
                    <c:v>69</c:v>
                  </c:pt>
                  <c:pt idx="4">
                    <c:v>862</c:v>
                  </c:pt>
                  <c:pt idx="5">
                    <c:v>1.949</c:v>
                  </c:pt>
                  <c:pt idx="6">
                    <c:v>10.724</c:v>
                  </c:pt>
                  <c:pt idx="7">
                    <c:v>4.362</c:v>
                  </c:pt>
                  <c:pt idx="8">
                    <c:v>9.717</c:v>
                  </c:pt>
                  <c:pt idx="9">
                    <c:v>2.742</c:v>
                  </c:pt>
                  <c:pt idx="10">
                    <c:v>182.167</c:v>
                  </c:pt>
                  <c:pt idx="11">
                    <c:v>4.086</c:v>
                  </c:pt>
                  <c:pt idx="12">
                    <c:v>40.990</c:v>
                  </c:pt>
                  <c:pt idx="13">
                    <c:v>5.732</c:v>
                  </c:pt>
                  <c:pt idx="14">
                    <c:v>1.509</c:v>
                  </c:pt>
                  <c:pt idx="15">
                    <c:v>5.955</c:v>
                  </c:pt>
                  <c:pt idx="16">
                    <c:v>7.002</c:v>
                  </c:pt>
                  <c:pt idx="17">
                    <c:v>336</c:v>
                  </c:pt>
                  <c:pt idx="18">
                    <c:v>14.047</c:v>
                  </c:pt>
                  <c:pt idx="19">
                    <c:v>68.977</c:v>
                  </c:pt>
                </c15:dlblRangeCache>
              </c15:datalabelsRange>
            </c:ext>
            <c:ext xmlns:c16="http://schemas.microsoft.com/office/drawing/2014/chart" uri="{C3380CC4-5D6E-409C-BE32-E72D297353CC}">
              <c16:uniqueId val="{0000002B-6C81-47B0-B1AF-BAF6FD9CCEB2}"/>
            </c:ext>
          </c:extLst>
        </c:ser>
        <c:dLbls>
          <c:dLblPos val="inEnd"/>
          <c:showLegendKey val="0"/>
          <c:showVal val="1"/>
          <c:showCatName val="0"/>
          <c:showSerName val="0"/>
          <c:showPercent val="0"/>
          <c:showBubbleSize val="0"/>
        </c:dLbls>
        <c:gapWidth val="30"/>
        <c:overlap val="100"/>
        <c:axId val="-2095910016"/>
        <c:axId val="-2095914912"/>
      </c:barChart>
      <c:lineChart>
        <c:grouping val="standard"/>
        <c:varyColors val="0"/>
        <c:ser>
          <c:idx val="2"/>
          <c:order val="2"/>
          <c:tx>
            <c:strRef>
              <c:f>'11ListaEspera'!$Q$12</c:f>
              <c:strCache>
                <c:ptCount val="1"/>
                <c:pt idx="0">
                  <c:v>%beneficiariasMEDIA</c:v>
                </c:pt>
              </c:strCache>
            </c:strRef>
          </c:tx>
          <c:spPr>
            <a:ln w="25400">
              <a:solidFill>
                <a:srgbClr val="C00000"/>
              </a:solidFill>
            </a:ln>
          </c:spPr>
          <c:marker>
            <c:symbol val="none"/>
          </c:marker>
          <c:trendline>
            <c:spPr>
              <a:ln w="25400">
                <a:solidFill>
                  <a:srgbClr val="C00000"/>
                </a:solidFill>
              </a:ln>
            </c:spPr>
            <c:trendlineType val="linear"/>
            <c:forward val="0.5"/>
            <c:backward val="0.5"/>
            <c:dispRSqr val="0"/>
            <c:dispEq val="0"/>
          </c:trendline>
          <c:cat>
            <c:strRef>
              <c:f>'11ListaEspera'!$L$13:$L$32</c:f>
              <c:strCache>
                <c:ptCount val="20"/>
                <c:pt idx="0">
                  <c:v>Castilla y León</c:v>
                </c:pt>
                <c:pt idx="1">
                  <c:v>Galicia</c:v>
                </c:pt>
                <c:pt idx="2">
                  <c:v>Navarra, Comunidad Foral de</c:v>
                </c:pt>
                <c:pt idx="3">
                  <c:v>Ceuta</c:v>
                </c:pt>
                <c:pt idx="4">
                  <c:v>Cantabria</c:v>
                </c:pt>
                <c:pt idx="5">
                  <c:v>Aragón</c:v>
                </c:pt>
                <c:pt idx="6">
                  <c:v>Madrid, Comunidad de</c:v>
                </c:pt>
                <c:pt idx="7">
                  <c:v>Castilla - La Mancha</c:v>
                </c:pt>
                <c:pt idx="8">
                  <c:v>Comunitat Valenciana</c:v>
                </c:pt>
                <c:pt idx="9">
                  <c:v>Asturias, Principado de</c:v>
                </c:pt>
                <c:pt idx="10">
                  <c:v>Media Nacional</c:v>
                </c:pt>
                <c:pt idx="11">
                  <c:v>Balears, Illes</c:v>
                </c:pt>
                <c:pt idx="12">
                  <c:v>Andalucía</c:v>
                </c:pt>
                <c:pt idx="13">
                  <c:v>Canarias</c:v>
                </c:pt>
                <c:pt idx="14">
                  <c:v>Rioja, La</c:v>
                </c:pt>
                <c:pt idx="15">
                  <c:v>Extremadura</c:v>
                </c:pt>
                <c:pt idx="16">
                  <c:v>Murcia, Región de</c:v>
                </c:pt>
                <c:pt idx="17">
                  <c:v>Melilla</c:v>
                </c:pt>
                <c:pt idx="18">
                  <c:v>País Vasco</c:v>
                </c:pt>
                <c:pt idx="19">
                  <c:v>Cataluña</c:v>
                </c:pt>
              </c:strCache>
            </c:strRef>
          </c:cat>
          <c:val>
            <c:numRef>
              <c:f>'11ListaEspera'!$Q$13:$Q$32</c:f>
              <c:numCache>
                <c:formatCode>0.00%</c:formatCode>
                <c:ptCount val="20"/>
                <c:pt idx="0">
                  <c:v>0.88127988091948506</c:v>
                </c:pt>
                <c:pt idx="1">
                  <c:v>0.88127988091948506</c:v>
                </c:pt>
                <c:pt idx="2">
                  <c:v>0.88127988091948506</c:v>
                </c:pt>
                <c:pt idx="3">
                  <c:v>0.88127988091948506</c:v>
                </c:pt>
                <c:pt idx="4">
                  <c:v>0.88127988091948506</c:v>
                </c:pt>
                <c:pt idx="5">
                  <c:v>0.88127988091948506</c:v>
                </c:pt>
                <c:pt idx="6">
                  <c:v>0.88127988091948506</c:v>
                </c:pt>
                <c:pt idx="7">
                  <c:v>0.88127988091948506</c:v>
                </c:pt>
                <c:pt idx="8">
                  <c:v>0.88127988091948506</c:v>
                </c:pt>
                <c:pt idx="9">
                  <c:v>0.88127988091948506</c:v>
                </c:pt>
                <c:pt idx="10">
                  <c:v>0.88127988091948506</c:v>
                </c:pt>
                <c:pt idx="11">
                  <c:v>0.88127988091948506</c:v>
                </c:pt>
                <c:pt idx="12">
                  <c:v>0.88127988091948506</c:v>
                </c:pt>
                <c:pt idx="13">
                  <c:v>0.88127988091948506</c:v>
                </c:pt>
                <c:pt idx="14">
                  <c:v>0.88127988091948506</c:v>
                </c:pt>
                <c:pt idx="15">
                  <c:v>0.88127988091948506</c:v>
                </c:pt>
                <c:pt idx="16">
                  <c:v>0.88127988091948506</c:v>
                </c:pt>
                <c:pt idx="17">
                  <c:v>0.88127988091948506</c:v>
                </c:pt>
                <c:pt idx="18">
                  <c:v>0.88127988091948506</c:v>
                </c:pt>
                <c:pt idx="19">
                  <c:v>0.88127988091948506</c:v>
                </c:pt>
              </c:numCache>
            </c:numRef>
          </c:val>
          <c:smooth val="0"/>
          <c:extLst>
            <c:ext xmlns:c16="http://schemas.microsoft.com/office/drawing/2014/chart" uri="{C3380CC4-5D6E-409C-BE32-E72D297353CC}">
              <c16:uniqueId val="{0000002D-6C81-47B0-B1AF-BAF6FD9CCEB2}"/>
            </c:ext>
          </c:extLst>
        </c:ser>
        <c:dLbls>
          <c:showLegendKey val="0"/>
          <c:showVal val="0"/>
          <c:showCatName val="0"/>
          <c:showSerName val="0"/>
          <c:showPercent val="0"/>
          <c:showBubbleSize val="0"/>
        </c:dLbls>
        <c:marker val="1"/>
        <c:smooth val="0"/>
        <c:axId val="-2095910016"/>
        <c:axId val="-2095914912"/>
      </c:lineChart>
      <c:catAx>
        <c:axId val="-2095910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4912"/>
        <c:crosses val="autoZero"/>
        <c:auto val="1"/>
        <c:lblAlgn val="ctr"/>
        <c:lblOffset val="100"/>
        <c:noMultiLvlLbl val="0"/>
      </c:catAx>
      <c:valAx>
        <c:axId val="-2095914912"/>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0016"/>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1623630263608351"/>
          <c:y val="0.89331796142304642"/>
          <c:w val="0.56405624638538954"/>
          <c:h val="4.776608531410209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6"/>
            </a:solidFill>
          </c:spPr>
          <c:invertIfNegative val="0"/>
          <c:dPt>
            <c:idx val="8"/>
            <c:invertIfNegative val="0"/>
            <c:bubble3D val="0"/>
            <c:extLst>
              <c:ext xmlns:c16="http://schemas.microsoft.com/office/drawing/2014/chart" uri="{C3380CC4-5D6E-409C-BE32-E72D297353CC}">
                <c16:uniqueId val="{00000000-C55D-4E29-9CD8-90CA83D3C1E4}"/>
              </c:ext>
            </c:extLst>
          </c:dPt>
          <c:dPt>
            <c:idx val="9"/>
            <c:invertIfNegative val="0"/>
            <c:bubble3D val="0"/>
            <c:extLst>
              <c:ext xmlns:c16="http://schemas.microsoft.com/office/drawing/2014/chart" uri="{C3380CC4-5D6E-409C-BE32-E72D297353CC}">
                <c16:uniqueId val="{00000001-C55D-4E29-9CD8-90CA83D3C1E4}"/>
              </c:ext>
            </c:extLst>
          </c:dPt>
          <c:dPt>
            <c:idx val="10"/>
            <c:invertIfNegative val="0"/>
            <c:bubble3D val="0"/>
            <c:spPr>
              <a:solidFill>
                <a:schemeClr val="accent6">
                  <a:lumMod val="50000"/>
                </a:schemeClr>
              </a:solidFill>
            </c:spPr>
            <c:extLst>
              <c:ext xmlns:c16="http://schemas.microsoft.com/office/drawing/2014/chart" uri="{C3380CC4-5D6E-409C-BE32-E72D297353CC}">
                <c16:uniqueId val="{00000003-C55D-4E29-9CD8-90CA83D3C1E4}"/>
              </c:ext>
            </c:extLst>
          </c:dPt>
          <c:dPt>
            <c:idx val="11"/>
            <c:invertIfNegative val="0"/>
            <c:bubble3D val="0"/>
            <c:extLst>
              <c:ext xmlns:c16="http://schemas.microsoft.com/office/drawing/2014/chart" uri="{C3380CC4-5D6E-409C-BE32-E72D297353CC}">
                <c16:uniqueId val="{00000005-C55D-4E29-9CD8-90CA83D3C1E4}"/>
              </c:ext>
            </c:extLst>
          </c:dPt>
          <c:dPt>
            <c:idx val="12"/>
            <c:invertIfNegative val="0"/>
            <c:bubble3D val="0"/>
            <c:extLst>
              <c:ext xmlns:c16="http://schemas.microsoft.com/office/drawing/2014/chart" uri="{C3380CC4-5D6E-409C-BE32-E72D297353CC}">
                <c16:uniqueId val="{00000006-C55D-4E29-9CD8-90CA83D3C1E4}"/>
              </c:ext>
            </c:extLst>
          </c:dPt>
          <c:dLbls>
            <c:dLbl>
              <c:idx val="0"/>
              <c:layout>
                <c:manualLayout>
                  <c:x val="0"/>
                  <c:y val="-3.0478894636931943E-3"/>
                </c:manualLayout>
              </c:layout>
              <c:tx>
                <c:rich>
                  <a:bodyPr/>
                  <a:lstStyle/>
                  <a:p>
                    <a:fld id="{029FE471-5172-49F5-823E-7FFFBF15FD05}" type="CELLRANGE">
                      <a:rPr lang="en-US" baseline="0"/>
                      <a:pPr/>
                      <a:t>[CELLRANGE]</a:t>
                    </a:fld>
                    <a:r>
                      <a:rPr lang="en-US" baseline="0"/>
                      <a:t>
</a:t>
                    </a:r>
                    <a:fld id="{B45DDBC6-A0CE-408D-A261-D0AF7ADE17E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C55D-4E29-9CD8-90CA83D3C1E4}"/>
                </c:ext>
              </c:extLst>
            </c:dLbl>
            <c:dLbl>
              <c:idx val="1"/>
              <c:layout>
                <c:manualLayout>
                  <c:x val="0"/>
                  <c:y val="-1.7720988787653831E-2"/>
                </c:manualLayout>
              </c:layout>
              <c:tx>
                <c:rich>
                  <a:bodyPr/>
                  <a:lstStyle/>
                  <a:p>
                    <a:fld id="{B6FF8E3C-D49E-4F99-98F5-58F617886B42}" type="CELLRANGE">
                      <a:rPr lang="en-US" baseline="0"/>
                      <a:pPr/>
                      <a:t>[CELLRANGE]</a:t>
                    </a:fld>
                    <a:r>
                      <a:rPr lang="en-US" baseline="0"/>
                      <a:t>
</a:t>
                    </a:r>
                    <a:fld id="{A432BA59-2BB1-45CB-87F1-ECC7C3528BB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C55D-4E29-9CD8-90CA83D3C1E4}"/>
                </c:ext>
              </c:extLst>
            </c:dLbl>
            <c:dLbl>
              <c:idx val="2"/>
              <c:layout>
                <c:manualLayout>
                  <c:x val="-3.1535065771196298E-17"/>
                  <c:y val="-8.2036905618415919E-3"/>
                </c:manualLayout>
              </c:layout>
              <c:tx>
                <c:rich>
                  <a:bodyPr/>
                  <a:lstStyle/>
                  <a:p>
                    <a:fld id="{57E8A424-27F2-47D6-95F1-C1C1BE75244E}" type="CELLRANGE">
                      <a:rPr lang="en-US" baseline="0"/>
                      <a:pPr/>
                      <a:t>[CELLRANGE]</a:t>
                    </a:fld>
                    <a:r>
                      <a:rPr lang="en-US" baseline="0"/>
                      <a:t>
</a:t>
                    </a:r>
                    <a:fld id="{E3D5AAFB-F238-4A2A-9149-B8DA1F8CDA4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C55D-4E29-9CD8-90CA83D3C1E4}"/>
                </c:ext>
              </c:extLst>
            </c:dLbl>
            <c:dLbl>
              <c:idx val="3"/>
              <c:layout>
                <c:manualLayout>
                  <c:x val="0"/>
                  <c:y val="-1.6731786998662599E-2"/>
                </c:manualLayout>
              </c:layout>
              <c:tx>
                <c:rich>
                  <a:bodyPr/>
                  <a:lstStyle/>
                  <a:p>
                    <a:fld id="{58C845DE-3C57-4C86-B45A-82A30254C247}" type="CELLRANGE">
                      <a:rPr lang="en-US" baseline="0"/>
                      <a:pPr/>
                      <a:t>[CELLRANGE]</a:t>
                    </a:fld>
                    <a:r>
                      <a:rPr lang="en-US" baseline="0"/>
                      <a:t>
</a:t>
                    </a:r>
                    <a:fld id="{475D3AF9-F30F-48D7-8D52-3937D106353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C55D-4E29-9CD8-90CA83D3C1E4}"/>
                </c:ext>
              </c:extLst>
            </c:dLbl>
            <c:dLbl>
              <c:idx val="4"/>
              <c:layout>
                <c:manualLayout>
                  <c:x val="-3.1535065771196298E-17"/>
                  <c:y val="-8.7159103644407574E-3"/>
                </c:manualLayout>
              </c:layout>
              <c:tx>
                <c:rich>
                  <a:bodyPr/>
                  <a:lstStyle/>
                  <a:p>
                    <a:fld id="{0926AB95-D214-461B-B2EA-949473EA1EA0}" type="CELLRANGE">
                      <a:rPr lang="en-US" baseline="0"/>
                      <a:pPr/>
                      <a:t>[CELLRANGE]</a:t>
                    </a:fld>
                    <a:r>
                      <a:rPr lang="en-US" baseline="0"/>
                      <a:t>
</a:t>
                    </a:r>
                    <a:fld id="{33A051C9-4129-44E3-A0E1-4F9822E6B78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C55D-4E29-9CD8-90CA83D3C1E4}"/>
                </c:ext>
              </c:extLst>
            </c:dLbl>
            <c:dLbl>
              <c:idx val="5"/>
              <c:layout>
                <c:manualLayout>
                  <c:x val="0"/>
                  <c:y val="-1.7646335475998459E-2"/>
                </c:manualLayout>
              </c:layout>
              <c:tx>
                <c:rich>
                  <a:bodyPr/>
                  <a:lstStyle/>
                  <a:p>
                    <a:fld id="{3E0B723B-8821-45FA-B4DF-646FCEF152E0}" type="CELLRANGE">
                      <a:rPr lang="en-US" baseline="0"/>
                      <a:pPr/>
                      <a:t>[CELLRANGE]</a:t>
                    </a:fld>
                    <a:r>
                      <a:rPr lang="en-US" baseline="0"/>
                      <a:t>
</a:t>
                    </a:r>
                    <a:fld id="{3F9E5C08-0ABB-4209-B586-F21716C3227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C55D-4E29-9CD8-90CA83D3C1E4}"/>
                </c:ext>
              </c:extLst>
            </c:dLbl>
            <c:dLbl>
              <c:idx val="6"/>
              <c:layout>
                <c:manualLayout>
                  <c:x val="0"/>
                  <c:y val="-2.4497184516648868E-2"/>
                </c:manualLayout>
              </c:layout>
              <c:tx>
                <c:rich>
                  <a:bodyPr/>
                  <a:lstStyle/>
                  <a:p>
                    <a:fld id="{23CF1311-9B47-4461-844E-EE85C0D8C4E4}" type="CELLRANGE">
                      <a:rPr lang="en-US" baseline="0"/>
                      <a:pPr/>
                      <a:t>[CELLRANGE]</a:t>
                    </a:fld>
                    <a:r>
                      <a:rPr lang="en-US" baseline="0"/>
                      <a:t>
</a:t>
                    </a:r>
                    <a:fld id="{BEC02E00-9977-497C-AA40-6595C8BBF47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C55D-4E29-9CD8-90CA83D3C1E4}"/>
                </c:ext>
              </c:extLst>
            </c:dLbl>
            <c:dLbl>
              <c:idx val="7"/>
              <c:layout>
                <c:manualLayout>
                  <c:x val="0"/>
                  <c:y val="-2.2163314926720738E-2"/>
                </c:manualLayout>
              </c:layout>
              <c:tx>
                <c:rich>
                  <a:bodyPr/>
                  <a:lstStyle/>
                  <a:p>
                    <a:fld id="{14652DFD-0DFE-4FE5-BA4A-EE48DD620610}" type="CELLRANGE">
                      <a:rPr lang="en-US" baseline="0"/>
                      <a:pPr/>
                      <a:t>[CELLRANGE]</a:t>
                    </a:fld>
                    <a:r>
                      <a:rPr lang="en-US" baseline="0"/>
                      <a:t>
</a:t>
                    </a:r>
                    <a:fld id="{3A1DA1C5-5BB0-42D9-BFD3-D4ADDC9C12D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C55D-4E29-9CD8-90CA83D3C1E4}"/>
                </c:ext>
              </c:extLst>
            </c:dLbl>
            <c:dLbl>
              <c:idx val="8"/>
              <c:layout>
                <c:manualLayout>
                  <c:x val="0"/>
                  <c:y val="-2.1526309661573512E-2"/>
                </c:manualLayout>
              </c:layout>
              <c:tx>
                <c:rich>
                  <a:bodyPr/>
                  <a:lstStyle/>
                  <a:p>
                    <a:fld id="{0980FA3D-8BC3-4AA5-B60F-649D601D322E}" type="CELLRANGE">
                      <a:rPr lang="en-US" baseline="0"/>
                      <a:pPr/>
                      <a:t>[CELLRANGE]</a:t>
                    </a:fld>
                    <a:r>
                      <a:rPr lang="en-US" baseline="0"/>
                      <a:t>
</a:t>
                    </a:r>
                    <a:fld id="{AA54E9BE-5E3A-4B3E-9078-34103A605C6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C55D-4E29-9CD8-90CA83D3C1E4}"/>
                </c:ext>
              </c:extLst>
            </c:dLbl>
            <c:dLbl>
              <c:idx val="9"/>
              <c:layout>
                <c:manualLayout>
                  <c:x val="-6.3070131542392597E-17"/>
                  <c:y val="-2.7204139026626207E-2"/>
                </c:manualLayout>
              </c:layout>
              <c:tx>
                <c:rich>
                  <a:bodyPr/>
                  <a:lstStyle/>
                  <a:p>
                    <a:fld id="{5B71D4F8-88DC-468F-B78B-454BBB4F98A4}" type="CELLRANGE">
                      <a:rPr lang="en-US" baseline="0"/>
                      <a:pPr/>
                      <a:t>[CELLRANGE]</a:t>
                    </a:fld>
                    <a:r>
                      <a:rPr lang="en-US" baseline="0"/>
                      <a:t>
</a:t>
                    </a:r>
                    <a:fld id="{B0920D25-B0F4-43FB-B329-02B372EAC71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C55D-4E29-9CD8-90CA83D3C1E4}"/>
                </c:ext>
              </c:extLst>
            </c:dLbl>
            <c:dLbl>
              <c:idx val="10"/>
              <c:layout>
                <c:manualLayout>
                  <c:x val="0"/>
                  <c:y val="-3.0493788971617027E-2"/>
                </c:manualLayout>
              </c:layout>
              <c:tx>
                <c:rich>
                  <a:bodyPr/>
                  <a:lstStyle/>
                  <a:p>
                    <a:fld id="{0617D799-EAFB-4C26-A270-E3E6402E4DAE}" type="CELLRANGE">
                      <a:rPr lang="en-US" baseline="0"/>
                      <a:pPr/>
                      <a:t>[CELLRANGE]</a:t>
                    </a:fld>
                    <a:r>
                      <a:rPr lang="en-US" baseline="0"/>
                      <a:t>
</a:t>
                    </a:r>
                    <a:fld id="{386206F3-C597-467D-9363-31792456C5F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C55D-4E29-9CD8-90CA83D3C1E4}"/>
                </c:ext>
              </c:extLst>
            </c:dLbl>
            <c:dLbl>
              <c:idx val="11"/>
              <c:layout>
                <c:manualLayout>
                  <c:x val="0"/>
                  <c:y val="-3.8704200147889889E-2"/>
                </c:manualLayout>
              </c:layout>
              <c:tx>
                <c:rich>
                  <a:bodyPr/>
                  <a:lstStyle/>
                  <a:p>
                    <a:fld id="{6CF1DD55-6EE0-4061-96C4-8ABC6EBA4B47}" type="CELLRANGE">
                      <a:rPr lang="en-US" baseline="0"/>
                      <a:pPr/>
                      <a:t>[CELLRANGE]</a:t>
                    </a:fld>
                    <a:r>
                      <a:rPr lang="en-US" baseline="0"/>
                      <a:t>
</a:t>
                    </a:r>
                    <a:fld id="{389DAB51-CA76-42FD-BAB1-94F8278D0E6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C55D-4E29-9CD8-90CA83D3C1E4}"/>
                </c:ext>
              </c:extLst>
            </c:dLbl>
            <c:dLbl>
              <c:idx val="12"/>
              <c:layout>
                <c:manualLayout>
                  <c:x val="0"/>
                  <c:y val="-4.5254437921412038E-2"/>
                </c:manualLayout>
              </c:layout>
              <c:tx>
                <c:rich>
                  <a:bodyPr/>
                  <a:lstStyle/>
                  <a:p>
                    <a:fld id="{F204D431-57F3-4EC7-9762-3360B6DEB066}" type="CELLRANGE">
                      <a:rPr lang="en-US" baseline="0"/>
                      <a:pPr/>
                      <a:t>[CELLRANGE]</a:t>
                    </a:fld>
                    <a:r>
                      <a:rPr lang="en-US" baseline="0"/>
                      <a:t>
</a:t>
                    </a:r>
                    <a:fld id="{222EABF9-050D-4C9A-93F5-5397C65DAC3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C55D-4E29-9CD8-90CA83D3C1E4}"/>
                </c:ext>
              </c:extLst>
            </c:dLbl>
            <c:dLbl>
              <c:idx val="13"/>
              <c:layout>
                <c:manualLayout>
                  <c:x val="0"/>
                  <c:y val="-4.0625206045864781E-2"/>
                </c:manualLayout>
              </c:layout>
              <c:tx>
                <c:rich>
                  <a:bodyPr/>
                  <a:lstStyle/>
                  <a:p>
                    <a:fld id="{F656F9B0-9F0C-441D-8553-1A7E62632E1E}" type="CELLRANGE">
                      <a:rPr lang="en-US" baseline="0"/>
                      <a:pPr/>
                      <a:t>[CELLRANGE]</a:t>
                    </a:fld>
                    <a:r>
                      <a:rPr lang="en-US" baseline="0"/>
                      <a:t>
</a:t>
                    </a:r>
                    <a:fld id="{C29AD727-1169-432B-9786-7C2EDC7B592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C55D-4E29-9CD8-90CA83D3C1E4}"/>
                </c:ext>
              </c:extLst>
            </c:dLbl>
            <c:dLbl>
              <c:idx val="14"/>
              <c:layout>
                <c:manualLayout>
                  <c:x val="0"/>
                  <c:y val="-4.4239261865835058E-2"/>
                </c:manualLayout>
              </c:layout>
              <c:tx>
                <c:rich>
                  <a:bodyPr/>
                  <a:lstStyle/>
                  <a:p>
                    <a:fld id="{FC5CDD40-62EA-4D62-9F87-9D0A0C06C5F9}" type="CELLRANGE">
                      <a:rPr lang="en-US" baseline="0"/>
                      <a:pPr/>
                      <a:t>[CELLRANGE]</a:t>
                    </a:fld>
                    <a:r>
                      <a:rPr lang="en-US" baseline="0"/>
                      <a:t>
</a:t>
                    </a:r>
                    <a:fld id="{ED1953C5-44E8-4F9A-92FA-7C6612DB728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C55D-4E29-9CD8-90CA83D3C1E4}"/>
                </c:ext>
              </c:extLst>
            </c:dLbl>
            <c:dLbl>
              <c:idx val="15"/>
              <c:layout>
                <c:manualLayout>
                  <c:x val="0"/>
                  <c:y val="-4.177061671082595E-2"/>
                </c:manualLayout>
              </c:layout>
              <c:tx>
                <c:rich>
                  <a:bodyPr/>
                  <a:lstStyle/>
                  <a:p>
                    <a:fld id="{40C5BC8F-19CA-46F5-B62B-6BC1F9D36DC6}" type="CELLRANGE">
                      <a:rPr lang="en-US" baseline="0"/>
                      <a:pPr/>
                      <a:t>[CELLRANGE]</a:t>
                    </a:fld>
                    <a:r>
                      <a:rPr lang="en-US" baseline="0"/>
                      <a:t>
</a:t>
                    </a:r>
                    <a:fld id="{F90CF04B-B921-418B-8552-FEF6A0DA8B0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C55D-4E29-9CD8-90CA83D3C1E4}"/>
                </c:ext>
              </c:extLst>
            </c:dLbl>
            <c:dLbl>
              <c:idx val="16"/>
              <c:layout>
                <c:manualLayout>
                  <c:x val="-1.2614026308478519E-16"/>
                  <c:y val="-5.4237901395508381E-2"/>
                </c:manualLayout>
              </c:layout>
              <c:tx>
                <c:rich>
                  <a:bodyPr/>
                  <a:lstStyle/>
                  <a:p>
                    <a:fld id="{C505F076-C1A2-468E-813C-BF04A13B15BA}" type="CELLRANGE">
                      <a:rPr lang="en-US" baseline="0"/>
                      <a:pPr/>
                      <a:t>[CELLRANGE]</a:t>
                    </a:fld>
                    <a:r>
                      <a:rPr lang="en-US" baseline="0"/>
                      <a:t>
</a:t>
                    </a:r>
                    <a:fld id="{2C7B06D9-231F-4C3B-8D20-7932BA10C7A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C55D-4E29-9CD8-90CA83D3C1E4}"/>
                </c:ext>
              </c:extLst>
            </c:dLbl>
            <c:dLbl>
              <c:idx val="17"/>
              <c:layout>
                <c:manualLayout>
                  <c:x val="0"/>
                  <c:y val="-5.7139753723992361E-2"/>
                </c:manualLayout>
              </c:layout>
              <c:tx>
                <c:rich>
                  <a:bodyPr/>
                  <a:lstStyle/>
                  <a:p>
                    <a:fld id="{F6F6AFBC-816C-4BC2-AE1D-9FF6A66F9099}" type="CELLRANGE">
                      <a:rPr lang="en-US" baseline="0"/>
                      <a:pPr/>
                      <a:t>[CELLRANGE]</a:t>
                    </a:fld>
                    <a:r>
                      <a:rPr lang="en-US" baseline="0"/>
                      <a:t>
</a:t>
                    </a:r>
                    <a:fld id="{BB87CCD4-3528-4495-A07B-AD9FF04DE70D}"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C55D-4E29-9CD8-90CA83D3C1E4}"/>
                </c:ext>
              </c:extLst>
            </c:dLbl>
            <c:dLbl>
              <c:idx val="18"/>
              <c:layout>
                <c:manualLayout>
                  <c:x val="-1.2614026308478519E-16"/>
                  <c:y val="-5.958878195039137E-2"/>
                </c:manualLayout>
              </c:layout>
              <c:tx>
                <c:rich>
                  <a:bodyPr/>
                  <a:lstStyle/>
                  <a:p>
                    <a:fld id="{824D9D5D-7CBC-428E-AB28-06CBCB34ACBC}" type="CELLRANGE">
                      <a:rPr lang="en-US" baseline="0"/>
                      <a:pPr/>
                      <a:t>[CELLRANGE]</a:t>
                    </a:fld>
                    <a:r>
                      <a:rPr lang="en-US" baseline="0"/>
                      <a:t>
</a:t>
                    </a:r>
                    <a:fld id="{3C75A697-3721-433B-B5AB-7BAF07BE4E0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C55D-4E29-9CD8-90CA83D3C1E4}"/>
                </c:ext>
              </c:extLst>
            </c:dLbl>
            <c:dLbl>
              <c:idx val="19"/>
              <c:layout>
                <c:manualLayout>
                  <c:x val="0"/>
                  <c:y val="-8.3345064135550109E-2"/>
                </c:manualLayout>
              </c:layout>
              <c:tx>
                <c:rich>
                  <a:bodyPr/>
                  <a:lstStyle/>
                  <a:p>
                    <a:fld id="{8CCF9F81-BCBD-4702-893C-4D3E0677862B}" type="CELLRANGE">
                      <a:rPr lang="en-US" baseline="0"/>
                      <a:pPr/>
                      <a:t>[CELLRANGE]</a:t>
                    </a:fld>
                    <a:r>
                      <a:rPr lang="en-US" baseline="0"/>
                      <a:t>
</a:t>
                    </a:r>
                    <a:fld id="{AC366D5D-D72C-45D7-BB64-901FC55E03D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5-C55D-4E29-9CD8-90CA83D3C1E4}"/>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'11ListaEsperaGIII'!$L$13:$L$32</c:f>
              <c:strCache>
                <c:ptCount val="20"/>
                <c:pt idx="0">
                  <c:v>Castilla y León</c:v>
                </c:pt>
                <c:pt idx="1">
                  <c:v>Galicia</c:v>
                </c:pt>
                <c:pt idx="2">
                  <c:v>Ceuta</c:v>
                </c:pt>
                <c:pt idx="3">
                  <c:v>Navarra, Comunidad Foral de</c:v>
                </c:pt>
                <c:pt idx="4">
                  <c:v>Aragón</c:v>
                </c:pt>
                <c:pt idx="5">
                  <c:v>Cantabria</c:v>
                </c:pt>
                <c:pt idx="6">
                  <c:v>Madrid, Comunidad de</c:v>
                </c:pt>
                <c:pt idx="7">
                  <c:v>Castilla - La Mancha</c:v>
                </c:pt>
                <c:pt idx="8">
                  <c:v>Comunitat Valenciana</c:v>
                </c:pt>
                <c:pt idx="9">
                  <c:v>Asturias, Principado de</c:v>
                </c:pt>
                <c:pt idx="10">
                  <c:v>Media Nacional</c:v>
                </c:pt>
                <c:pt idx="11">
                  <c:v>Rioja, La</c:v>
                </c:pt>
                <c:pt idx="12">
                  <c:v>Balears, Illes</c:v>
                </c:pt>
                <c:pt idx="13">
                  <c:v>Extremadura</c:v>
                </c:pt>
                <c:pt idx="14">
                  <c:v>Andalucía</c:v>
                </c:pt>
                <c:pt idx="15">
                  <c:v>Melilla</c:v>
                </c:pt>
                <c:pt idx="16">
                  <c:v>Murcia, Región de</c:v>
                </c:pt>
                <c:pt idx="17">
                  <c:v>Canarias</c:v>
                </c:pt>
                <c:pt idx="18">
                  <c:v>País Vasco</c:v>
                </c:pt>
                <c:pt idx="19">
                  <c:v>Cataluña</c:v>
                </c:pt>
              </c:strCache>
            </c:strRef>
          </c:cat>
          <c:val>
            <c:numRef>
              <c:f>'11ListaEsperaGIII'!$O$13:$O$32</c:f>
              <c:numCache>
                <c:formatCode>0.00%</c:formatCode>
                <c:ptCount val="20"/>
                <c:pt idx="0">
                  <c:v>0.99872270904500227</c:v>
                </c:pt>
                <c:pt idx="1">
                  <c:v>0.99209114756665751</c:v>
                </c:pt>
                <c:pt idx="2">
                  <c:v>0.97744360902255634</c:v>
                </c:pt>
                <c:pt idx="3">
                  <c:v>0.97416545718432512</c:v>
                </c:pt>
                <c:pt idx="4">
                  <c:v>0.97196713388110201</c:v>
                </c:pt>
                <c:pt idx="5">
                  <c:v>0.97177146720757268</c:v>
                </c:pt>
                <c:pt idx="6">
                  <c:v>0.96936930905195495</c:v>
                </c:pt>
                <c:pt idx="7">
                  <c:v>0.96066103826118199</c:v>
                </c:pt>
                <c:pt idx="8">
                  <c:v>0.95257491998836197</c:v>
                </c:pt>
                <c:pt idx="9">
                  <c:v>0.93330797514897934</c:v>
                </c:pt>
                <c:pt idx="10">
                  <c:v>0.93208614775259047</c:v>
                </c:pt>
                <c:pt idx="11">
                  <c:v>0.92018244013683015</c:v>
                </c:pt>
                <c:pt idx="12">
                  <c:v>0.91394511362225261</c:v>
                </c:pt>
                <c:pt idx="13">
                  <c:v>0.91299231131335323</c:v>
                </c:pt>
                <c:pt idx="14">
                  <c:v>0.91072061638817325</c:v>
                </c:pt>
                <c:pt idx="15">
                  <c:v>0.8869987849331713</c:v>
                </c:pt>
                <c:pt idx="16">
                  <c:v>0.88479071694985501</c:v>
                </c:pt>
                <c:pt idx="17">
                  <c:v>0.87505093032731218</c:v>
                </c:pt>
                <c:pt idx="18">
                  <c:v>0.87100634821521494</c:v>
                </c:pt>
                <c:pt idx="19">
                  <c:v>0.86345239498605053</c:v>
                </c:pt>
              </c:numCache>
            </c:numRef>
          </c:val>
          <c:extLst>
            <c:ext xmlns:c15="http://schemas.microsoft.com/office/drawing/2012/chart" uri="{02D57815-91ED-43cb-92C2-25804820EDAC}">
              <c15:datalabelsRange>
                <c15:f>'11ListaEsperaGIII'!$M$13:$M$32</c15:f>
                <c15:dlblRangeCache>
                  <c:ptCount val="20"/>
                  <c:pt idx="0">
                    <c:v>33.622</c:v>
                  </c:pt>
                  <c:pt idx="1">
                    <c:v>25.339</c:v>
                  </c:pt>
                  <c:pt idx="2">
                    <c:v>390</c:v>
                  </c:pt>
                  <c:pt idx="3">
                    <c:v>3.356</c:v>
                  </c:pt>
                  <c:pt idx="4">
                    <c:v>12.066</c:v>
                  </c:pt>
                  <c:pt idx="5">
                    <c:v>5.749</c:v>
                  </c:pt>
                  <c:pt idx="6">
                    <c:v>57.914</c:v>
                  </c:pt>
                  <c:pt idx="7">
                    <c:v>21.392</c:v>
                  </c:pt>
                  <c:pt idx="8">
                    <c:v>42.562</c:v>
                  </c:pt>
                  <c:pt idx="9">
                    <c:v>7.361</c:v>
                  </c:pt>
                  <c:pt idx="10">
                    <c:v>395.349</c:v>
                  </c:pt>
                  <c:pt idx="11">
                    <c:v>2.421</c:v>
                  </c:pt>
                  <c:pt idx="12">
                    <c:v>7.360</c:v>
                  </c:pt>
                  <c:pt idx="13">
                    <c:v>11.637</c:v>
                  </c:pt>
                  <c:pt idx="14">
                    <c:v>77.067</c:v>
                  </c:pt>
                  <c:pt idx="15">
                    <c:v>730</c:v>
                  </c:pt>
                  <c:pt idx="16">
                    <c:v>12.810</c:v>
                  </c:pt>
                  <c:pt idx="17">
                    <c:v>12.886</c:v>
                  </c:pt>
                  <c:pt idx="18">
                    <c:v>16.739</c:v>
                  </c:pt>
                  <c:pt idx="19">
                    <c:v>43.948</c:v>
                  </c:pt>
                </c15:dlblRangeCache>
              </c15:datalabelsRange>
            </c:ext>
            <c:ext xmlns:c16="http://schemas.microsoft.com/office/drawing/2014/chart" uri="{C3380CC4-5D6E-409C-BE32-E72D297353CC}">
              <c16:uniqueId val="{00000016-C55D-4E29-9CD8-90CA83D3C1E4}"/>
            </c:ext>
          </c:extLst>
        </c:ser>
        <c:ser>
          <c:idx val="1"/>
          <c:order val="1"/>
          <c:tx>
            <c:v>Personas beneficiarias con derecho a prestación pendientes de resolución de PIA</c:v>
          </c:tx>
          <c:spPr>
            <a:solidFill>
              <a:schemeClr val="accent2"/>
            </a:solidFill>
          </c:spPr>
          <c:invertIfNegative val="0"/>
          <c:dPt>
            <c:idx val="8"/>
            <c:invertIfNegative val="0"/>
            <c:bubble3D val="0"/>
            <c:extLst>
              <c:ext xmlns:c16="http://schemas.microsoft.com/office/drawing/2014/chart" uri="{C3380CC4-5D6E-409C-BE32-E72D297353CC}">
                <c16:uniqueId val="{00000017-C55D-4E29-9CD8-90CA83D3C1E4}"/>
              </c:ext>
            </c:extLst>
          </c:dPt>
          <c:dPt>
            <c:idx val="9"/>
            <c:invertIfNegative val="0"/>
            <c:bubble3D val="0"/>
            <c:extLst>
              <c:ext xmlns:c16="http://schemas.microsoft.com/office/drawing/2014/chart" uri="{C3380CC4-5D6E-409C-BE32-E72D297353CC}">
                <c16:uniqueId val="{00000018-C55D-4E29-9CD8-90CA83D3C1E4}"/>
              </c:ext>
            </c:extLst>
          </c:dPt>
          <c:dPt>
            <c:idx val="10"/>
            <c:invertIfNegative val="0"/>
            <c:bubble3D val="0"/>
            <c:spPr>
              <a:solidFill>
                <a:schemeClr val="accent2">
                  <a:lumMod val="50000"/>
                </a:schemeClr>
              </a:solidFill>
            </c:spPr>
            <c:extLst>
              <c:ext xmlns:c16="http://schemas.microsoft.com/office/drawing/2014/chart" uri="{C3380CC4-5D6E-409C-BE32-E72D297353CC}">
                <c16:uniqueId val="{0000001A-C55D-4E29-9CD8-90CA83D3C1E4}"/>
              </c:ext>
            </c:extLst>
          </c:dPt>
          <c:dPt>
            <c:idx val="11"/>
            <c:invertIfNegative val="0"/>
            <c:bubble3D val="0"/>
            <c:extLst>
              <c:ext xmlns:c16="http://schemas.microsoft.com/office/drawing/2014/chart" uri="{C3380CC4-5D6E-409C-BE32-E72D297353CC}">
                <c16:uniqueId val="{0000001C-C55D-4E29-9CD8-90CA83D3C1E4}"/>
              </c:ext>
            </c:extLst>
          </c:dPt>
          <c:dLbls>
            <c:dLbl>
              <c:idx val="0"/>
              <c:layout>
                <c:manualLayout>
                  <c:x val="0"/>
                  <c:y val="2.3297274756543279E-2"/>
                </c:manualLayout>
              </c:layout>
              <c:tx>
                <c:rich>
                  <a:bodyPr/>
                  <a:lstStyle/>
                  <a:p>
                    <a:fld id="{CCAABADB-D851-4766-986D-997BDE027196}" type="CELLRANGE">
                      <a:rPr lang="en-US" baseline="0"/>
                      <a:pPr/>
                      <a:t>[CELLRANGE]</a:t>
                    </a:fld>
                    <a:r>
                      <a:rPr lang="en-US" baseline="0"/>
                      <a:t>
</a:t>
                    </a:r>
                    <a:fld id="{7FA7564E-9307-45C2-8F9F-F8C0A9401A2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C55D-4E29-9CD8-90CA83D3C1E4}"/>
                </c:ext>
              </c:extLst>
            </c:dLbl>
            <c:dLbl>
              <c:idx val="1"/>
              <c:layout>
                <c:manualLayout>
                  <c:x val="-1.2753475859164376E-17"/>
                  <c:y val="1.9286023826460944E-2"/>
                </c:manualLayout>
              </c:layout>
              <c:tx>
                <c:rich>
                  <a:bodyPr/>
                  <a:lstStyle/>
                  <a:p>
                    <a:fld id="{276CF4B7-D8B3-4F30-B846-BCBC23A116E3}" type="CELLRANGE">
                      <a:rPr lang="en-US" baseline="0"/>
                      <a:pPr/>
                      <a:t>[CELLRANGE]</a:t>
                    </a:fld>
                    <a:r>
                      <a:rPr lang="en-US" baseline="0"/>
                      <a:t>
</a:t>
                    </a:r>
                    <a:fld id="{9BFBF338-B3B6-424F-AB23-6C49AFCB67D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C55D-4E29-9CD8-90CA83D3C1E4}"/>
                </c:ext>
              </c:extLst>
            </c:dLbl>
            <c:dLbl>
              <c:idx val="2"/>
              <c:layout>
                <c:manualLayout>
                  <c:x val="0"/>
                  <c:y val="1.2075453185174284E-2"/>
                </c:manualLayout>
              </c:layout>
              <c:tx>
                <c:rich>
                  <a:bodyPr/>
                  <a:lstStyle/>
                  <a:p>
                    <a:fld id="{4B4FCB3B-7922-4858-AC54-D91D8BBF71C2}" type="CELLRANGE">
                      <a:rPr lang="en-US" baseline="0"/>
                      <a:pPr/>
                      <a:t>[CELLRANGE]</a:t>
                    </a:fld>
                    <a:r>
                      <a:rPr lang="en-US" baseline="0"/>
                      <a:t>
</a:t>
                    </a:r>
                    <a:fld id="{F6756F06-3D01-49DD-8B24-CC3B86B1EA1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C55D-4E29-9CD8-90CA83D3C1E4}"/>
                </c:ext>
              </c:extLst>
            </c:dLbl>
            <c:dLbl>
              <c:idx val="3"/>
              <c:layout>
                <c:manualLayout>
                  <c:x val="-5.1013903436657505E-17"/>
                  <c:y val="9.2995151307021205E-3"/>
                </c:manualLayout>
              </c:layout>
              <c:tx>
                <c:rich>
                  <a:bodyPr/>
                  <a:lstStyle/>
                  <a:p>
                    <a:fld id="{6DA3B604-2971-486B-B57A-A8997DE2F151}" type="CELLRANGE">
                      <a:rPr lang="en-US" baseline="0"/>
                      <a:pPr/>
                      <a:t>[CELLRANGE]</a:t>
                    </a:fld>
                    <a:r>
                      <a:rPr lang="en-US" baseline="0"/>
                      <a:t>
</a:t>
                    </a:r>
                    <a:fld id="{12EBEEC5-97B2-4596-AF07-1A1AFAC810B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C55D-4E29-9CD8-90CA83D3C1E4}"/>
                </c:ext>
              </c:extLst>
            </c:dLbl>
            <c:dLbl>
              <c:idx val="4"/>
              <c:layout>
                <c:manualLayout>
                  <c:x val="1.3988426885235836E-3"/>
                  <c:y val="4.9774323583780256E-3"/>
                </c:manualLayout>
              </c:layout>
              <c:tx>
                <c:rich>
                  <a:bodyPr/>
                  <a:lstStyle/>
                  <a:p>
                    <a:fld id="{3E8BB487-C4CC-4609-8AC6-1A519E62F034}" type="CELLRANGE">
                      <a:rPr lang="en-US" baseline="0"/>
                      <a:pPr/>
                      <a:t>[CELLRANGE]</a:t>
                    </a:fld>
                    <a:r>
                      <a:rPr lang="en-US" baseline="0"/>
                      <a:t>
</a:t>
                    </a:r>
                    <a:fld id="{A0046242-8CF5-4DE4-B29C-CBC3AF6BD5C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C55D-4E29-9CD8-90CA83D3C1E4}"/>
                </c:ext>
              </c:extLst>
            </c:dLbl>
            <c:dLbl>
              <c:idx val="5"/>
              <c:layout>
                <c:manualLayout>
                  <c:x val="0"/>
                  <c:y val="6.9874409880102319E-3"/>
                </c:manualLayout>
              </c:layout>
              <c:tx>
                <c:rich>
                  <a:bodyPr/>
                  <a:lstStyle/>
                  <a:p>
                    <a:fld id="{B6AEBB24-97D5-4385-A0F5-D858AD8C56F4}" type="CELLRANGE">
                      <a:rPr lang="en-US" baseline="0"/>
                      <a:pPr/>
                      <a:t>[CELLRANGE]</a:t>
                    </a:fld>
                    <a:r>
                      <a:rPr lang="en-US" baseline="0"/>
                      <a:t>
</a:t>
                    </a:r>
                    <a:fld id="{E96F3A03-315D-4960-BFE2-C9A032549E7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C55D-4E29-9CD8-90CA83D3C1E4}"/>
                </c:ext>
              </c:extLst>
            </c:dLbl>
            <c:dLbl>
              <c:idx val="6"/>
              <c:layout>
                <c:manualLayout>
                  <c:x val="0"/>
                  <c:y val="9.2246790407103946E-3"/>
                </c:manualLayout>
              </c:layout>
              <c:tx>
                <c:rich>
                  <a:bodyPr/>
                  <a:lstStyle/>
                  <a:p>
                    <a:fld id="{268D6CD4-A062-4FD2-8DCF-D9AB2283F6F8}" type="CELLRANGE">
                      <a:rPr lang="en-US" baseline="0"/>
                      <a:pPr/>
                      <a:t>[CELLRANGE]</a:t>
                    </a:fld>
                    <a:r>
                      <a:rPr lang="en-US" baseline="0"/>
                      <a:t>
</a:t>
                    </a:r>
                    <a:fld id="{E9DBFF54-1017-40D1-B7DD-28EAA90638E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C55D-4E29-9CD8-90CA83D3C1E4}"/>
                </c:ext>
              </c:extLst>
            </c:dLbl>
            <c:dLbl>
              <c:idx val="7"/>
              <c:layout>
                <c:manualLayout>
                  <c:x val="0"/>
                  <c:y val="9.1976149447574578E-3"/>
                </c:manualLayout>
              </c:layout>
              <c:tx>
                <c:rich>
                  <a:bodyPr/>
                  <a:lstStyle/>
                  <a:p>
                    <a:fld id="{DE1D2CC1-F617-44E4-AA42-68EAF358FCEA}" type="CELLRANGE">
                      <a:rPr lang="en-US" baseline="0"/>
                      <a:pPr/>
                      <a:t>[CELLRANGE]</a:t>
                    </a:fld>
                    <a:r>
                      <a:rPr lang="en-US" baseline="0"/>
                      <a:t>
</a:t>
                    </a:r>
                    <a:fld id="{2B4DDBB6-4CFD-461E-AC30-60A84776FB4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C55D-4E29-9CD8-90CA83D3C1E4}"/>
                </c:ext>
              </c:extLst>
            </c:dLbl>
            <c:dLbl>
              <c:idx val="8"/>
              <c:layout>
                <c:manualLayout>
                  <c:x val="0"/>
                  <c:y val="4.1758628587786393E-4"/>
                </c:manualLayout>
              </c:layout>
              <c:tx>
                <c:rich>
                  <a:bodyPr/>
                  <a:lstStyle/>
                  <a:p>
                    <a:fld id="{E85D09A1-1428-4E34-8BAB-EB7FCBEDD479}" type="CELLRANGE">
                      <a:rPr lang="en-US" baseline="0"/>
                      <a:pPr/>
                      <a:t>[CELLRANGE]</a:t>
                    </a:fld>
                    <a:r>
                      <a:rPr lang="en-US" baseline="0"/>
                      <a:t>
</a:t>
                    </a:r>
                    <a:fld id="{66449A55-DB30-49B9-A269-9AC29C65959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C55D-4E29-9CD8-90CA83D3C1E4}"/>
                </c:ext>
              </c:extLst>
            </c:dLbl>
            <c:dLbl>
              <c:idx val="9"/>
              <c:layout>
                <c:manualLayout>
                  <c:x val="1.6813370532300342E-4"/>
                  <c:y val="2.4744020840259699E-3"/>
                </c:manualLayout>
              </c:layout>
              <c:tx>
                <c:rich>
                  <a:bodyPr/>
                  <a:lstStyle/>
                  <a:p>
                    <a:fld id="{EEA3520F-02C3-4AD8-B7C5-6AE76FABA483}" type="CELLRANGE">
                      <a:rPr lang="en-US" baseline="0"/>
                      <a:pPr/>
                      <a:t>[CELLRANGE]</a:t>
                    </a:fld>
                    <a:r>
                      <a:rPr lang="en-US" baseline="0"/>
                      <a:t>
</a:t>
                    </a:r>
                    <a:fld id="{FE7EE001-99B1-487B-943D-50BA5C0DBDC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C55D-4E29-9CD8-90CA83D3C1E4}"/>
                </c:ext>
              </c:extLst>
            </c:dLbl>
            <c:dLbl>
              <c:idx val="10"/>
              <c:layout>
                <c:manualLayout>
                  <c:x val="0"/>
                  <c:y val="-2.5432523767238875E-3"/>
                </c:manualLayout>
              </c:layout>
              <c:tx>
                <c:rich>
                  <a:bodyPr rot="-5400000" spcFirstLastPara="1" vertOverflow="ellipsis" wrap="square" lIns="38100" tIns="19050" rIns="38100" bIns="19050" anchor="ctr" anchorCtr="1">
                    <a:spAutoFit/>
                  </a:bodyPr>
                  <a:lstStyle/>
                  <a:p>
                    <a:pPr>
                      <a:defRPr sz="700" b="1" i="0" u="none" strike="noStrike" kern="1200" baseline="0">
                        <a:solidFill>
                          <a:schemeClr val="bg1"/>
                        </a:solidFill>
                        <a:latin typeface="+mn-lt"/>
                        <a:ea typeface="+mn-ea"/>
                        <a:cs typeface="+mn-cs"/>
                      </a:defRPr>
                    </a:pPr>
                    <a:fld id="{51B3D05D-7076-45F2-AEE3-B2539B9ED3CC}" type="CELLRANGE">
                      <a:rPr lang="en-US" sz="700" baseline="0"/>
                      <a:pPr>
                        <a:defRPr sz="700" b="1" i="0" u="none" strike="noStrike" kern="1200" baseline="0">
                          <a:solidFill>
                            <a:schemeClr val="bg1"/>
                          </a:solidFill>
                          <a:latin typeface="+mn-lt"/>
                          <a:ea typeface="+mn-ea"/>
                          <a:cs typeface="+mn-cs"/>
                        </a:defRPr>
                      </a:pPr>
                      <a:t>[CELLRANGE]</a:t>
                    </a:fld>
                    <a:r>
                      <a:rPr lang="en-US" sz="700" baseline="0"/>
                      <a:t>
</a:t>
                    </a:r>
                    <a:fld id="{42B81FC8-20D8-46E7-B847-6E87D141C0E2}" type="VALUE">
                      <a:rPr lang="en-US" sz="700" baseline="0"/>
                      <a:pPr>
                        <a:defRPr sz="700" b="1" i="0" u="none" strike="noStrike" kern="1200" baseline="0">
                          <a:solidFill>
                            <a:schemeClr val="bg1"/>
                          </a:solidFill>
                          <a:latin typeface="+mn-lt"/>
                          <a:ea typeface="+mn-ea"/>
                          <a:cs typeface="+mn-cs"/>
                        </a:defRPr>
                      </a:pPr>
                      <a:t>[VALOR]</a:t>
                    </a:fld>
                    <a:endParaRPr lang="en-US" sz="700" baseline="0"/>
                  </a:p>
                </c:rich>
              </c:tx>
              <c:spPr>
                <a:noFill/>
                <a:ln>
                  <a:noFill/>
                </a:ln>
                <a:effectLst/>
              </c:sp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C55D-4E29-9CD8-90CA83D3C1E4}"/>
                </c:ext>
              </c:extLst>
            </c:dLbl>
            <c:dLbl>
              <c:idx val="11"/>
              <c:layout>
                <c:manualLayout>
                  <c:x val="0"/>
                  <c:y val="-1.9317225534193593E-3"/>
                </c:manualLayout>
              </c:layout>
              <c:tx>
                <c:rich>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fld id="{EE7C37E9-88E5-4311-9105-135DE3CE6FCB}" type="CELLRANGE">
                      <a:rPr lang="en-US" baseline="0"/>
                      <a:pPr>
                        <a:defRPr sz="800" b="1" i="0" u="none" strike="noStrike" kern="1200" baseline="0">
                          <a:solidFill>
                            <a:schemeClr val="bg1"/>
                          </a:solidFill>
                          <a:latin typeface="+mn-lt"/>
                          <a:ea typeface="+mn-ea"/>
                          <a:cs typeface="+mn-cs"/>
                        </a:defRPr>
                      </a:pPr>
                      <a:t>[CELLRANGE]</a:t>
                    </a:fld>
                    <a:r>
                      <a:rPr lang="en-US" baseline="0"/>
                      <a:t>
</a:t>
                    </a:r>
                    <a:fld id="{68297210-77AD-4B0B-AB54-34699D16BD3E}" type="VALUE">
                      <a:rPr lang="en-US" baseline="0"/>
                      <a:pPr>
                        <a:defRPr sz="800" b="1" i="0" u="none" strike="noStrike" kern="1200" baseline="0">
                          <a:solidFill>
                            <a:schemeClr val="bg1"/>
                          </a:solidFill>
                          <a:latin typeface="+mn-lt"/>
                          <a:ea typeface="+mn-ea"/>
                          <a:cs typeface="+mn-cs"/>
                        </a:defRPr>
                      </a:pPr>
                      <a:t>[VALOR]</a:t>
                    </a:fld>
                    <a:endParaRPr lang="en-US" baseline="0"/>
                  </a:p>
                </c:rich>
              </c:tx>
              <c:spPr>
                <a:solidFill>
                  <a:schemeClr val="accent2"/>
                </a:solidFill>
                <a:ln>
                  <a:noFill/>
                </a:ln>
                <a:effectLst/>
              </c:spPr>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C55D-4E29-9CD8-90CA83D3C1E4}"/>
                </c:ext>
              </c:extLst>
            </c:dLbl>
            <c:dLbl>
              <c:idx val="12"/>
              <c:layout>
                <c:manualLayout>
                  <c:x val="0"/>
                  <c:y val="-1.0791127117879033E-3"/>
                </c:manualLayout>
              </c:layout>
              <c:tx>
                <c:rich>
                  <a:bodyPr/>
                  <a:lstStyle/>
                  <a:p>
                    <a:fld id="{F7B3B7C4-3766-462C-A1E6-7FE4F5C7F12F}" type="CELLRANGE">
                      <a:rPr lang="en-US" baseline="0"/>
                      <a:pPr/>
                      <a:t>[CELLRANGE]</a:t>
                    </a:fld>
                    <a:r>
                      <a:rPr lang="en-US" baseline="0"/>
                      <a:t>
</a:t>
                    </a:r>
                    <a:fld id="{624ED65B-AA86-4AA3-B026-358F81AD51C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C55D-4E29-9CD8-90CA83D3C1E4}"/>
                </c:ext>
              </c:extLst>
            </c:dLbl>
            <c:dLbl>
              <c:idx val="13"/>
              <c:layout>
                <c:manualLayout>
                  <c:x val="1.3913043478260871E-3"/>
                  <c:y val="9.8200341779706968E-4"/>
                </c:manualLayout>
              </c:layout>
              <c:tx>
                <c:rich>
                  <a:bodyPr/>
                  <a:lstStyle/>
                  <a:p>
                    <a:fld id="{A46538DB-157A-4F6F-9D69-4E69E0C56CD6}" type="CELLRANGE">
                      <a:rPr lang="en-US" baseline="0"/>
                      <a:pPr/>
                      <a:t>[CELLRANGE]</a:t>
                    </a:fld>
                    <a:r>
                      <a:rPr lang="en-US" baseline="0"/>
                      <a:t>
</a:t>
                    </a:r>
                    <a:fld id="{4B3BBBD3-3C84-4CDE-A18B-2CB6B2AAF51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C55D-4E29-9CD8-90CA83D3C1E4}"/>
                </c:ext>
              </c:extLst>
            </c:dLbl>
            <c:dLbl>
              <c:idx val="14"/>
              <c:layout>
                <c:manualLayout>
                  <c:x val="0"/>
                  <c:y val="-1.063163833492776E-2"/>
                </c:manualLayout>
              </c:layout>
              <c:tx>
                <c:rich>
                  <a:bodyPr/>
                  <a:lstStyle/>
                  <a:p>
                    <a:fld id="{7DE35BD4-9312-4036-B27B-A0E5D670C78C}" type="CELLRANGE">
                      <a:rPr lang="en-US" baseline="0"/>
                      <a:pPr/>
                      <a:t>[CELLRANGE]</a:t>
                    </a:fld>
                    <a:r>
                      <a:rPr lang="en-US" baseline="0"/>
                      <a:t>
</a:t>
                    </a:r>
                    <a:fld id="{B67B61CF-037A-4A24-8EEA-281E4A2D397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C55D-4E29-9CD8-90CA83D3C1E4}"/>
                </c:ext>
              </c:extLst>
            </c:dLbl>
            <c:dLbl>
              <c:idx val="15"/>
              <c:layout>
                <c:manualLayout>
                  <c:x val="-1.0202780687331501E-16"/>
                  <c:y val="-1.432302270627387E-2"/>
                </c:manualLayout>
              </c:layout>
              <c:tx>
                <c:rich>
                  <a:bodyPr/>
                  <a:lstStyle/>
                  <a:p>
                    <a:fld id="{6965B30C-B6A4-4D62-896E-7C75393395E9}" type="CELLRANGE">
                      <a:rPr lang="en-US" baseline="0"/>
                      <a:pPr/>
                      <a:t>[CELLRANGE]</a:t>
                    </a:fld>
                    <a:r>
                      <a:rPr lang="en-US" baseline="0"/>
                      <a:t>
</a:t>
                    </a:r>
                    <a:fld id="{C883D675-0816-4DC8-B89A-6A0CA8211CC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C55D-4E29-9CD8-90CA83D3C1E4}"/>
                </c:ext>
              </c:extLst>
            </c:dLbl>
            <c:dLbl>
              <c:idx val="16"/>
              <c:layout>
                <c:manualLayout>
                  <c:x val="0"/>
                  <c:y val="-1.285696764539946E-2"/>
                </c:manualLayout>
              </c:layout>
              <c:tx>
                <c:rich>
                  <a:bodyPr/>
                  <a:lstStyle/>
                  <a:p>
                    <a:fld id="{7EFF4910-FF21-414F-9FA5-BBF13F34284E}" type="CELLRANGE">
                      <a:rPr lang="en-US" baseline="0"/>
                      <a:pPr/>
                      <a:t>[CELLRANGE]</a:t>
                    </a:fld>
                    <a:r>
                      <a:rPr lang="en-US" baseline="0"/>
                      <a:t>
</a:t>
                    </a:r>
                    <a:fld id="{B1F1B573-ABFF-46B5-8374-531EFDFC365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C55D-4E29-9CD8-90CA83D3C1E4}"/>
                </c:ext>
              </c:extLst>
            </c:dLbl>
            <c:dLbl>
              <c:idx val="17"/>
              <c:layout>
                <c:manualLayout>
                  <c:x val="0"/>
                  <c:y val="-1.733559006058822E-2"/>
                </c:manualLayout>
              </c:layout>
              <c:tx>
                <c:rich>
                  <a:bodyPr/>
                  <a:lstStyle/>
                  <a:p>
                    <a:fld id="{DC34985B-1056-4AB7-A47C-B98BF8034874}" type="CELLRANGE">
                      <a:rPr lang="en-US" baseline="0"/>
                      <a:pPr/>
                      <a:t>[CELLRANGE]</a:t>
                    </a:fld>
                    <a:r>
                      <a:rPr lang="en-US" baseline="0"/>
                      <a:t>
</a:t>
                    </a:r>
                    <a:fld id="{46926348-6B51-4EF4-A5BA-35166F668D4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C55D-4E29-9CD8-90CA83D3C1E4}"/>
                </c:ext>
              </c:extLst>
            </c:dLbl>
            <c:dLbl>
              <c:idx val="18"/>
              <c:layout>
                <c:manualLayout>
                  <c:x val="0"/>
                  <c:y val="3.3505204372817864E-2"/>
                </c:manualLayout>
              </c:layout>
              <c:tx>
                <c:rich>
                  <a:bodyPr/>
                  <a:lstStyle/>
                  <a:p>
                    <a:fld id="{5EE5F733-80B5-4120-9F3F-C84EFA21E8EC}" type="CELLRANGE">
                      <a:rPr lang="en-US" baseline="0"/>
                      <a:pPr/>
                      <a:t>[CELLRANGE]</a:t>
                    </a:fld>
                    <a:r>
                      <a:rPr lang="en-US" baseline="0"/>
                      <a:t>
</a:t>
                    </a:r>
                    <a:fld id="{BB7EE536-3FBF-4ABD-982A-5E01DCC28AE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B-C55D-4E29-9CD8-90CA83D3C1E4}"/>
                </c:ext>
              </c:extLst>
            </c:dLbl>
            <c:dLbl>
              <c:idx val="19"/>
              <c:layout>
                <c:manualLayout>
                  <c:x val="0"/>
                  <c:y val="1.2348059296326278E-2"/>
                </c:manualLayout>
              </c:layout>
              <c:tx>
                <c:rich>
                  <a:bodyPr/>
                  <a:lstStyle/>
                  <a:p>
                    <a:fld id="{A8A80AB2-1897-4CFC-A988-0F8A1972E338}" type="CELLRANGE">
                      <a:rPr lang="en-US" baseline="0"/>
                      <a:pPr/>
                      <a:t>[CELLRANGE]</a:t>
                    </a:fld>
                    <a:r>
                      <a:rPr lang="en-US" baseline="0"/>
                      <a:t>
</a:t>
                    </a:r>
                    <a:fld id="{28D0EB9C-3145-4001-9154-754F6F41AF6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C-C55D-4E29-9CD8-90CA83D3C1E4}"/>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'11ListaEsperaGIII'!$L$13:$L$32</c:f>
              <c:strCache>
                <c:ptCount val="20"/>
                <c:pt idx="0">
                  <c:v>Castilla y León</c:v>
                </c:pt>
                <c:pt idx="1">
                  <c:v>Galicia</c:v>
                </c:pt>
                <c:pt idx="2">
                  <c:v>Ceuta</c:v>
                </c:pt>
                <c:pt idx="3">
                  <c:v>Navarra, Comunidad Foral de</c:v>
                </c:pt>
                <c:pt idx="4">
                  <c:v>Aragón</c:v>
                </c:pt>
                <c:pt idx="5">
                  <c:v>Cantabria</c:v>
                </c:pt>
                <c:pt idx="6">
                  <c:v>Madrid, Comunidad de</c:v>
                </c:pt>
                <c:pt idx="7">
                  <c:v>Castilla - La Mancha</c:v>
                </c:pt>
                <c:pt idx="8">
                  <c:v>Comunitat Valenciana</c:v>
                </c:pt>
                <c:pt idx="9">
                  <c:v>Asturias, Principado de</c:v>
                </c:pt>
                <c:pt idx="10">
                  <c:v>Media Nacional</c:v>
                </c:pt>
                <c:pt idx="11">
                  <c:v>Rioja, La</c:v>
                </c:pt>
                <c:pt idx="12">
                  <c:v>Balears, Illes</c:v>
                </c:pt>
                <c:pt idx="13">
                  <c:v>Extremadura</c:v>
                </c:pt>
                <c:pt idx="14">
                  <c:v>Andalucía</c:v>
                </c:pt>
                <c:pt idx="15">
                  <c:v>Melilla</c:v>
                </c:pt>
                <c:pt idx="16">
                  <c:v>Murcia, Región de</c:v>
                </c:pt>
                <c:pt idx="17">
                  <c:v>Canarias</c:v>
                </c:pt>
                <c:pt idx="18">
                  <c:v>País Vasco</c:v>
                </c:pt>
                <c:pt idx="19">
                  <c:v>Cataluña</c:v>
                </c:pt>
              </c:strCache>
            </c:strRef>
          </c:cat>
          <c:val>
            <c:numRef>
              <c:f>'11ListaEsperaGIII'!$P$13:$P$32</c:f>
              <c:numCache>
                <c:formatCode>0.00%</c:formatCode>
                <c:ptCount val="20"/>
                <c:pt idx="0">
                  <c:v>1.2772909549977722E-3</c:v>
                </c:pt>
                <c:pt idx="1">
                  <c:v>7.9088524333424687E-3</c:v>
                </c:pt>
                <c:pt idx="2">
                  <c:v>2.2556390977443608E-2</c:v>
                </c:pt>
                <c:pt idx="3">
                  <c:v>2.5834542815674891E-2</c:v>
                </c:pt>
                <c:pt idx="4">
                  <c:v>2.803286611889802E-2</c:v>
                </c:pt>
                <c:pt idx="5">
                  <c:v>2.8228532792427315E-2</c:v>
                </c:pt>
                <c:pt idx="6">
                  <c:v>3.0630690948044992E-2</c:v>
                </c:pt>
                <c:pt idx="7">
                  <c:v>3.9338961738818033E-2</c:v>
                </c:pt>
                <c:pt idx="8">
                  <c:v>4.7425080011638053E-2</c:v>
                </c:pt>
                <c:pt idx="9">
                  <c:v>6.6692024851020673E-2</c:v>
                </c:pt>
                <c:pt idx="10">
                  <c:v>6.7913852247409562E-2</c:v>
                </c:pt>
                <c:pt idx="11">
                  <c:v>7.9817559863169893E-2</c:v>
                </c:pt>
                <c:pt idx="12">
                  <c:v>8.6054886377747428E-2</c:v>
                </c:pt>
                <c:pt idx="13">
                  <c:v>8.7007688686646795E-2</c:v>
                </c:pt>
                <c:pt idx="14">
                  <c:v>8.9279383611826718E-2</c:v>
                </c:pt>
                <c:pt idx="15">
                  <c:v>0.11300121506682867</c:v>
                </c:pt>
                <c:pt idx="16">
                  <c:v>0.11520928305014505</c:v>
                </c:pt>
                <c:pt idx="17">
                  <c:v>0.12494906967268776</c:v>
                </c:pt>
                <c:pt idx="18">
                  <c:v>0.12899365178478508</c:v>
                </c:pt>
                <c:pt idx="19">
                  <c:v>0.13654760501394947</c:v>
                </c:pt>
              </c:numCache>
            </c:numRef>
          </c:val>
          <c:extLst>
            <c:ext xmlns:c15="http://schemas.microsoft.com/office/drawing/2012/chart" uri="{02D57815-91ED-43cb-92C2-25804820EDAC}">
              <c15:datalabelsRange>
                <c15:f>'11ListaEsperaGIII'!$N$13:$N$32</c15:f>
                <c15:dlblRangeCache>
                  <c:ptCount val="20"/>
                  <c:pt idx="0">
                    <c:v>43</c:v>
                  </c:pt>
                  <c:pt idx="1">
                    <c:v>202</c:v>
                  </c:pt>
                  <c:pt idx="2">
                    <c:v>9</c:v>
                  </c:pt>
                  <c:pt idx="3">
                    <c:v>89</c:v>
                  </c:pt>
                  <c:pt idx="4">
                    <c:v>348</c:v>
                  </c:pt>
                  <c:pt idx="5">
                    <c:v>167</c:v>
                  </c:pt>
                  <c:pt idx="6">
                    <c:v>1.830</c:v>
                  </c:pt>
                  <c:pt idx="7">
                    <c:v>876</c:v>
                  </c:pt>
                  <c:pt idx="8">
                    <c:v>2.119</c:v>
                  </c:pt>
                  <c:pt idx="9">
                    <c:v>526</c:v>
                  </c:pt>
                  <c:pt idx="10">
                    <c:v>28.806</c:v>
                  </c:pt>
                  <c:pt idx="11">
                    <c:v>210</c:v>
                  </c:pt>
                  <c:pt idx="12">
                    <c:v>693</c:v>
                  </c:pt>
                  <c:pt idx="13">
                    <c:v>1.109</c:v>
                  </c:pt>
                  <c:pt idx="14">
                    <c:v>7.555</c:v>
                  </c:pt>
                  <c:pt idx="15">
                    <c:v>93</c:v>
                  </c:pt>
                  <c:pt idx="16">
                    <c:v>1.668</c:v>
                  </c:pt>
                  <c:pt idx="17">
                    <c:v>1.840</c:v>
                  </c:pt>
                  <c:pt idx="18">
                    <c:v>2.479</c:v>
                  </c:pt>
                  <c:pt idx="19">
                    <c:v>6.950</c:v>
                  </c:pt>
                </c15:dlblRangeCache>
              </c15:datalabelsRange>
            </c:ext>
            <c:ext xmlns:c16="http://schemas.microsoft.com/office/drawing/2014/chart" uri="{C3380CC4-5D6E-409C-BE32-E72D297353CC}">
              <c16:uniqueId val="{0000002D-C55D-4E29-9CD8-90CA83D3C1E4}"/>
            </c:ext>
          </c:extLst>
        </c:ser>
        <c:dLbls>
          <c:dLblPos val="inEnd"/>
          <c:showLegendKey val="0"/>
          <c:showVal val="1"/>
          <c:showCatName val="0"/>
          <c:showSerName val="0"/>
          <c:showPercent val="0"/>
          <c:showBubbleSize val="0"/>
        </c:dLbls>
        <c:gapWidth val="30"/>
        <c:overlap val="100"/>
        <c:axId val="-2095914368"/>
        <c:axId val="-2095913824"/>
      </c:barChart>
      <c:lineChart>
        <c:grouping val="standard"/>
        <c:varyColors val="0"/>
        <c:ser>
          <c:idx val="2"/>
          <c:order val="2"/>
          <c:tx>
            <c:strRef>
              <c:f>'11ListaEsperaGIII'!$Q$12</c:f>
              <c:strCache>
                <c:ptCount val="1"/>
                <c:pt idx="0">
                  <c:v>%beneficiariasMEDIA</c:v>
                </c:pt>
              </c:strCache>
            </c:strRef>
          </c:tx>
          <c:spPr>
            <a:ln w="25400">
              <a:solidFill>
                <a:srgbClr val="C00000"/>
              </a:solidFill>
            </a:ln>
          </c:spPr>
          <c:marker>
            <c:symbol val="none"/>
          </c:marker>
          <c:trendline>
            <c:spPr>
              <a:ln w="25400">
                <a:solidFill>
                  <a:srgbClr val="C00000"/>
                </a:solidFill>
              </a:ln>
            </c:spPr>
            <c:trendlineType val="linear"/>
            <c:forward val="0.5"/>
            <c:backward val="0.5"/>
            <c:dispRSqr val="0"/>
            <c:dispEq val="0"/>
          </c:trendline>
          <c:cat>
            <c:strRef>
              <c:f>'11ListaEsperaGIII'!$L$13:$L$32</c:f>
              <c:strCache>
                <c:ptCount val="20"/>
                <c:pt idx="0">
                  <c:v>Castilla y León</c:v>
                </c:pt>
                <c:pt idx="1">
                  <c:v>Galicia</c:v>
                </c:pt>
                <c:pt idx="2">
                  <c:v>Ceuta</c:v>
                </c:pt>
                <c:pt idx="3">
                  <c:v>Navarra, Comunidad Foral de</c:v>
                </c:pt>
                <c:pt idx="4">
                  <c:v>Aragón</c:v>
                </c:pt>
                <c:pt idx="5">
                  <c:v>Cantabria</c:v>
                </c:pt>
                <c:pt idx="6">
                  <c:v>Madrid, Comunidad de</c:v>
                </c:pt>
                <c:pt idx="7">
                  <c:v>Castilla - La Mancha</c:v>
                </c:pt>
                <c:pt idx="8">
                  <c:v>Comunitat Valenciana</c:v>
                </c:pt>
                <c:pt idx="9">
                  <c:v>Asturias, Principado de</c:v>
                </c:pt>
                <c:pt idx="10">
                  <c:v>Media Nacional</c:v>
                </c:pt>
                <c:pt idx="11">
                  <c:v>Rioja, La</c:v>
                </c:pt>
                <c:pt idx="12">
                  <c:v>Balears, Illes</c:v>
                </c:pt>
                <c:pt idx="13">
                  <c:v>Extremadura</c:v>
                </c:pt>
                <c:pt idx="14">
                  <c:v>Andalucía</c:v>
                </c:pt>
                <c:pt idx="15">
                  <c:v>Melilla</c:v>
                </c:pt>
                <c:pt idx="16">
                  <c:v>Murcia, Región de</c:v>
                </c:pt>
                <c:pt idx="17">
                  <c:v>Canarias</c:v>
                </c:pt>
                <c:pt idx="18">
                  <c:v>País Vasco</c:v>
                </c:pt>
                <c:pt idx="19">
                  <c:v>Cataluña</c:v>
                </c:pt>
              </c:strCache>
            </c:strRef>
          </c:cat>
          <c:val>
            <c:numRef>
              <c:f>'11ListaEsperaGIII'!$Q$13:$Q$32</c:f>
              <c:numCache>
                <c:formatCode>0.00%</c:formatCode>
                <c:ptCount val="20"/>
                <c:pt idx="0">
                  <c:v>0.93208614775259047</c:v>
                </c:pt>
                <c:pt idx="1">
                  <c:v>0.93208614775259047</c:v>
                </c:pt>
                <c:pt idx="2">
                  <c:v>0.93208614775259047</c:v>
                </c:pt>
                <c:pt idx="3">
                  <c:v>0.93208614775259047</c:v>
                </c:pt>
                <c:pt idx="4">
                  <c:v>0.93208614775259047</c:v>
                </c:pt>
                <c:pt idx="5">
                  <c:v>0.93208614775259047</c:v>
                </c:pt>
                <c:pt idx="6">
                  <c:v>0.93208614775259047</c:v>
                </c:pt>
                <c:pt idx="7">
                  <c:v>0.93208614775259047</c:v>
                </c:pt>
                <c:pt idx="8">
                  <c:v>0.93208614775259047</c:v>
                </c:pt>
                <c:pt idx="9">
                  <c:v>0.93208614775259047</c:v>
                </c:pt>
                <c:pt idx="10">
                  <c:v>0.93208614775259047</c:v>
                </c:pt>
                <c:pt idx="11">
                  <c:v>0.93208614775259047</c:v>
                </c:pt>
                <c:pt idx="12">
                  <c:v>0.93208614775259047</c:v>
                </c:pt>
                <c:pt idx="13">
                  <c:v>0.93208614775259047</c:v>
                </c:pt>
                <c:pt idx="14">
                  <c:v>0.93208614775259047</c:v>
                </c:pt>
                <c:pt idx="15">
                  <c:v>0.93208614775259047</c:v>
                </c:pt>
                <c:pt idx="16">
                  <c:v>0.93208614775259047</c:v>
                </c:pt>
                <c:pt idx="17">
                  <c:v>0.93208614775259047</c:v>
                </c:pt>
                <c:pt idx="18">
                  <c:v>0.93208614775259047</c:v>
                </c:pt>
                <c:pt idx="19">
                  <c:v>0.93208614775259047</c:v>
                </c:pt>
              </c:numCache>
            </c:numRef>
          </c:val>
          <c:smooth val="0"/>
          <c:extLst>
            <c:ext xmlns:c16="http://schemas.microsoft.com/office/drawing/2014/chart" uri="{C3380CC4-5D6E-409C-BE32-E72D297353CC}">
              <c16:uniqueId val="{0000002F-C55D-4E29-9CD8-90CA83D3C1E4}"/>
            </c:ext>
          </c:extLst>
        </c:ser>
        <c:dLbls>
          <c:showLegendKey val="0"/>
          <c:showVal val="0"/>
          <c:showCatName val="0"/>
          <c:showSerName val="0"/>
          <c:showPercent val="0"/>
          <c:showBubbleSize val="0"/>
        </c:dLbls>
        <c:marker val="1"/>
        <c:smooth val="0"/>
        <c:axId val="-2095914368"/>
        <c:axId val="-2095913824"/>
      </c:lineChart>
      <c:catAx>
        <c:axId val="-209591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3824"/>
        <c:crosses val="autoZero"/>
        <c:auto val="1"/>
        <c:lblAlgn val="ctr"/>
        <c:lblOffset val="100"/>
        <c:noMultiLvlLbl val="0"/>
      </c:catAx>
      <c:valAx>
        <c:axId val="-209591382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4368"/>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4347826086956523"/>
          <c:y val="0.88916427502636941"/>
          <c:w val="0.56405624638538954"/>
          <c:h val="4.9842928512440619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6"/>
            </a:solidFill>
          </c:spPr>
          <c:invertIfNegative val="0"/>
          <c:dPt>
            <c:idx val="9"/>
            <c:invertIfNegative val="0"/>
            <c:bubble3D val="0"/>
            <c:extLst>
              <c:ext xmlns:c16="http://schemas.microsoft.com/office/drawing/2014/chart" uri="{C3380CC4-5D6E-409C-BE32-E72D297353CC}">
                <c16:uniqueId val="{00000000-5DC1-4B08-97F0-0CCFE9C60108}"/>
              </c:ext>
            </c:extLst>
          </c:dPt>
          <c:dPt>
            <c:idx val="10"/>
            <c:invertIfNegative val="0"/>
            <c:bubble3D val="0"/>
            <c:spPr>
              <a:solidFill>
                <a:schemeClr val="accent6">
                  <a:lumMod val="50000"/>
                </a:schemeClr>
              </a:solidFill>
            </c:spPr>
            <c:extLst>
              <c:ext xmlns:c16="http://schemas.microsoft.com/office/drawing/2014/chart" uri="{C3380CC4-5D6E-409C-BE32-E72D297353CC}">
                <c16:uniqueId val="{0000000F-5DC1-4B08-97F0-0CCFE9C60108}"/>
              </c:ext>
            </c:extLst>
          </c:dPt>
          <c:dPt>
            <c:idx val="11"/>
            <c:invertIfNegative val="0"/>
            <c:bubble3D val="0"/>
            <c:extLst>
              <c:ext xmlns:c16="http://schemas.microsoft.com/office/drawing/2014/chart" uri="{C3380CC4-5D6E-409C-BE32-E72D297353CC}">
                <c16:uniqueId val="{00000001-5DC1-4B08-97F0-0CCFE9C60108}"/>
              </c:ext>
            </c:extLst>
          </c:dPt>
          <c:dPt>
            <c:idx val="12"/>
            <c:invertIfNegative val="0"/>
            <c:bubble3D val="0"/>
            <c:extLst>
              <c:ext xmlns:c16="http://schemas.microsoft.com/office/drawing/2014/chart" uri="{C3380CC4-5D6E-409C-BE32-E72D297353CC}">
                <c16:uniqueId val="{00000002-5DC1-4B08-97F0-0CCFE9C60108}"/>
              </c:ext>
            </c:extLst>
          </c:dPt>
          <c:dPt>
            <c:idx val="13"/>
            <c:invertIfNegative val="0"/>
            <c:bubble3D val="0"/>
            <c:extLst>
              <c:ext xmlns:c16="http://schemas.microsoft.com/office/drawing/2014/chart" uri="{C3380CC4-5D6E-409C-BE32-E72D297353CC}">
                <c16:uniqueId val="{00000004-5DC1-4B08-97F0-0CCFE9C60108}"/>
              </c:ext>
            </c:extLst>
          </c:dPt>
          <c:dPt>
            <c:idx val="14"/>
            <c:invertIfNegative val="0"/>
            <c:bubble3D val="0"/>
            <c:extLst>
              <c:ext xmlns:c16="http://schemas.microsoft.com/office/drawing/2014/chart" uri="{C3380CC4-5D6E-409C-BE32-E72D297353CC}">
                <c16:uniqueId val="{00000005-5DC1-4B08-97F0-0CCFE9C60108}"/>
              </c:ext>
            </c:extLst>
          </c:dPt>
          <c:dLbls>
            <c:dLbl>
              <c:idx val="0"/>
              <c:layout>
                <c:manualLayout>
                  <c:x val="0"/>
                  <c:y val="-3.0478894636931943E-3"/>
                </c:manualLayout>
              </c:layout>
              <c:tx>
                <c:rich>
                  <a:bodyPr/>
                  <a:lstStyle/>
                  <a:p>
                    <a:fld id="{FA0DE574-C585-43E2-9FA1-E10C9175B62E}" type="CELLRANGE">
                      <a:rPr lang="en-US" baseline="0"/>
                      <a:pPr/>
                      <a:t>[CELLRANGE]</a:t>
                    </a:fld>
                    <a:r>
                      <a:rPr lang="en-US" baseline="0"/>
                      <a:t>
</a:t>
                    </a:r>
                    <a:fld id="{7191B2E8-1E98-4156-9C9B-F6FDA715357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5DC1-4B08-97F0-0CCFE9C60108}"/>
                </c:ext>
              </c:extLst>
            </c:dLbl>
            <c:dLbl>
              <c:idx val="1"/>
              <c:layout>
                <c:manualLayout>
                  <c:x val="0"/>
                  <c:y val="-1.7720988787653831E-2"/>
                </c:manualLayout>
              </c:layout>
              <c:tx>
                <c:rich>
                  <a:bodyPr/>
                  <a:lstStyle/>
                  <a:p>
                    <a:fld id="{5EFA70A2-0CF8-4F49-AF69-F2F88F62DC89}" type="CELLRANGE">
                      <a:rPr lang="en-US" baseline="0"/>
                      <a:pPr/>
                      <a:t>[CELLRANGE]</a:t>
                    </a:fld>
                    <a:r>
                      <a:rPr lang="en-US" baseline="0"/>
                      <a:t>
</a:t>
                    </a:r>
                    <a:fld id="{981F7314-1882-421E-8C1C-DCBAE4191CA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5DC1-4B08-97F0-0CCFE9C60108}"/>
                </c:ext>
              </c:extLst>
            </c:dLbl>
            <c:dLbl>
              <c:idx val="2"/>
              <c:layout>
                <c:manualLayout>
                  <c:x val="-3.1535065771196298E-17"/>
                  <c:y val="-8.2036905618415919E-3"/>
                </c:manualLayout>
              </c:layout>
              <c:tx>
                <c:rich>
                  <a:bodyPr/>
                  <a:lstStyle/>
                  <a:p>
                    <a:fld id="{F4033DE7-78F0-46CE-8175-B71C0F3DDA1B}" type="CELLRANGE">
                      <a:rPr lang="en-US" baseline="0"/>
                      <a:pPr/>
                      <a:t>[CELLRANGE]</a:t>
                    </a:fld>
                    <a:r>
                      <a:rPr lang="en-US" baseline="0"/>
                      <a:t>
</a:t>
                    </a:r>
                    <a:fld id="{3B7A635F-22C7-4797-9804-ADD4CF935E8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5DC1-4B08-97F0-0CCFE9C60108}"/>
                </c:ext>
              </c:extLst>
            </c:dLbl>
            <c:dLbl>
              <c:idx val="3"/>
              <c:layout>
                <c:manualLayout>
                  <c:x val="0"/>
                  <c:y val="-1.6731786998662599E-2"/>
                </c:manualLayout>
              </c:layout>
              <c:tx>
                <c:rich>
                  <a:bodyPr/>
                  <a:lstStyle/>
                  <a:p>
                    <a:fld id="{33DB3D0D-F722-4D6F-8CCC-E998460FC836}" type="CELLRANGE">
                      <a:rPr lang="en-US" baseline="0"/>
                      <a:pPr/>
                      <a:t>[CELLRANGE]</a:t>
                    </a:fld>
                    <a:r>
                      <a:rPr lang="en-US" baseline="0"/>
                      <a:t>
</a:t>
                    </a:r>
                    <a:fld id="{471FD37C-B2C4-4885-A388-E9FD43246B7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5DC1-4B08-97F0-0CCFE9C60108}"/>
                </c:ext>
              </c:extLst>
            </c:dLbl>
            <c:dLbl>
              <c:idx val="4"/>
              <c:layout>
                <c:manualLayout>
                  <c:x val="-3.1535065771196298E-17"/>
                  <c:y val="-8.7159103644407574E-3"/>
                </c:manualLayout>
              </c:layout>
              <c:tx>
                <c:rich>
                  <a:bodyPr/>
                  <a:lstStyle/>
                  <a:p>
                    <a:fld id="{34D03AD1-5499-4DF8-BA89-5935183F3019}" type="CELLRANGE">
                      <a:rPr lang="en-US" baseline="0"/>
                      <a:pPr/>
                      <a:t>[CELLRANGE]</a:t>
                    </a:fld>
                    <a:r>
                      <a:rPr lang="en-US" baseline="0"/>
                      <a:t>
</a:t>
                    </a:r>
                    <a:fld id="{3096E558-6B76-49D9-87DB-E443908B817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5DC1-4B08-97F0-0CCFE9C60108}"/>
                </c:ext>
              </c:extLst>
            </c:dLbl>
            <c:dLbl>
              <c:idx val="5"/>
              <c:layout>
                <c:manualLayout>
                  <c:x val="0"/>
                  <c:y val="-1.7646335475998459E-2"/>
                </c:manualLayout>
              </c:layout>
              <c:tx>
                <c:rich>
                  <a:bodyPr/>
                  <a:lstStyle/>
                  <a:p>
                    <a:fld id="{1D9DF32D-3B20-4DE3-A960-49DAE142C272}" type="CELLRANGE">
                      <a:rPr lang="en-US" baseline="0"/>
                      <a:pPr/>
                      <a:t>[CELLRANGE]</a:t>
                    </a:fld>
                    <a:r>
                      <a:rPr lang="en-US" baseline="0"/>
                      <a:t>
</a:t>
                    </a:r>
                    <a:fld id="{09C6F985-0564-4918-B27E-030E64A7973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5DC1-4B08-97F0-0CCFE9C60108}"/>
                </c:ext>
              </c:extLst>
            </c:dLbl>
            <c:dLbl>
              <c:idx val="6"/>
              <c:layout>
                <c:manualLayout>
                  <c:x val="0"/>
                  <c:y val="-2.4497184516648868E-2"/>
                </c:manualLayout>
              </c:layout>
              <c:tx>
                <c:rich>
                  <a:bodyPr/>
                  <a:lstStyle/>
                  <a:p>
                    <a:fld id="{BCB80A4C-E326-46AC-A96E-CD1F66F240B3}" type="CELLRANGE">
                      <a:rPr lang="en-US" baseline="0"/>
                      <a:pPr/>
                      <a:t>[CELLRANGE]</a:t>
                    </a:fld>
                    <a:r>
                      <a:rPr lang="en-US" baseline="0"/>
                      <a:t>
</a:t>
                    </a:r>
                    <a:fld id="{662F223D-8E6A-41BF-A006-C121C1BE25B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5DC1-4B08-97F0-0CCFE9C60108}"/>
                </c:ext>
              </c:extLst>
            </c:dLbl>
            <c:dLbl>
              <c:idx val="7"/>
              <c:layout>
                <c:manualLayout>
                  <c:x val="0"/>
                  <c:y val="-2.2163314926720738E-2"/>
                </c:manualLayout>
              </c:layout>
              <c:tx>
                <c:rich>
                  <a:bodyPr/>
                  <a:lstStyle/>
                  <a:p>
                    <a:fld id="{4E4F2AF1-4F7F-42CF-B67C-9AA63DF24A5A}" type="CELLRANGE">
                      <a:rPr lang="en-US" baseline="0"/>
                      <a:pPr/>
                      <a:t>[CELLRANGE]</a:t>
                    </a:fld>
                    <a:r>
                      <a:rPr lang="en-US" baseline="0"/>
                      <a:t>
</a:t>
                    </a:r>
                    <a:fld id="{6227AE76-5F9F-4669-AA44-8A027EA6E8F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5DC1-4B08-97F0-0CCFE9C60108}"/>
                </c:ext>
              </c:extLst>
            </c:dLbl>
            <c:dLbl>
              <c:idx val="8"/>
              <c:layout>
                <c:manualLayout>
                  <c:x val="0"/>
                  <c:y val="-2.1526309661573512E-2"/>
                </c:manualLayout>
              </c:layout>
              <c:tx>
                <c:rich>
                  <a:bodyPr/>
                  <a:lstStyle/>
                  <a:p>
                    <a:fld id="{B210B57D-8D53-47D0-A4CD-902A54D94840}" type="CELLRANGE">
                      <a:rPr lang="en-US" baseline="0"/>
                      <a:pPr/>
                      <a:t>[CELLRANGE]</a:t>
                    </a:fld>
                    <a:r>
                      <a:rPr lang="en-US" baseline="0"/>
                      <a:t>
</a:t>
                    </a:r>
                    <a:fld id="{643E777D-F1DF-4EE5-A8BB-91A8CB7EA61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5DC1-4B08-97F0-0CCFE9C60108}"/>
                </c:ext>
              </c:extLst>
            </c:dLbl>
            <c:dLbl>
              <c:idx val="9"/>
              <c:layout>
                <c:manualLayout>
                  <c:x val="-6.3070131542392597E-17"/>
                  <c:y val="-2.7204139026626207E-2"/>
                </c:manualLayout>
              </c:layout>
              <c:tx>
                <c:rich>
                  <a:bodyPr/>
                  <a:lstStyle/>
                  <a:p>
                    <a:fld id="{7F1E70D6-A430-4AC6-A539-E6158C4C40C3}" type="CELLRANGE">
                      <a:rPr lang="en-US" baseline="0"/>
                      <a:pPr/>
                      <a:t>[CELLRANGE]</a:t>
                    </a:fld>
                    <a:r>
                      <a:rPr lang="en-US" baseline="0"/>
                      <a:t>
</a:t>
                    </a:r>
                    <a:fld id="{E6980A17-541E-4EAB-88AA-A94B89DAEF2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5DC1-4B08-97F0-0CCFE9C60108}"/>
                </c:ext>
              </c:extLst>
            </c:dLbl>
            <c:dLbl>
              <c:idx val="10"/>
              <c:layout>
                <c:manualLayout>
                  <c:x val="0"/>
                  <c:y val="-3.0493788971617027E-2"/>
                </c:manualLayout>
              </c:layout>
              <c:tx>
                <c:rich>
                  <a:bodyPr/>
                  <a:lstStyle/>
                  <a:p>
                    <a:fld id="{22E43B80-83E4-441B-A50C-90B032843638}" type="CELLRANGE">
                      <a:rPr lang="en-US" baseline="0"/>
                      <a:pPr/>
                      <a:t>[CELLRANGE]</a:t>
                    </a:fld>
                    <a:r>
                      <a:rPr lang="en-US" baseline="0"/>
                      <a:t>
</a:t>
                    </a:r>
                    <a:fld id="{66D4E842-328A-40C4-93CF-40B07343B0F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5DC1-4B08-97F0-0CCFE9C60108}"/>
                </c:ext>
              </c:extLst>
            </c:dLbl>
            <c:dLbl>
              <c:idx val="11"/>
              <c:layout>
                <c:manualLayout>
                  <c:x val="0"/>
                  <c:y val="-3.8704200147889889E-2"/>
                </c:manualLayout>
              </c:layout>
              <c:tx>
                <c:rich>
                  <a:bodyPr/>
                  <a:lstStyle/>
                  <a:p>
                    <a:fld id="{A15252BC-8188-4B37-9732-E8F47CE919E0}" type="CELLRANGE">
                      <a:rPr lang="en-US" baseline="0"/>
                      <a:pPr/>
                      <a:t>[CELLRANGE]</a:t>
                    </a:fld>
                    <a:r>
                      <a:rPr lang="en-US" baseline="0"/>
                      <a:t>
</a:t>
                    </a:r>
                    <a:fld id="{55CF9DF9-54DD-4886-AE50-5A67CA283B7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5DC1-4B08-97F0-0CCFE9C60108}"/>
                </c:ext>
              </c:extLst>
            </c:dLbl>
            <c:dLbl>
              <c:idx val="12"/>
              <c:layout>
                <c:manualLayout>
                  <c:x val="0"/>
                  <c:y val="-4.5254437921412038E-2"/>
                </c:manualLayout>
              </c:layout>
              <c:tx>
                <c:rich>
                  <a:bodyPr/>
                  <a:lstStyle/>
                  <a:p>
                    <a:fld id="{5CDB6C25-398D-4E28-8001-A64198BCE81E}" type="CELLRANGE">
                      <a:rPr lang="en-US" baseline="0"/>
                      <a:pPr/>
                      <a:t>[CELLRANGE]</a:t>
                    </a:fld>
                    <a:r>
                      <a:rPr lang="en-US" baseline="0"/>
                      <a:t>
</a:t>
                    </a:r>
                    <a:fld id="{85AFE61F-08DF-4A11-9E53-AE4C22EF30B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2-5DC1-4B08-97F0-0CCFE9C60108}"/>
                </c:ext>
              </c:extLst>
            </c:dLbl>
            <c:dLbl>
              <c:idx val="13"/>
              <c:layout>
                <c:manualLayout>
                  <c:x val="0"/>
                  <c:y val="-4.0625206045864781E-2"/>
                </c:manualLayout>
              </c:layout>
              <c:tx>
                <c:rich>
                  <a:bodyPr/>
                  <a:lstStyle/>
                  <a:p>
                    <a:fld id="{EB777931-D7A0-4BBA-B576-18F50E678F07}" type="CELLRANGE">
                      <a:rPr lang="en-US" baseline="0"/>
                      <a:pPr/>
                      <a:t>[CELLRANGE]</a:t>
                    </a:fld>
                    <a:r>
                      <a:rPr lang="en-US" baseline="0"/>
                      <a:t>
</a:t>
                    </a:r>
                    <a:fld id="{3A623A4B-DFD5-4771-986F-1EEEC7ECB8D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5DC1-4B08-97F0-0CCFE9C60108}"/>
                </c:ext>
              </c:extLst>
            </c:dLbl>
            <c:dLbl>
              <c:idx val="14"/>
              <c:layout>
                <c:manualLayout>
                  <c:x val="0"/>
                  <c:y val="-4.4239261865835058E-2"/>
                </c:manualLayout>
              </c:layout>
              <c:tx>
                <c:rich>
                  <a:bodyPr/>
                  <a:lstStyle/>
                  <a:p>
                    <a:fld id="{AB26C4DC-F759-4CA8-967C-EA6F68DA2681}" type="CELLRANGE">
                      <a:rPr lang="en-US" baseline="0"/>
                      <a:pPr/>
                      <a:t>[CELLRANGE]</a:t>
                    </a:fld>
                    <a:r>
                      <a:rPr lang="en-US" baseline="0"/>
                      <a:t>
</a:t>
                    </a:r>
                    <a:fld id="{36566D9F-E783-487A-BF95-DB5A5A660C3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5DC1-4B08-97F0-0CCFE9C60108}"/>
                </c:ext>
              </c:extLst>
            </c:dLbl>
            <c:dLbl>
              <c:idx val="15"/>
              <c:layout>
                <c:manualLayout>
                  <c:x val="0"/>
                  <c:y val="-4.177061671082595E-2"/>
                </c:manualLayout>
              </c:layout>
              <c:tx>
                <c:rich>
                  <a:bodyPr/>
                  <a:lstStyle/>
                  <a:p>
                    <a:fld id="{61CDAC46-1584-45F7-A137-D7AFD8BE4FE5}" type="CELLRANGE">
                      <a:rPr lang="en-US" baseline="0"/>
                      <a:pPr/>
                      <a:t>[CELLRANGE]</a:t>
                    </a:fld>
                    <a:r>
                      <a:rPr lang="en-US" baseline="0"/>
                      <a:t>
</a:t>
                    </a:r>
                    <a:fld id="{385BC48B-1798-432B-98AF-66365BBAEE2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5DC1-4B08-97F0-0CCFE9C60108}"/>
                </c:ext>
              </c:extLst>
            </c:dLbl>
            <c:dLbl>
              <c:idx val="16"/>
              <c:layout>
                <c:manualLayout>
                  <c:x val="-1.2614026308478519E-16"/>
                  <c:y val="-5.4237901395508381E-2"/>
                </c:manualLayout>
              </c:layout>
              <c:tx>
                <c:rich>
                  <a:bodyPr/>
                  <a:lstStyle/>
                  <a:p>
                    <a:fld id="{AD3E0053-C11D-40E5-A997-BA675489951E}" type="CELLRANGE">
                      <a:rPr lang="en-US" baseline="0"/>
                      <a:pPr/>
                      <a:t>[CELLRANGE]</a:t>
                    </a:fld>
                    <a:r>
                      <a:rPr lang="en-US" baseline="0"/>
                      <a:t>
</a:t>
                    </a:r>
                    <a:fld id="{635B0395-598E-4284-A511-CCDF9357D28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5DC1-4B08-97F0-0CCFE9C60108}"/>
                </c:ext>
              </c:extLst>
            </c:dLbl>
            <c:dLbl>
              <c:idx val="17"/>
              <c:layout>
                <c:manualLayout>
                  <c:x val="0"/>
                  <c:y val="-5.7139753723992361E-2"/>
                </c:manualLayout>
              </c:layout>
              <c:tx>
                <c:rich>
                  <a:bodyPr/>
                  <a:lstStyle/>
                  <a:p>
                    <a:fld id="{4618233B-035D-47F3-8F6F-C6FF79F3B8F7}" type="CELLRANGE">
                      <a:rPr lang="en-US" baseline="0"/>
                      <a:pPr/>
                      <a:t>[CELLRANGE]</a:t>
                    </a:fld>
                    <a:r>
                      <a:rPr lang="en-US" baseline="0"/>
                      <a:t>
</a:t>
                    </a:r>
                    <a:fld id="{4E837B0E-60E3-4208-A1B7-6FF1648219A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5DC1-4B08-97F0-0CCFE9C60108}"/>
                </c:ext>
              </c:extLst>
            </c:dLbl>
            <c:dLbl>
              <c:idx val="18"/>
              <c:layout>
                <c:manualLayout>
                  <c:x val="-1.2614026308478519E-16"/>
                  <c:y val="-5.958878195039137E-2"/>
                </c:manualLayout>
              </c:layout>
              <c:tx>
                <c:rich>
                  <a:bodyPr/>
                  <a:lstStyle/>
                  <a:p>
                    <a:fld id="{25075C30-9B52-4161-B9AD-A480FF6ED9EA}" type="CELLRANGE">
                      <a:rPr lang="en-US" baseline="0"/>
                      <a:pPr/>
                      <a:t>[CELLRANGE]</a:t>
                    </a:fld>
                    <a:r>
                      <a:rPr lang="en-US" baseline="0"/>
                      <a:t>
</a:t>
                    </a:r>
                    <a:fld id="{08D8FC71-5E80-4CB0-BB3D-6E9C2E2EC0C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5DC1-4B08-97F0-0CCFE9C60108}"/>
                </c:ext>
              </c:extLst>
            </c:dLbl>
            <c:dLbl>
              <c:idx val="19"/>
              <c:layout>
                <c:manualLayout>
                  <c:x val="0"/>
                  <c:y val="-8.3345064135550109E-2"/>
                </c:manualLayout>
              </c:layout>
              <c:tx>
                <c:rich>
                  <a:bodyPr/>
                  <a:lstStyle/>
                  <a:p>
                    <a:fld id="{D3A240D5-AB90-4B2F-8311-2941CA7D4549}" type="CELLRANGE">
                      <a:rPr lang="en-US" baseline="0"/>
                      <a:pPr/>
                      <a:t>[CELLRANGE]</a:t>
                    </a:fld>
                    <a:r>
                      <a:rPr lang="en-US" baseline="0"/>
                      <a:t>
</a:t>
                    </a:r>
                    <a:fld id="{B7503F64-C7DF-4F78-99D6-3EDCBA57ACB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5DC1-4B08-97F0-0CCFE9C60108}"/>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'11ListaEsperaGII'!$L$13:$L$32</c:f>
              <c:strCache>
                <c:ptCount val="20"/>
                <c:pt idx="0">
                  <c:v>Castilla y León</c:v>
                </c:pt>
                <c:pt idx="1">
                  <c:v>Galicia</c:v>
                </c:pt>
                <c:pt idx="2">
                  <c:v>Navarra, Comunidad Foral de</c:v>
                </c:pt>
                <c:pt idx="3">
                  <c:v>Ceuta</c:v>
                </c:pt>
                <c:pt idx="4">
                  <c:v>Cantabria</c:v>
                </c:pt>
                <c:pt idx="5">
                  <c:v>Aragón</c:v>
                </c:pt>
                <c:pt idx="6">
                  <c:v>Madrid, Comunidad de</c:v>
                </c:pt>
                <c:pt idx="7">
                  <c:v>Castilla - La Mancha</c:v>
                </c:pt>
                <c:pt idx="8">
                  <c:v>Comunitat Valenciana</c:v>
                </c:pt>
                <c:pt idx="9">
                  <c:v>Asturias, Principado de</c:v>
                </c:pt>
                <c:pt idx="10">
                  <c:v>Media Nacional</c:v>
                </c:pt>
                <c:pt idx="11">
                  <c:v>Rioja, La</c:v>
                </c:pt>
                <c:pt idx="12">
                  <c:v>Andalucía</c:v>
                </c:pt>
                <c:pt idx="13">
                  <c:v>Balears, Illes</c:v>
                </c:pt>
                <c:pt idx="14">
                  <c:v>Canarias</c:v>
                </c:pt>
                <c:pt idx="15">
                  <c:v>País Vasco</c:v>
                </c:pt>
                <c:pt idx="16">
                  <c:v>Murcia, Región de</c:v>
                </c:pt>
                <c:pt idx="17">
                  <c:v>Extremadura</c:v>
                </c:pt>
                <c:pt idx="18">
                  <c:v>Melilla</c:v>
                </c:pt>
                <c:pt idx="19">
                  <c:v>Cataluña</c:v>
                </c:pt>
              </c:strCache>
            </c:strRef>
          </c:cat>
          <c:val>
            <c:numRef>
              <c:f>'11ListaEsperaGII'!$O$13:$O$32</c:f>
              <c:numCache>
                <c:formatCode>0.00%</c:formatCode>
                <c:ptCount val="20"/>
                <c:pt idx="0">
                  <c:v>0.99878822255453004</c:v>
                </c:pt>
                <c:pt idx="1">
                  <c:v>0.98437376686922895</c:v>
                </c:pt>
                <c:pt idx="2">
                  <c:v>0.97184740962851912</c:v>
                </c:pt>
                <c:pt idx="3">
                  <c:v>0.97111913357400725</c:v>
                </c:pt>
                <c:pt idx="4">
                  <c:v>0.964294631710362</c:v>
                </c:pt>
                <c:pt idx="5">
                  <c:v>0.9639627388318488</c:v>
                </c:pt>
                <c:pt idx="6">
                  <c:v>0.94096724055475844</c:v>
                </c:pt>
                <c:pt idx="7">
                  <c:v>0.94008445875318813</c:v>
                </c:pt>
                <c:pt idx="8">
                  <c:v>0.93857847525760529</c:v>
                </c:pt>
                <c:pt idx="9">
                  <c:v>0.92582769343332727</c:v>
                </c:pt>
                <c:pt idx="10">
                  <c:v>0.90470522396464104</c:v>
                </c:pt>
                <c:pt idx="11">
                  <c:v>0.89606674612634085</c:v>
                </c:pt>
                <c:pt idx="12">
                  <c:v>0.8938675376726738</c:v>
                </c:pt>
                <c:pt idx="13">
                  <c:v>0.88552283880709703</c:v>
                </c:pt>
                <c:pt idx="14">
                  <c:v>0.8800584756462223</c:v>
                </c:pt>
                <c:pt idx="15">
                  <c:v>0.87256267409470756</c:v>
                </c:pt>
                <c:pt idx="16">
                  <c:v>0.86697606799373739</c:v>
                </c:pt>
                <c:pt idx="17">
                  <c:v>0.86114092930532127</c:v>
                </c:pt>
                <c:pt idx="18">
                  <c:v>0.84256926952141054</c:v>
                </c:pt>
                <c:pt idx="19">
                  <c:v>0.81603802640494427</c:v>
                </c:pt>
              </c:numCache>
            </c:numRef>
          </c:val>
          <c:extLst>
            <c:ext xmlns:c15="http://schemas.microsoft.com/office/drawing/2012/chart" uri="{02D57815-91ED-43cb-92C2-25804820EDAC}">
              <c15:datalabelsRange>
                <c15:f>'11ListaEsperaGII'!$M$13:$M$32</c15:f>
                <c15:dlblRangeCache>
                  <c:ptCount val="20"/>
                  <c:pt idx="0">
                    <c:v>38.739</c:v>
                  </c:pt>
                  <c:pt idx="1">
                    <c:v>24.946</c:v>
                  </c:pt>
                  <c:pt idx="2">
                    <c:v>5.834</c:v>
                  </c:pt>
                  <c:pt idx="3">
                    <c:v>538</c:v>
                  </c:pt>
                  <c:pt idx="4">
                    <c:v>7.724</c:v>
                  </c:pt>
                  <c:pt idx="5">
                    <c:v>14.177</c:v>
                  </c:pt>
                  <c:pt idx="6">
                    <c:v>62.962</c:v>
                  </c:pt>
                  <c:pt idx="7">
                    <c:v>22.484</c:v>
                  </c:pt>
                  <c:pt idx="8">
                    <c:v>53.468</c:v>
                  </c:pt>
                  <c:pt idx="9">
                    <c:v>10.123</c:v>
                  </c:pt>
                  <c:pt idx="10">
                    <c:v>522.166</c:v>
                  </c:pt>
                  <c:pt idx="11">
                    <c:v>3.759</c:v>
                  </c:pt>
                  <c:pt idx="12">
                    <c:v>125.339</c:v>
                  </c:pt>
                  <c:pt idx="13">
                    <c:v>9.383</c:v>
                  </c:pt>
                  <c:pt idx="14">
                    <c:v>13.244</c:v>
                  </c:pt>
                  <c:pt idx="15">
                    <c:v>22.554</c:v>
                  </c:pt>
                  <c:pt idx="16">
                    <c:v>15.505</c:v>
                  </c:pt>
                  <c:pt idx="17">
                    <c:v>11.231</c:v>
                  </c:pt>
                  <c:pt idx="18">
                    <c:v>669</c:v>
                  </c:pt>
                  <c:pt idx="19">
                    <c:v>79.487</c:v>
                  </c:pt>
                </c15:dlblRangeCache>
              </c15:datalabelsRange>
            </c:ext>
            <c:ext xmlns:c16="http://schemas.microsoft.com/office/drawing/2014/chart" uri="{C3380CC4-5D6E-409C-BE32-E72D297353CC}">
              <c16:uniqueId val="{00000015-5DC1-4B08-97F0-0CCFE9C60108}"/>
            </c:ext>
          </c:extLst>
        </c:ser>
        <c:ser>
          <c:idx val="1"/>
          <c:order val="1"/>
          <c:tx>
            <c:v>Personas beneficiarias con derecho a prestación pendientes de resolución de PIA</c:v>
          </c:tx>
          <c:spPr>
            <a:solidFill>
              <a:schemeClr val="accent2"/>
            </a:solidFill>
          </c:spPr>
          <c:invertIfNegative val="0"/>
          <c:dPt>
            <c:idx val="9"/>
            <c:invertIfNegative val="0"/>
            <c:bubble3D val="0"/>
            <c:extLst>
              <c:ext xmlns:c16="http://schemas.microsoft.com/office/drawing/2014/chart" uri="{C3380CC4-5D6E-409C-BE32-E72D297353CC}">
                <c16:uniqueId val="{00000016-5DC1-4B08-97F0-0CCFE9C60108}"/>
              </c:ext>
            </c:extLst>
          </c:dPt>
          <c:dPt>
            <c:idx val="10"/>
            <c:invertIfNegative val="0"/>
            <c:bubble3D val="0"/>
            <c:spPr>
              <a:solidFill>
                <a:schemeClr val="accent2">
                  <a:lumMod val="50000"/>
                </a:schemeClr>
              </a:solidFill>
            </c:spPr>
            <c:extLst>
              <c:ext xmlns:c16="http://schemas.microsoft.com/office/drawing/2014/chart" uri="{C3380CC4-5D6E-409C-BE32-E72D297353CC}">
                <c16:uniqueId val="{00000025-5DC1-4B08-97F0-0CCFE9C60108}"/>
              </c:ext>
            </c:extLst>
          </c:dPt>
          <c:dPt>
            <c:idx val="11"/>
            <c:invertIfNegative val="0"/>
            <c:bubble3D val="0"/>
            <c:extLst>
              <c:ext xmlns:c16="http://schemas.microsoft.com/office/drawing/2014/chart" uri="{C3380CC4-5D6E-409C-BE32-E72D297353CC}">
                <c16:uniqueId val="{00000017-5DC1-4B08-97F0-0CCFE9C60108}"/>
              </c:ext>
            </c:extLst>
          </c:dPt>
          <c:dPt>
            <c:idx val="12"/>
            <c:invertIfNegative val="0"/>
            <c:bubble3D val="0"/>
            <c:extLst>
              <c:ext xmlns:c16="http://schemas.microsoft.com/office/drawing/2014/chart" uri="{C3380CC4-5D6E-409C-BE32-E72D297353CC}">
                <c16:uniqueId val="{00000018-5DC1-4B08-97F0-0CCFE9C60108}"/>
              </c:ext>
            </c:extLst>
          </c:dPt>
          <c:dPt>
            <c:idx val="13"/>
            <c:invertIfNegative val="0"/>
            <c:bubble3D val="0"/>
            <c:extLst>
              <c:ext xmlns:c16="http://schemas.microsoft.com/office/drawing/2014/chart" uri="{C3380CC4-5D6E-409C-BE32-E72D297353CC}">
                <c16:uniqueId val="{0000001A-5DC1-4B08-97F0-0CCFE9C60108}"/>
              </c:ext>
            </c:extLst>
          </c:dPt>
          <c:dPt>
            <c:idx val="14"/>
            <c:invertIfNegative val="0"/>
            <c:bubble3D val="0"/>
            <c:extLst>
              <c:ext xmlns:c16="http://schemas.microsoft.com/office/drawing/2014/chart" uri="{C3380CC4-5D6E-409C-BE32-E72D297353CC}">
                <c16:uniqueId val="{0000001B-5DC1-4B08-97F0-0CCFE9C60108}"/>
              </c:ext>
            </c:extLst>
          </c:dPt>
          <c:dLbls>
            <c:dLbl>
              <c:idx val="0"/>
              <c:layout>
                <c:manualLayout>
                  <c:x val="0"/>
                  <c:y val="3.1604688373282543E-2"/>
                </c:manualLayout>
              </c:layout>
              <c:tx>
                <c:rich>
                  <a:bodyPr/>
                  <a:lstStyle/>
                  <a:p>
                    <a:fld id="{3F35E46F-C4BE-4A2B-A5BB-38FFB366212B}" type="CELLRANGE">
                      <a:rPr lang="en-US" baseline="0"/>
                      <a:pPr/>
                      <a:t>[CELLRANGE]</a:t>
                    </a:fld>
                    <a:r>
                      <a:rPr lang="en-US" baseline="0"/>
                      <a:t>
</a:t>
                    </a:r>
                    <a:fld id="{FC1E6398-AB0D-47C8-90A5-7E4ABB3CC60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5DC1-4B08-97F0-0CCFE9C60108}"/>
                </c:ext>
              </c:extLst>
            </c:dLbl>
            <c:dLbl>
              <c:idx val="1"/>
              <c:layout>
                <c:manualLayout>
                  <c:x val="0"/>
                  <c:y val="2.5516538251466866E-2"/>
                </c:manualLayout>
              </c:layout>
              <c:tx>
                <c:rich>
                  <a:bodyPr/>
                  <a:lstStyle/>
                  <a:p>
                    <a:fld id="{D16EF47C-69F4-48C4-95BA-5EB038587480}" type="CELLRANGE">
                      <a:rPr lang="en-US" baseline="0"/>
                      <a:pPr/>
                      <a:t>[CELLRANGE]</a:t>
                    </a:fld>
                    <a:r>
                      <a:rPr lang="en-US" baseline="0"/>
                      <a:t>
</a:t>
                    </a:r>
                    <a:fld id="{560C4DEC-ADB7-4FAF-88B3-5CE7D09FB93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5DC1-4B08-97F0-0CCFE9C60108}"/>
                </c:ext>
              </c:extLst>
            </c:dLbl>
            <c:dLbl>
              <c:idx val="2"/>
              <c:layout>
                <c:manualLayout>
                  <c:x val="-3.1535065771196298E-17"/>
                  <c:y val="1.8306045519629735E-2"/>
                </c:manualLayout>
              </c:layout>
              <c:tx>
                <c:rich>
                  <a:bodyPr/>
                  <a:lstStyle/>
                  <a:p>
                    <a:fld id="{74BBD65C-E8D4-4E0B-B884-9B1623EC6B09}" type="CELLRANGE">
                      <a:rPr lang="en-US" baseline="0"/>
                      <a:pPr/>
                      <a:t>[CELLRANGE]</a:t>
                    </a:fld>
                    <a:r>
                      <a:rPr lang="en-US" baseline="0"/>
                      <a:t>
</a:t>
                    </a:r>
                    <a:fld id="{E13783E7-3FFF-434D-BE05-EDBC2776CFF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5DC1-4B08-97F0-0CCFE9C60108}"/>
                </c:ext>
              </c:extLst>
            </c:dLbl>
            <c:dLbl>
              <c:idx val="3"/>
              <c:layout>
                <c:manualLayout>
                  <c:x val="0"/>
                  <c:y val="1.7606919980550178E-2"/>
                </c:manualLayout>
              </c:layout>
              <c:tx>
                <c:rich>
                  <a:bodyPr/>
                  <a:lstStyle/>
                  <a:p>
                    <a:fld id="{42B63C7D-BBE1-4EB5-93E6-02B5C81B3B18}" type="CELLRANGE">
                      <a:rPr lang="en-US" baseline="0"/>
                      <a:pPr/>
                      <a:t>[CELLRANGE]</a:t>
                    </a:fld>
                    <a:r>
                      <a:rPr lang="en-US" baseline="0"/>
                      <a:t>
</a:t>
                    </a:r>
                    <a:fld id="{D9F94BAD-03C1-4B0E-8577-7ADCA76996A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5DC1-4B08-97F0-0CCFE9C60108}"/>
                </c:ext>
              </c:extLst>
            </c:dLbl>
            <c:dLbl>
              <c:idx val="4"/>
              <c:layout>
                <c:manualLayout>
                  <c:x val="1.3988426885235836E-3"/>
                  <c:y val="4.9774323583780256E-3"/>
                </c:manualLayout>
              </c:layout>
              <c:tx>
                <c:rich>
                  <a:bodyPr/>
                  <a:lstStyle/>
                  <a:p>
                    <a:fld id="{24FD247C-55B6-4413-8D12-76B34B988A99}" type="CELLRANGE">
                      <a:rPr lang="en-US" baseline="0"/>
                      <a:pPr/>
                      <a:t>[CELLRANGE]</a:t>
                    </a:fld>
                    <a:r>
                      <a:rPr lang="en-US" baseline="0"/>
                      <a:t>
</a:t>
                    </a:r>
                    <a:fld id="{FB710735-A41A-4AED-AB25-CD0D31CC9A9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5DC1-4B08-97F0-0CCFE9C60108}"/>
                </c:ext>
              </c:extLst>
            </c:dLbl>
            <c:dLbl>
              <c:idx val="5"/>
              <c:layout>
                <c:manualLayout>
                  <c:x val="0"/>
                  <c:y val="6.9874409880102319E-3"/>
                </c:manualLayout>
              </c:layout>
              <c:tx>
                <c:rich>
                  <a:bodyPr/>
                  <a:lstStyle/>
                  <a:p>
                    <a:fld id="{8FD0C218-EF74-4252-B134-21EFCAAC8F23}" type="CELLRANGE">
                      <a:rPr lang="en-US" baseline="0"/>
                      <a:pPr/>
                      <a:t>[CELLRANGE]</a:t>
                    </a:fld>
                    <a:r>
                      <a:rPr lang="en-US" baseline="0"/>
                      <a:t>
</a:t>
                    </a:r>
                    <a:fld id="{FC6ECCF2-8B2C-4562-896D-34F49CC9F50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5DC1-4B08-97F0-0CCFE9C60108}"/>
                </c:ext>
              </c:extLst>
            </c:dLbl>
            <c:dLbl>
              <c:idx val="6"/>
              <c:layout>
                <c:manualLayout>
                  <c:x val="0"/>
                  <c:y val="9.2246790407103946E-3"/>
                </c:manualLayout>
              </c:layout>
              <c:tx>
                <c:rich>
                  <a:bodyPr/>
                  <a:lstStyle/>
                  <a:p>
                    <a:fld id="{0ADF8562-2A9F-43DA-8923-A6FEA319CF68}" type="CELLRANGE">
                      <a:rPr lang="en-US" baseline="0"/>
                      <a:pPr/>
                      <a:t>[CELLRANGE]</a:t>
                    </a:fld>
                    <a:r>
                      <a:rPr lang="en-US" baseline="0"/>
                      <a:t>
</a:t>
                    </a:r>
                    <a:fld id="{627BE997-CD2D-4623-9585-E9804D74043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5DC1-4B08-97F0-0CCFE9C60108}"/>
                </c:ext>
              </c:extLst>
            </c:dLbl>
            <c:dLbl>
              <c:idx val="7"/>
              <c:layout>
                <c:manualLayout>
                  <c:x val="0"/>
                  <c:y val="9.1976149447574578E-3"/>
                </c:manualLayout>
              </c:layout>
              <c:tx>
                <c:rich>
                  <a:bodyPr/>
                  <a:lstStyle/>
                  <a:p>
                    <a:fld id="{9D84D871-8642-408B-BCB9-D1923BD43089}" type="CELLRANGE">
                      <a:rPr lang="en-US" baseline="0"/>
                      <a:pPr/>
                      <a:t>[CELLRANGE]</a:t>
                    </a:fld>
                    <a:r>
                      <a:rPr lang="en-US" baseline="0"/>
                      <a:t>
</a:t>
                    </a:r>
                    <a:fld id="{6B0ED5B9-6CFC-4685-AD43-FE22C165C45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5DC1-4B08-97F0-0CCFE9C60108}"/>
                </c:ext>
              </c:extLst>
            </c:dLbl>
            <c:dLbl>
              <c:idx val="8"/>
              <c:layout>
                <c:manualLayout>
                  <c:x val="0"/>
                  <c:y val="4.1758628587786393E-4"/>
                </c:manualLayout>
              </c:layout>
              <c:tx>
                <c:rich>
                  <a:bodyPr/>
                  <a:lstStyle/>
                  <a:p>
                    <a:fld id="{AB84EF27-539F-45C9-BBE2-D6D1D07D367F}" type="CELLRANGE">
                      <a:rPr lang="en-US" baseline="0"/>
                      <a:pPr/>
                      <a:t>[CELLRANGE]</a:t>
                    </a:fld>
                    <a:r>
                      <a:rPr lang="en-US" baseline="0"/>
                      <a:t>
</a:t>
                    </a:r>
                    <a:fld id="{7229EC29-C0E7-4311-B91C-1D588C16DF6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5DC1-4B08-97F0-0CCFE9C60108}"/>
                </c:ext>
              </c:extLst>
            </c:dLbl>
            <c:dLbl>
              <c:idx val="9"/>
              <c:layout>
                <c:manualLayout>
                  <c:x val="1.5594541910331384E-3"/>
                  <c:y val="3.9760608081192681E-4"/>
                </c:manualLayout>
              </c:layout>
              <c:tx>
                <c:rich>
                  <a:bodyPr/>
                  <a:lstStyle/>
                  <a:p>
                    <a:fld id="{DB0650AB-D8E5-4830-9120-410BC49ED294}" type="CELLRANGE">
                      <a:rPr lang="en-US" baseline="0"/>
                      <a:pPr/>
                      <a:t>[CELLRANGE]</a:t>
                    </a:fld>
                    <a:r>
                      <a:rPr lang="en-US" baseline="0"/>
                      <a:t>
</a:t>
                    </a:r>
                    <a:fld id="{5BEB6F11-4D50-4F1A-9641-E2BDA6B7531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5DC1-4B08-97F0-0CCFE9C60108}"/>
                </c:ext>
              </c:extLst>
            </c:dLbl>
            <c:dLbl>
              <c:idx val="10"/>
              <c:layout>
                <c:manualLayout>
                  <c:x val="-1.3913043478260871E-3"/>
                  <c:y val="-4.6639029934342322E-4"/>
                </c:manualLayout>
              </c:layout>
              <c:tx>
                <c:rich>
                  <a:bodyPr/>
                  <a:lstStyle/>
                  <a:p>
                    <a:fld id="{29E51841-D137-4677-B2B8-B6242EB98CD6}" type="CELLRANGE">
                      <a:rPr lang="en-US" baseline="0"/>
                      <a:pPr/>
                      <a:t>[CELLRANGE]</a:t>
                    </a:fld>
                    <a:r>
                      <a:rPr lang="en-US" baseline="0"/>
                      <a:t>
</a:t>
                    </a:r>
                    <a:fld id="{7A48FA8E-7D2B-4580-BAEF-2CF481D6A3F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5DC1-4B08-97F0-0CCFE9C60108}"/>
                </c:ext>
              </c:extLst>
            </c:dLbl>
            <c:dLbl>
              <c:idx val="11"/>
              <c:layout>
                <c:manualLayout>
                  <c:x val="0"/>
                  <c:y val="-1.9317225534193593E-3"/>
                </c:manualLayout>
              </c:layout>
              <c:tx>
                <c:rich>
                  <a:bodyPr/>
                  <a:lstStyle/>
                  <a:p>
                    <a:fld id="{30E75287-0780-417E-BC8B-54F0E7E3028E}" type="CELLRANGE">
                      <a:rPr lang="en-US" baseline="0"/>
                      <a:pPr/>
                      <a:t>[CELLRANGE]</a:t>
                    </a:fld>
                    <a:r>
                      <a:rPr lang="en-US" baseline="0"/>
                      <a:t>
</a:t>
                    </a:r>
                    <a:fld id="{BAFC881C-7180-4C4F-AAA5-C678A98AEC9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5DC1-4B08-97F0-0CCFE9C60108}"/>
                </c:ext>
              </c:extLst>
            </c:dLbl>
            <c:dLbl>
              <c:idx val="12"/>
              <c:layout>
                <c:manualLayout>
                  <c:x val="-1.391304347826189E-3"/>
                  <c:y val="9.9770239000498777E-4"/>
                </c:manualLayout>
              </c:layout>
              <c:tx>
                <c:rich>
                  <a:bodyPr/>
                  <a:lstStyle/>
                  <a:p>
                    <a:fld id="{FA2149B4-BFB7-49B7-B81C-B9774C1804F3}" type="CELLRANGE">
                      <a:rPr lang="en-US" baseline="0"/>
                      <a:pPr/>
                      <a:t>[CELLRANGE]</a:t>
                    </a:fld>
                    <a:r>
                      <a:rPr lang="en-US" baseline="0"/>
                      <a:t>
</a:t>
                    </a:r>
                    <a:fld id="{B6F6F061-A3DC-4608-A15E-0E1FFBB0C76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8-5DC1-4B08-97F0-0CCFE9C60108}"/>
                </c:ext>
              </c:extLst>
            </c:dLbl>
            <c:dLbl>
              <c:idx val="13"/>
              <c:layout>
                <c:manualLayout>
                  <c:x val="-1.0202780687331501E-16"/>
                  <c:y val="3.058846616135581E-3"/>
                </c:manualLayout>
              </c:layout>
              <c:tx>
                <c:rich>
                  <a:bodyPr/>
                  <a:lstStyle/>
                  <a:p>
                    <a:fld id="{4485469D-9910-4337-86AD-7BB299355DC1}" type="CELLRANGE">
                      <a:rPr lang="en-US" baseline="0"/>
                      <a:pPr/>
                      <a:t>[CELLRANGE]</a:t>
                    </a:fld>
                    <a:r>
                      <a:rPr lang="en-US" baseline="0"/>
                      <a:t>
</a:t>
                    </a:r>
                    <a:fld id="{A8AC58C0-298C-4985-A541-576291965E7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5DC1-4B08-97F0-0CCFE9C60108}"/>
                </c:ext>
              </c:extLst>
            </c:dLbl>
            <c:dLbl>
              <c:idx val="14"/>
              <c:layout>
                <c:manualLayout>
                  <c:x val="0"/>
                  <c:y val="-4.4010942613399925E-3"/>
                </c:manualLayout>
              </c:layout>
              <c:tx>
                <c:rich>
                  <a:bodyPr/>
                  <a:lstStyle/>
                  <a:p>
                    <a:fld id="{D8961524-5320-4AF7-8452-E280209A0E5A}" type="CELLRANGE">
                      <a:rPr lang="en-US" baseline="0"/>
                      <a:pPr/>
                      <a:t>[CELLRANGE]</a:t>
                    </a:fld>
                    <a:r>
                      <a:rPr lang="en-US" baseline="0"/>
                      <a:t>
</a:t>
                    </a:r>
                    <a:fld id="{F9D22D22-34D2-4F5A-814C-7FC1386596A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5DC1-4B08-97F0-0CCFE9C60108}"/>
                </c:ext>
              </c:extLst>
            </c:dLbl>
            <c:dLbl>
              <c:idx val="15"/>
              <c:layout>
                <c:manualLayout>
                  <c:x val="0"/>
                  <c:y val="-8.0925279663838501E-3"/>
                </c:manualLayout>
              </c:layout>
              <c:tx>
                <c:rich>
                  <a:bodyPr/>
                  <a:lstStyle/>
                  <a:p>
                    <a:fld id="{9907A5AA-AE86-4DA3-AA74-082418FA16C1}" type="CELLRANGE">
                      <a:rPr lang="en-US" baseline="0"/>
                      <a:pPr/>
                      <a:t>[CELLRANGE]</a:t>
                    </a:fld>
                    <a:r>
                      <a:rPr lang="en-US" baseline="0"/>
                      <a:t>
</a:t>
                    </a:r>
                    <a:fld id="{B4EB31AC-27E6-4CDD-BE9B-AE3C0F32D6E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5DC1-4B08-97F0-0CCFE9C60108}"/>
                </c:ext>
              </c:extLst>
            </c:dLbl>
            <c:dLbl>
              <c:idx val="16"/>
              <c:layout>
                <c:manualLayout>
                  <c:x val="0"/>
                  <c:y val="-1.7010654042076516E-2"/>
                </c:manualLayout>
              </c:layout>
              <c:tx>
                <c:rich>
                  <a:bodyPr/>
                  <a:lstStyle/>
                  <a:p>
                    <a:fld id="{5FCCB1B9-4431-4C16-825F-DBABB70675AF}" type="CELLRANGE">
                      <a:rPr lang="en-US" baseline="0"/>
                      <a:pPr/>
                      <a:t>[CELLRANGE]</a:t>
                    </a:fld>
                    <a:r>
                      <a:rPr lang="en-US" baseline="0"/>
                      <a:t>
</a:t>
                    </a:r>
                    <a:fld id="{4D7F77C5-40AA-4D9C-946A-9311F6E32CC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5DC1-4B08-97F0-0CCFE9C60108}"/>
                </c:ext>
              </c:extLst>
            </c:dLbl>
            <c:dLbl>
              <c:idx val="17"/>
              <c:layout>
                <c:manualLayout>
                  <c:x val="0"/>
                  <c:y val="-1.9412433258926755E-2"/>
                </c:manualLayout>
              </c:layout>
              <c:tx>
                <c:rich>
                  <a:bodyPr/>
                  <a:lstStyle/>
                  <a:p>
                    <a:fld id="{7DE96877-FC27-49D1-9DAF-2D089931D461}" type="CELLRANGE">
                      <a:rPr lang="en-US" baseline="0"/>
                      <a:pPr/>
                      <a:t>[CELLRANGE]</a:t>
                    </a:fld>
                    <a:r>
                      <a:rPr lang="en-US" baseline="0"/>
                      <a:t>
</a:t>
                    </a:r>
                    <a:fld id="{A5F0CEAA-448A-4DEC-809D-4DC2CB3198E4}"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5DC1-4B08-97F0-0CCFE9C60108}"/>
                </c:ext>
              </c:extLst>
            </c:dLbl>
            <c:dLbl>
              <c:idx val="18"/>
              <c:layout>
                <c:manualLayout>
                  <c:x val="0"/>
                  <c:y val="-1.4262189188968202E-2"/>
                </c:manualLayout>
              </c:layout>
              <c:tx>
                <c:rich>
                  <a:bodyPr/>
                  <a:lstStyle/>
                  <a:p>
                    <a:fld id="{20923455-59EB-4CD9-A404-AA603B68A4B1}" type="CELLRANGE">
                      <a:rPr lang="en-US" baseline="0"/>
                      <a:pPr/>
                      <a:t>[CELLRANGE]</a:t>
                    </a:fld>
                    <a:r>
                      <a:rPr lang="en-US" baseline="0"/>
                      <a:t>
</a:t>
                    </a:r>
                    <a:fld id="{71AFAE91-824D-4E0E-B6DA-77C94F68E30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5DC1-4B08-97F0-0CCFE9C60108}"/>
                </c:ext>
              </c:extLst>
            </c:dLbl>
            <c:dLbl>
              <c:idx val="19"/>
              <c:layout>
                <c:manualLayout>
                  <c:x val="0"/>
                  <c:y val="-3.1265647868782755E-2"/>
                </c:manualLayout>
              </c:layout>
              <c:tx>
                <c:rich>
                  <a:bodyPr/>
                  <a:lstStyle/>
                  <a:p>
                    <a:fld id="{2920A491-B18E-41B5-B2F3-AD178678995F}" type="CELLRANGE">
                      <a:rPr lang="en-US" baseline="0"/>
                      <a:pPr/>
                      <a:t>[CELLRANGE]</a:t>
                    </a:fld>
                    <a:r>
                      <a:rPr lang="en-US" baseline="0"/>
                      <a:t>
</a:t>
                    </a:r>
                    <a:fld id="{1C67A1B0-6685-4408-B0CB-A21D5E5645B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5DC1-4B08-97F0-0CCFE9C60108}"/>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'11ListaEsperaGII'!$L$13:$L$32</c:f>
              <c:strCache>
                <c:ptCount val="20"/>
                <c:pt idx="0">
                  <c:v>Castilla y León</c:v>
                </c:pt>
                <c:pt idx="1">
                  <c:v>Galicia</c:v>
                </c:pt>
                <c:pt idx="2">
                  <c:v>Navarra, Comunidad Foral de</c:v>
                </c:pt>
                <c:pt idx="3">
                  <c:v>Ceuta</c:v>
                </c:pt>
                <c:pt idx="4">
                  <c:v>Cantabria</c:v>
                </c:pt>
                <c:pt idx="5">
                  <c:v>Aragón</c:v>
                </c:pt>
                <c:pt idx="6">
                  <c:v>Madrid, Comunidad de</c:v>
                </c:pt>
                <c:pt idx="7">
                  <c:v>Castilla - La Mancha</c:v>
                </c:pt>
                <c:pt idx="8">
                  <c:v>Comunitat Valenciana</c:v>
                </c:pt>
                <c:pt idx="9">
                  <c:v>Asturias, Principado de</c:v>
                </c:pt>
                <c:pt idx="10">
                  <c:v>Media Nacional</c:v>
                </c:pt>
                <c:pt idx="11">
                  <c:v>Rioja, La</c:v>
                </c:pt>
                <c:pt idx="12">
                  <c:v>Andalucía</c:v>
                </c:pt>
                <c:pt idx="13">
                  <c:v>Balears, Illes</c:v>
                </c:pt>
                <c:pt idx="14">
                  <c:v>Canarias</c:v>
                </c:pt>
                <c:pt idx="15">
                  <c:v>País Vasco</c:v>
                </c:pt>
                <c:pt idx="16">
                  <c:v>Murcia, Región de</c:v>
                </c:pt>
                <c:pt idx="17">
                  <c:v>Extremadura</c:v>
                </c:pt>
                <c:pt idx="18">
                  <c:v>Melilla</c:v>
                </c:pt>
                <c:pt idx="19">
                  <c:v>Cataluña</c:v>
                </c:pt>
              </c:strCache>
            </c:strRef>
          </c:cat>
          <c:val>
            <c:numRef>
              <c:f>'11ListaEsperaGII'!$P$13:$P$32</c:f>
              <c:numCache>
                <c:formatCode>0.00%</c:formatCode>
                <c:ptCount val="20"/>
                <c:pt idx="0">
                  <c:v>1.2117774454700149E-3</c:v>
                </c:pt>
                <c:pt idx="1">
                  <c:v>1.5626233130771053E-2</c:v>
                </c:pt>
                <c:pt idx="2">
                  <c:v>2.8152590371480928E-2</c:v>
                </c:pt>
                <c:pt idx="3">
                  <c:v>2.8880866425992781E-2</c:v>
                </c:pt>
                <c:pt idx="4">
                  <c:v>3.5705368289637954E-2</c:v>
                </c:pt>
                <c:pt idx="5">
                  <c:v>3.6037261168151223E-2</c:v>
                </c:pt>
                <c:pt idx="6">
                  <c:v>5.9032759445241514E-2</c:v>
                </c:pt>
                <c:pt idx="7">
                  <c:v>5.9915541246811893E-2</c:v>
                </c:pt>
                <c:pt idx="8">
                  <c:v>6.142152474239472E-2</c:v>
                </c:pt>
                <c:pt idx="9">
                  <c:v>7.4172306566672758E-2</c:v>
                </c:pt>
                <c:pt idx="10">
                  <c:v>9.5294776035358922E-2</c:v>
                </c:pt>
                <c:pt idx="11">
                  <c:v>0.10393325387365912</c:v>
                </c:pt>
                <c:pt idx="12">
                  <c:v>0.10613246232732615</c:v>
                </c:pt>
                <c:pt idx="13">
                  <c:v>0.11447716119290298</c:v>
                </c:pt>
                <c:pt idx="14">
                  <c:v>0.11994152435377765</c:v>
                </c:pt>
                <c:pt idx="15">
                  <c:v>0.12743732590529247</c:v>
                </c:pt>
                <c:pt idx="16">
                  <c:v>0.13302393200626259</c:v>
                </c:pt>
                <c:pt idx="17">
                  <c:v>0.13885907069467873</c:v>
                </c:pt>
                <c:pt idx="18">
                  <c:v>0.15743073047858941</c:v>
                </c:pt>
                <c:pt idx="19">
                  <c:v>0.18396197359505576</c:v>
                </c:pt>
              </c:numCache>
            </c:numRef>
          </c:val>
          <c:extLst>
            <c:ext xmlns:c15="http://schemas.microsoft.com/office/drawing/2012/chart" uri="{02D57815-91ED-43cb-92C2-25804820EDAC}">
              <c15:datalabelsRange>
                <c15:f>'11ListaEsperaGII'!$N$13:$N$32</c15:f>
                <c15:dlblRangeCache>
                  <c:ptCount val="20"/>
                  <c:pt idx="0">
                    <c:v>47</c:v>
                  </c:pt>
                  <c:pt idx="1">
                    <c:v>396</c:v>
                  </c:pt>
                  <c:pt idx="2">
                    <c:v>169</c:v>
                  </c:pt>
                  <c:pt idx="3">
                    <c:v>16</c:v>
                  </c:pt>
                  <c:pt idx="4">
                    <c:v>286</c:v>
                  </c:pt>
                  <c:pt idx="5">
                    <c:v>530</c:v>
                  </c:pt>
                  <c:pt idx="6">
                    <c:v>3.950</c:v>
                  </c:pt>
                  <c:pt idx="7">
                    <c:v>1.433</c:v>
                  </c:pt>
                  <c:pt idx="8">
                    <c:v>3.499</c:v>
                  </c:pt>
                  <c:pt idx="9">
                    <c:v>811</c:v>
                  </c:pt>
                  <c:pt idx="10">
                    <c:v>55.001</c:v>
                  </c:pt>
                  <c:pt idx="11">
                    <c:v>436</c:v>
                  </c:pt>
                  <c:pt idx="12">
                    <c:v>14.882</c:v>
                  </c:pt>
                  <c:pt idx="13">
                    <c:v>1.213</c:v>
                  </c:pt>
                  <c:pt idx="14">
                    <c:v>1.805</c:v>
                  </c:pt>
                  <c:pt idx="15">
                    <c:v>3.294</c:v>
                  </c:pt>
                  <c:pt idx="16">
                    <c:v>2.379</c:v>
                  </c:pt>
                  <c:pt idx="17">
                    <c:v>1.811</c:v>
                  </c:pt>
                  <c:pt idx="18">
                    <c:v>125</c:v>
                  </c:pt>
                  <c:pt idx="19">
                    <c:v>17.919</c:v>
                  </c:pt>
                </c15:dlblRangeCache>
              </c15:datalabelsRange>
            </c:ext>
            <c:ext xmlns:c16="http://schemas.microsoft.com/office/drawing/2014/chart" uri="{C3380CC4-5D6E-409C-BE32-E72D297353CC}">
              <c16:uniqueId val="{0000002B-5DC1-4B08-97F0-0CCFE9C60108}"/>
            </c:ext>
          </c:extLst>
        </c:ser>
        <c:dLbls>
          <c:dLblPos val="inEnd"/>
          <c:showLegendKey val="0"/>
          <c:showVal val="1"/>
          <c:showCatName val="0"/>
          <c:showSerName val="0"/>
          <c:showPercent val="0"/>
          <c:showBubbleSize val="0"/>
        </c:dLbls>
        <c:gapWidth val="30"/>
        <c:overlap val="100"/>
        <c:axId val="-2095913280"/>
        <c:axId val="-2095910560"/>
      </c:barChart>
      <c:lineChart>
        <c:grouping val="standard"/>
        <c:varyColors val="0"/>
        <c:ser>
          <c:idx val="2"/>
          <c:order val="2"/>
          <c:tx>
            <c:strRef>
              <c:f>'11ListaEsperaGII'!$Q$12</c:f>
              <c:strCache>
                <c:ptCount val="1"/>
                <c:pt idx="0">
                  <c:v>%beneficiariasMEDIA</c:v>
                </c:pt>
              </c:strCache>
            </c:strRef>
          </c:tx>
          <c:spPr>
            <a:ln w="25400">
              <a:solidFill>
                <a:srgbClr val="C00000"/>
              </a:solidFill>
            </a:ln>
          </c:spPr>
          <c:marker>
            <c:symbol val="none"/>
          </c:marker>
          <c:trendline>
            <c:spPr>
              <a:ln w="25400">
                <a:solidFill>
                  <a:srgbClr val="C00000"/>
                </a:solidFill>
              </a:ln>
            </c:spPr>
            <c:trendlineType val="linear"/>
            <c:forward val="0.5"/>
            <c:backward val="0.5"/>
            <c:dispRSqr val="0"/>
            <c:dispEq val="0"/>
          </c:trendline>
          <c:cat>
            <c:strRef>
              <c:f>'11ListaEsperaGII'!$L$13:$L$32</c:f>
              <c:strCache>
                <c:ptCount val="20"/>
                <c:pt idx="0">
                  <c:v>Castilla y León</c:v>
                </c:pt>
                <c:pt idx="1">
                  <c:v>Galicia</c:v>
                </c:pt>
                <c:pt idx="2">
                  <c:v>Navarra, Comunidad Foral de</c:v>
                </c:pt>
                <c:pt idx="3">
                  <c:v>Ceuta</c:v>
                </c:pt>
                <c:pt idx="4">
                  <c:v>Cantabria</c:v>
                </c:pt>
                <c:pt idx="5">
                  <c:v>Aragón</c:v>
                </c:pt>
                <c:pt idx="6">
                  <c:v>Madrid, Comunidad de</c:v>
                </c:pt>
                <c:pt idx="7">
                  <c:v>Castilla - La Mancha</c:v>
                </c:pt>
                <c:pt idx="8">
                  <c:v>Comunitat Valenciana</c:v>
                </c:pt>
                <c:pt idx="9">
                  <c:v>Asturias, Principado de</c:v>
                </c:pt>
                <c:pt idx="10">
                  <c:v>Media Nacional</c:v>
                </c:pt>
                <c:pt idx="11">
                  <c:v>Rioja, La</c:v>
                </c:pt>
                <c:pt idx="12">
                  <c:v>Andalucía</c:v>
                </c:pt>
                <c:pt idx="13">
                  <c:v>Balears, Illes</c:v>
                </c:pt>
                <c:pt idx="14">
                  <c:v>Canarias</c:v>
                </c:pt>
                <c:pt idx="15">
                  <c:v>País Vasco</c:v>
                </c:pt>
                <c:pt idx="16">
                  <c:v>Murcia, Región de</c:v>
                </c:pt>
                <c:pt idx="17">
                  <c:v>Extremadura</c:v>
                </c:pt>
                <c:pt idx="18">
                  <c:v>Melilla</c:v>
                </c:pt>
                <c:pt idx="19">
                  <c:v>Cataluña</c:v>
                </c:pt>
              </c:strCache>
            </c:strRef>
          </c:cat>
          <c:val>
            <c:numRef>
              <c:f>'11ListaEsperaGII'!$Q$13:$Q$32</c:f>
              <c:numCache>
                <c:formatCode>0.00%</c:formatCode>
                <c:ptCount val="20"/>
                <c:pt idx="0">
                  <c:v>0.90470522396464104</c:v>
                </c:pt>
                <c:pt idx="1">
                  <c:v>0.90470522396464104</c:v>
                </c:pt>
                <c:pt idx="2">
                  <c:v>0.90470522396464104</c:v>
                </c:pt>
                <c:pt idx="3">
                  <c:v>0.90470522396464104</c:v>
                </c:pt>
                <c:pt idx="4">
                  <c:v>0.90470522396464104</c:v>
                </c:pt>
                <c:pt idx="5">
                  <c:v>0.90470522396464104</c:v>
                </c:pt>
                <c:pt idx="6">
                  <c:v>0.90470522396464104</c:v>
                </c:pt>
                <c:pt idx="7">
                  <c:v>0.90470522396464104</c:v>
                </c:pt>
                <c:pt idx="8">
                  <c:v>0.90470522396464104</c:v>
                </c:pt>
                <c:pt idx="9">
                  <c:v>0.90470522396464104</c:v>
                </c:pt>
                <c:pt idx="10">
                  <c:v>0.90470522396464104</c:v>
                </c:pt>
                <c:pt idx="11">
                  <c:v>0.90470522396464104</c:v>
                </c:pt>
                <c:pt idx="12">
                  <c:v>0.90470522396464104</c:v>
                </c:pt>
                <c:pt idx="13">
                  <c:v>0.90470522396464104</c:v>
                </c:pt>
                <c:pt idx="14">
                  <c:v>0.90470522396464104</c:v>
                </c:pt>
                <c:pt idx="15">
                  <c:v>0.90470522396464104</c:v>
                </c:pt>
                <c:pt idx="16">
                  <c:v>0.90470522396464104</c:v>
                </c:pt>
                <c:pt idx="17">
                  <c:v>0.90470522396464104</c:v>
                </c:pt>
                <c:pt idx="18">
                  <c:v>0.90470522396464104</c:v>
                </c:pt>
                <c:pt idx="19">
                  <c:v>0.90470522396464104</c:v>
                </c:pt>
              </c:numCache>
            </c:numRef>
          </c:val>
          <c:smooth val="0"/>
          <c:extLst>
            <c:ext xmlns:c16="http://schemas.microsoft.com/office/drawing/2014/chart" uri="{C3380CC4-5D6E-409C-BE32-E72D297353CC}">
              <c16:uniqueId val="{0000002D-5DC1-4B08-97F0-0CCFE9C60108}"/>
            </c:ext>
          </c:extLst>
        </c:ser>
        <c:dLbls>
          <c:showLegendKey val="0"/>
          <c:showVal val="0"/>
          <c:showCatName val="0"/>
          <c:showSerName val="0"/>
          <c:showPercent val="0"/>
          <c:showBubbleSize val="0"/>
        </c:dLbls>
        <c:marker val="1"/>
        <c:smooth val="0"/>
        <c:axId val="-2095913280"/>
        <c:axId val="-2095910560"/>
      </c:lineChart>
      <c:catAx>
        <c:axId val="-2095913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0560"/>
        <c:crosses val="autoZero"/>
        <c:auto val="1"/>
        <c:lblAlgn val="ctr"/>
        <c:lblOffset val="100"/>
        <c:noMultiLvlLbl val="0"/>
      </c:catAx>
      <c:valAx>
        <c:axId val="-2095910560"/>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3280"/>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1901891133173568"/>
          <c:y val="0.89331796142304642"/>
          <c:w val="0.56405624638538954"/>
          <c:h val="4.7766085314102091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105301618319599E-2"/>
          <c:y val="3.741948144332425E-2"/>
          <c:w val="0.925358819198695"/>
          <c:h val="0.70145068315058745"/>
        </c:manualLayout>
      </c:layout>
      <c:barChart>
        <c:barDir val="col"/>
        <c:grouping val="stacked"/>
        <c:varyColors val="0"/>
        <c:ser>
          <c:idx val="0"/>
          <c:order val="0"/>
          <c:tx>
            <c:v>Personas beneficiarias con derecho a prestación con resolución de PIA</c:v>
          </c:tx>
          <c:spPr>
            <a:solidFill>
              <a:schemeClr val="accent6"/>
            </a:solidFill>
          </c:spPr>
          <c:invertIfNegative val="0"/>
          <c:dPt>
            <c:idx val="9"/>
            <c:invertIfNegative val="0"/>
            <c:bubble3D val="0"/>
            <c:extLst>
              <c:ext xmlns:c16="http://schemas.microsoft.com/office/drawing/2014/chart" uri="{C3380CC4-5D6E-409C-BE32-E72D297353CC}">
                <c16:uniqueId val="{00000000-E6BD-407D-8DB5-88274B443806}"/>
              </c:ext>
            </c:extLst>
          </c:dPt>
          <c:dPt>
            <c:idx val="11"/>
            <c:invertIfNegative val="0"/>
            <c:bubble3D val="0"/>
            <c:extLst>
              <c:ext xmlns:c16="http://schemas.microsoft.com/office/drawing/2014/chart" uri="{C3380CC4-5D6E-409C-BE32-E72D297353CC}">
                <c16:uniqueId val="{00000001-E6BD-407D-8DB5-88274B443806}"/>
              </c:ext>
            </c:extLst>
          </c:dPt>
          <c:dPt>
            <c:idx val="12"/>
            <c:invertIfNegative val="0"/>
            <c:bubble3D val="0"/>
            <c:spPr>
              <a:solidFill>
                <a:schemeClr val="accent6">
                  <a:lumMod val="50000"/>
                </a:schemeClr>
              </a:solidFill>
            </c:spPr>
            <c:extLst>
              <c:ext xmlns:c16="http://schemas.microsoft.com/office/drawing/2014/chart" uri="{C3380CC4-5D6E-409C-BE32-E72D297353CC}">
                <c16:uniqueId val="{00000003-E6BD-407D-8DB5-88274B443806}"/>
              </c:ext>
            </c:extLst>
          </c:dPt>
          <c:dPt>
            <c:idx val="13"/>
            <c:invertIfNegative val="0"/>
            <c:bubble3D val="0"/>
            <c:extLst>
              <c:ext xmlns:c16="http://schemas.microsoft.com/office/drawing/2014/chart" uri="{C3380CC4-5D6E-409C-BE32-E72D297353CC}">
                <c16:uniqueId val="{00000004-E6BD-407D-8DB5-88274B443806}"/>
              </c:ext>
            </c:extLst>
          </c:dPt>
          <c:dPt>
            <c:idx val="14"/>
            <c:invertIfNegative val="0"/>
            <c:bubble3D val="0"/>
            <c:extLst>
              <c:ext xmlns:c16="http://schemas.microsoft.com/office/drawing/2014/chart" uri="{C3380CC4-5D6E-409C-BE32-E72D297353CC}">
                <c16:uniqueId val="{00000005-E6BD-407D-8DB5-88274B443806}"/>
              </c:ext>
            </c:extLst>
          </c:dPt>
          <c:dPt>
            <c:idx val="15"/>
            <c:invertIfNegative val="0"/>
            <c:bubble3D val="0"/>
            <c:extLst>
              <c:ext xmlns:c16="http://schemas.microsoft.com/office/drawing/2014/chart" uri="{C3380CC4-5D6E-409C-BE32-E72D297353CC}">
                <c16:uniqueId val="{00000006-E6BD-407D-8DB5-88274B443806}"/>
              </c:ext>
            </c:extLst>
          </c:dPt>
          <c:dLbls>
            <c:dLbl>
              <c:idx val="0"/>
              <c:layout>
                <c:manualLayout>
                  <c:x val="0"/>
                  <c:y val="-3.0478894636931943E-3"/>
                </c:manualLayout>
              </c:layout>
              <c:tx>
                <c:rich>
                  <a:bodyPr/>
                  <a:lstStyle/>
                  <a:p>
                    <a:fld id="{92A011B8-508F-499D-8BA6-3821FBD443DF}" type="CELLRANGE">
                      <a:rPr lang="en-US" baseline="0"/>
                      <a:pPr/>
                      <a:t>[CELLRANGE]</a:t>
                    </a:fld>
                    <a:r>
                      <a:rPr lang="en-US" baseline="0"/>
                      <a:t>
</a:t>
                    </a:r>
                    <a:fld id="{95E84ED2-061A-4E61-8B61-D7C96209C06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7-E6BD-407D-8DB5-88274B443806}"/>
                </c:ext>
              </c:extLst>
            </c:dLbl>
            <c:dLbl>
              <c:idx val="1"/>
              <c:layout>
                <c:manualLayout>
                  <c:x val="0"/>
                  <c:y val="-1.7720988787653831E-2"/>
                </c:manualLayout>
              </c:layout>
              <c:tx>
                <c:rich>
                  <a:bodyPr/>
                  <a:lstStyle/>
                  <a:p>
                    <a:fld id="{36F9D3C3-96A6-4D93-B685-792A3BC851A2}" type="CELLRANGE">
                      <a:rPr lang="en-US" baseline="0"/>
                      <a:pPr/>
                      <a:t>[CELLRANGE]</a:t>
                    </a:fld>
                    <a:r>
                      <a:rPr lang="en-US" baseline="0"/>
                      <a:t>
</a:t>
                    </a:r>
                    <a:fld id="{36CAC168-4D0E-475F-82CA-BD754C6A4CA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8-E6BD-407D-8DB5-88274B443806}"/>
                </c:ext>
              </c:extLst>
            </c:dLbl>
            <c:dLbl>
              <c:idx val="2"/>
              <c:layout>
                <c:manualLayout>
                  <c:x val="-3.1535065771196298E-17"/>
                  <c:y val="-8.2036905618415919E-3"/>
                </c:manualLayout>
              </c:layout>
              <c:tx>
                <c:rich>
                  <a:bodyPr/>
                  <a:lstStyle/>
                  <a:p>
                    <a:fld id="{5F3FB586-2EFA-408C-8477-7353D6607698}" type="CELLRANGE">
                      <a:rPr lang="en-US" baseline="0"/>
                      <a:pPr/>
                      <a:t>[CELLRANGE]</a:t>
                    </a:fld>
                    <a:r>
                      <a:rPr lang="en-US" baseline="0"/>
                      <a:t>
</a:t>
                    </a:r>
                    <a:fld id="{DC0F7EE6-7F64-440E-BD97-369168D27B7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9-E6BD-407D-8DB5-88274B443806}"/>
                </c:ext>
              </c:extLst>
            </c:dLbl>
            <c:dLbl>
              <c:idx val="3"/>
              <c:layout>
                <c:manualLayout>
                  <c:x val="0"/>
                  <c:y val="-1.6731786998662599E-2"/>
                </c:manualLayout>
              </c:layout>
              <c:tx>
                <c:rich>
                  <a:bodyPr/>
                  <a:lstStyle/>
                  <a:p>
                    <a:fld id="{89B17BC5-8B3F-42D4-94C2-4E5AA5C00B38}" type="CELLRANGE">
                      <a:rPr lang="en-US" baseline="0"/>
                      <a:pPr/>
                      <a:t>[CELLRANGE]</a:t>
                    </a:fld>
                    <a:r>
                      <a:rPr lang="en-US" baseline="0"/>
                      <a:t>
</a:t>
                    </a:r>
                    <a:fld id="{A1772B5A-A5F3-44CB-A1E6-3825D8B8194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E6BD-407D-8DB5-88274B443806}"/>
                </c:ext>
              </c:extLst>
            </c:dLbl>
            <c:dLbl>
              <c:idx val="4"/>
              <c:layout>
                <c:manualLayout>
                  <c:x val="-3.1535065771196298E-17"/>
                  <c:y val="-8.7159103644407574E-3"/>
                </c:manualLayout>
              </c:layout>
              <c:tx>
                <c:rich>
                  <a:bodyPr/>
                  <a:lstStyle/>
                  <a:p>
                    <a:fld id="{19F5767E-4A7A-4CBF-89E3-C42DDD6F0306}" type="CELLRANGE">
                      <a:rPr lang="en-US" baseline="0"/>
                      <a:pPr/>
                      <a:t>[CELLRANGE]</a:t>
                    </a:fld>
                    <a:r>
                      <a:rPr lang="en-US" baseline="0"/>
                      <a:t>
</a:t>
                    </a:r>
                    <a:fld id="{4B7EFD78-2AED-4C23-B703-C1A8E8708C5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B-E6BD-407D-8DB5-88274B443806}"/>
                </c:ext>
              </c:extLst>
            </c:dLbl>
            <c:dLbl>
              <c:idx val="5"/>
              <c:layout>
                <c:manualLayout>
                  <c:x val="0"/>
                  <c:y val="-1.7646335475998459E-2"/>
                </c:manualLayout>
              </c:layout>
              <c:tx>
                <c:rich>
                  <a:bodyPr/>
                  <a:lstStyle/>
                  <a:p>
                    <a:fld id="{D2E1CC53-9311-4F46-95A8-43520FF44658}" type="CELLRANGE">
                      <a:rPr lang="en-US" baseline="0"/>
                      <a:pPr/>
                      <a:t>[CELLRANGE]</a:t>
                    </a:fld>
                    <a:r>
                      <a:rPr lang="en-US" baseline="0"/>
                      <a:t>
</a:t>
                    </a:r>
                    <a:fld id="{74032909-112C-49AC-923F-766C843AA65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C-E6BD-407D-8DB5-88274B443806}"/>
                </c:ext>
              </c:extLst>
            </c:dLbl>
            <c:dLbl>
              <c:idx val="6"/>
              <c:layout>
                <c:manualLayout>
                  <c:x val="0"/>
                  <c:y val="-2.4497184516648868E-2"/>
                </c:manualLayout>
              </c:layout>
              <c:tx>
                <c:rich>
                  <a:bodyPr/>
                  <a:lstStyle/>
                  <a:p>
                    <a:fld id="{09C54A8D-EF40-4C50-BA83-0032A3439DC9}" type="CELLRANGE">
                      <a:rPr lang="en-US" baseline="0"/>
                      <a:pPr/>
                      <a:t>[CELLRANGE]</a:t>
                    </a:fld>
                    <a:r>
                      <a:rPr lang="en-US" baseline="0"/>
                      <a:t>
</a:t>
                    </a:r>
                    <a:fld id="{48FD68A7-7919-4ABE-AA15-D6C647DFAD9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D-E6BD-407D-8DB5-88274B443806}"/>
                </c:ext>
              </c:extLst>
            </c:dLbl>
            <c:dLbl>
              <c:idx val="7"/>
              <c:layout>
                <c:manualLayout>
                  <c:x val="0"/>
                  <c:y val="-2.2163314926720738E-2"/>
                </c:manualLayout>
              </c:layout>
              <c:tx>
                <c:rich>
                  <a:bodyPr/>
                  <a:lstStyle/>
                  <a:p>
                    <a:fld id="{DE178857-4A7E-41EC-9747-FD5936400799}" type="CELLRANGE">
                      <a:rPr lang="en-US" baseline="0"/>
                      <a:pPr/>
                      <a:t>[CELLRANGE]</a:t>
                    </a:fld>
                    <a:r>
                      <a:rPr lang="en-US" baseline="0"/>
                      <a:t>
</a:t>
                    </a:r>
                    <a:fld id="{F118E4F9-85F8-4EDF-91A5-19C760F5523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E-E6BD-407D-8DB5-88274B443806}"/>
                </c:ext>
              </c:extLst>
            </c:dLbl>
            <c:dLbl>
              <c:idx val="8"/>
              <c:layout>
                <c:manualLayout>
                  <c:x val="0"/>
                  <c:y val="-2.1526309661573512E-2"/>
                </c:manualLayout>
              </c:layout>
              <c:tx>
                <c:rich>
                  <a:bodyPr/>
                  <a:lstStyle/>
                  <a:p>
                    <a:fld id="{9C5D101E-DCE6-45C3-B11B-FAD681A87B87}" type="CELLRANGE">
                      <a:rPr lang="en-US" baseline="0"/>
                      <a:pPr/>
                      <a:t>[CELLRANGE]</a:t>
                    </a:fld>
                    <a:r>
                      <a:rPr lang="en-US" baseline="0"/>
                      <a:t>
</a:t>
                    </a:r>
                    <a:fld id="{8E16F2B3-B1E8-40A6-94CE-D53A7BFFBDD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F-E6BD-407D-8DB5-88274B443806}"/>
                </c:ext>
              </c:extLst>
            </c:dLbl>
            <c:dLbl>
              <c:idx val="9"/>
              <c:layout>
                <c:manualLayout>
                  <c:x val="-6.3070131542392597E-17"/>
                  <c:y val="-2.7204139026626207E-2"/>
                </c:manualLayout>
              </c:layout>
              <c:tx>
                <c:rich>
                  <a:bodyPr/>
                  <a:lstStyle/>
                  <a:p>
                    <a:fld id="{C6171079-55F3-4B7A-866F-B93F206ACE49}" type="CELLRANGE">
                      <a:rPr lang="en-US" baseline="0"/>
                      <a:pPr/>
                      <a:t>[CELLRANGE]</a:t>
                    </a:fld>
                    <a:r>
                      <a:rPr lang="en-US" baseline="0"/>
                      <a:t>
</a:t>
                    </a:r>
                    <a:fld id="{ACB161FB-7303-4847-9B8D-7FD9A32A48D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0-E6BD-407D-8DB5-88274B443806}"/>
                </c:ext>
              </c:extLst>
            </c:dLbl>
            <c:dLbl>
              <c:idx val="10"/>
              <c:layout>
                <c:manualLayout>
                  <c:x val="0"/>
                  <c:y val="-3.0493788971617027E-2"/>
                </c:manualLayout>
              </c:layout>
              <c:tx>
                <c:rich>
                  <a:bodyPr/>
                  <a:lstStyle/>
                  <a:p>
                    <a:fld id="{F6C36CA9-5208-4A9C-A868-8F8CB0541551}" type="CELLRANGE">
                      <a:rPr lang="en-US" baseline="0"/>
                      <a:pPr/>
                      <a:t>[CELLRANGE]</a:t>
                    </a:fld>
                    <a:r>
                      <a:rPr lang="en-US" baseline="0"/>
                      <a:t>
</a:t>
                    </a:r>
                    <a:fld id="{817FA3E9-7EE0-4590-AD56-DE8A0843B2A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0-E6BD-407D-8DB5-88274B443806}"/>
                </c:ext>
              </c:extLst>
            </c:dLbl>
            <c:dLbl>
              <c:idx val="11"/>
              <c:layout>
                <c:manualLayout>
                  <c:x val="0"/>
                  <c:y val="-3.8704200147889889E-2"/>
                </c:manualLayout>
              </c:layout>
              <c:tx>
                <c:rich>
                  <a:bodyPr/>
                  <a:lstStyle/>
                  <a:p>
                    <a:fld id="{002E0515-AD8E-4462-8AA9-D5082C2EA515}" type="CELLRANGE">
                      <a:rPr lang="en-US" baseline="0"/>
                      <a:pPr/>
                      <a:t>[CELLRANGE]</a:t>
                    </a:fld>
                    <a:r>
                      <a:rPr lang="en-US" baseline="0"/>
                      <a:t>
</a:t>
                    </a:r>
                    <a:fld id="{333B0EA6-9EA5-4B6E-80DC-F3DC5765939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1-E6BD-407D-8DB5-88274B443806}"/>
                </c:ext>
              </c:extLst>
            </c:dLbl>
            <c:dLbl>
              <c:idx val="12"/>
              <c:layout>
                <c:manualLayout>
                  <c:x val="0"/>
                  <c:y val="-4.5254437921412038E-2"/>
                </c:manualLayout>
              </c:layout>
              <c:tx>
                <c:rich>
                  <a:bodyPr/>
                  <a:lstStyle/>
                  <a:p>
                    <a:fld id="{330F92AD-A56B-4DCA-9872-D092F39FEBC9}" type="CELLRANGE">
                      <a:rPr lang="en-US" baseline="0"/>
                      <a:pPr/>
                      <a:t>[CELLRANGE]</a:t>
                    </a:fld>
                    <a:r>
                      <a:rPr lang="en-US" baseline="0"/>
                      <a:t>
</a:t>
                    </a:r>
                    <a:fld id="{9CB88D43-5325-4010-851A-731BC2FF3CB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3-E6BD-407D-8DB5-88274B443806}"/>
                </c:ext>
              </c:extLst>
            </c:dLbl>
            <c:dLbl>
              <c:idx val="13"/>
              <c:layout>
                <c:manualLayout>
                  <c:x val="0"/>
                  <c:y val="-4.0625206045864781E-2"/>
                </c:manualLayout>
              </c:layout>
              <c:tx>
                <c:rich>
                  <a:bodyPr/>
                  <a:lstStyle/>
                  <a:p>
                    <a:fld id="{B07504F6-E581-4DF2-B7DF-F277F2C47783}" type="CELLRANGE">
                      <a:rPr lang="en-US" baseline="0"/>
                      <a:pPr/>
                      <a:t>[CELLRANGE]</a:t>
                    </a:fld>
                    <a:r>
                      <a:rPr lang="en-US" baseline="0"/>
                      <a:t>
</a:t>
                    </a:r>
                    <a:fld id="{A11751CD-87D9-44AF-ADB3-0D4C9757B35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4-E6BD-407D-8DB5-88274B443806}"/>
                </c:ext>
              </c:extLst>
            </c:dLbl>
            <c:dLbl>
              <c:idx val="14"/>
              <c:layout>
                <c:manualLayout>
                  <c:x val="0"/>
                  <c:y val="-4.4239261865835058E-2"/>
                </c:manualLayout>
              </c:layout>
              <c:tx>
                <c:rich>
                  <a:bodyPr/>
                  <a:lstStyle/>
                  <a:p>
                    <a:fld id="{B2308229-B9CC-4C43-985B-57D55FBF7CE8}" type="CELLRANGE">
                      <a:rPr lang="en-US" baseline="0"/>
                      <a:pPr/>
                      <a:t>[CELLRANGE]</a:t>
                    </a:fld>
                    <a:r>
                      <a:rPr lang="en-US" baseline="0"/>
                      <a:t>
</a:t>
                    </a:r>
                    <a:fld id="{21E84F52-320C-4E45-982F-186B052F791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5-E6BD-407D-8DB5-88274B443806}"/>
                </c:ext>
              </c:extLst>
            </c:dLbl>
            <c:dLbl>
              <c:idx val="15"/>
              <c:layout>
                <c:manualLayout>
                  <c:x val="0"/>
                  <c:y val="-4.177061671082595E-2"/>
                </c:manualLayout>
              </c:layout>
              <c:tx>
                <c:rich>
                  <a:bodyPr/>
                  <a:lstStyle/>
                  <a:p>
                    <a:fld id="{589FB246-5B25-4FD3-A5AF-119B3A2CD32A}" type="CELLRANGE">
                      <a:rPr lang="en-US" baseline="0"/>
                      <a:pPr/>
                      <a:t>[CELLRANGE]</a:t>
                    </a:fld>
                    <a:r>
                      <a:rPr lang="en-US" baseline="0"/>
                      <a:t>
</a:t>
                    </a:r>
                    <a:fld id="{BF3250FC-C3DB-40C4-8B1C-A2C0A540820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6-E6BD-407D-8DB5-88274B443806}"/>
                </c:ext>
              </c:extLst>
            </c:dLbl>
            <c:dLbl>
              <c:idx val="16"/>
              <c:layout>
                <c:manualLayout>
                  <c:x val="-1.2614026308478519E-16"/>
                  <c:y val="-5.4237901395508381E-2"/>
                </c:manualLayout>
              </c:layout>
              <c:tx>
                <c:rich>
                  <a:bodyPr/>
                  <a:lstStyle/>
                  <a:p>
                    <a:fld id="{E3D3787A-BF25-4FEE-A97E-CF3E26029E50}" type="CELLRANGE">
                      <a:rPr lang="en-US" baseline="0"/>
                      <a:pPr/>
                      <a:t>[CELLRANGE]</a:t>
                    </a:fld>
                    <a:r>
                      <a:rPr lang="en-US" baseline="0"/>
                      <a:t>
</a:t>
                    </a:r>
                    <a:fld id="{120296C2-9C5A-4E6D-9A7F-230AEE43B011}"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1-E6BD-407D-8DB5-88274B443806}"/>
                </c:ext>
              </c:extLst>
            </c:dLbl>
            <c:dLbl>
              <c:idx val="17"/>
              <c:layout>
                <c:manualLayout>
                  <c:x val="0"/>
                  <c:y val="-5.7139753723992361E-2"/>
                </c:manualLayout>
              </c:layout>
              <c:tx>
                <c:rich>
                  <a:bodyPr/>
                  <a:lstStyle/>
                  <a:p>
                    <a:fld id="{11515D7D-DED9-48A7-A44D-DFFE4263C86A}" type="CELLRANGE">
                      <a:rPr lang="en-US" baseline="0"/>
                      <a:pPr/>
                      <a:t>[CELLRANGE]</a:t>
                    </a:fld>
                    <a:r>
                      <a:rPr lang="en-US" baseline="0"/>
                      <a:t>
</a:t>
                    </a:r>
                    <a:fld id="{D522EB7B-72D8-4574-8B9A-FB87ADBC19AE}"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2-E6BD-407D-8DB5-88274B443806}"/>
                </c:ext>
              </c:extLst>
            </c:dLbl>
            <c:dLbl>
              <c:idx val="18"/>
              <c:layout>
                <c:manualLayout>
                  <c:x val="-1.2614026308478519E-16"/>
                  <c:y val="-5.958878195039137E-2"/>
                </c:manualLayout>
              </c:layout>
              <c:tx>
                <c:rich>
                  <a:bodyPr/>
                  <a:lstStyle/>
                  <a:p>
                    <a:fld id="{BEDEB921-07C8-48B9-8867-9498BB278103}" type="CELLRANGE">
                      <a:rPr lang="en-US" baseline="0"/>
                      <a:pPr/>
                      <a:t>[CELLRANGE]</a:t>
                    </a:fld>
                    <a:r>
                      <a:rPr lang="en-US" baseline="0"/>
                      <a:t>
</a:t>
                    </a:r>
                    <a:fld id="{1F49E8A7-1B86-4AE1-BB8F-3A55AFB6CDF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3-E6BD-407D-8DB5-88274B443806}"/>
                </c:ext>
              </c:extLst>
            </c:dLbl>
            <c:dLbl>
              <c:idx val="19"/>
              <c:layout>
                <c:manualLayout>
                  <c:x val="0"/>
                  <c:y val="-8.3345064135550109E-2"/>
                </c:manualLayout>
              </c:layout>
              <c:tx>
                <c:rich>
                  <a:bodyPr/>
                  <a:lstStyle/>
                  <a:p>
                    <a:fld id="{E3F1341D-3AA6-45B1-90A8-DC33894400F2}" type="CELLRANGE">
                      <a:rPr lang="en-US" baseline="0"/>
                      <a:pPr/>
                      <a:t>[CELLRANGE]</a:t>
                    </a:fld>
                    <a:r>
                      <a:rPr lang="en-US" baseline="0"/>
                      <a:t>
</a:t>
                    </a:r>
                    <a:fld id="{5DF1FA44-0840-45E5-AA69-5D38C796B7C3}"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4-E6BD-407D-8DB5-88274B443806}"/>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'11ListaEsperaGI'!$L$13:$L$32</c:f>
              <c:strCache>
                <c:ptCount val="20"/>
                <c:pt idx="0">
                  <c:v>Castilla y León</c:v>
                </c:pt>
                <c:pt idx="1">
                  <c:v>Navarra, Comunidad Foral de</c:v>
                </c:pt>
                <c:pt idx="2">
                  <c:v>Galicia</c:v>
                </c:pt>
                <c:pt idx="3">
                  <c:v>Ceuta</c:v>
                </c:pt>
                <c:pt idx="4">
                  <c:v>Castilla - La Mancha</c:v>
                </c:pt>
                <c:pt idx="5">
                  <c:v>Aragón</c:v>
                </c:pt>
                <c:pt idx="6">
                  <c:v>Comunitat Valenciana</c:v>
                </c:pt>
                <c:pt idx="7">
                  <c:v>Cantabria</c:v>
                </c:pt>
                <c:pt idx="8">
                  <c:v>Madrid, Comunidad de</c:v>
                </c:pt>
                <c:pt idx="9">
                  <c:v>Asturias, Principado de</c:v>
                </c:pt>
                <c:pt idx="10">
                  <c:v>Canarias</c:v>
                </c:pt>
                <c:pt idx="11">
                  <c:v>Balears, Illes</c:v>
                </c:pt>
                <c:pt idx="12">
                  <c:v>Media Nacional</c:v>
                </c:pt>
                <c:pt idx="13">
                  <c:v>Andalucía</c:v>
                </c:pt>
                <c:pt idx="14">
                  <c:v>Extremadura</c:v>
                </c:pt>
                <c:pt idx="15">
                  <c:v>Murcia, Región de</c:v>
                </c:pt>
                <c:pt idx="16">
                  <c:v>Melilla</c:v>
                </c:pt>
                <c:pt idx="17">
                  <c:v>País Vasco</c:v>
                </c:pt>
                <c:pt idx="18">
                  <c:v>Rioja, La</c:v>
                </c:pt>
                <c:pt idx="19">
                  <c:v>Cataluña</c:v>
                </c:pt>
              </c:strCache>
            </c:strRef>
          </c:cat>
          <c:val>
            <c:numRef>
              <c:f>'11ListaEsperaGI'!$O$13:$O$32</c:f>
              <c:numCache>
                <c:formatCode>0.00%</c:formatCode>
                <c:ptCount val="20"/>
                <c:pt idx="0">
                  <c:v>0.99878116343490309</c:v>
                </c:pt>
                <c:pt idx="1">
                  <c:v>0.93159851301115237</c:v>
                </c:pt>
                <c:pt idx="2">
                  <c:v>0.92788019442133385</c:v>
                </c:pt>
                <c:pt idx="3">
                  <c:v>0.92400690846286704</c:v>
                </c:pt>
                <c:pt idx="4">
                  <c:v>0.92300191276300492</c:v>
                </c:pt>
                <c:pt idx="5">
                  <c:v>0.91899863863258202</c:v>
                </c:pt>
                <c:pt idx="6">
                  <c:v>0.91822117590726815</c:v>
                </c:pt>
                <c:pt idx="7">
                  <c:v>0.91373128032060746</c:v>
                </c:pt>
                <c:pt idx="8">
                  <c:v>0.90660949394586221</c:v>
                </c:pt>
                <c:pt idx="9">
                  <c:v>0.89699413489736068</c:v>
                </c:pt>
                <c:pt idx="10">
                  <c:v>0.85034062387952669</c:v>
                </c:pt>
                <c:pt idx="11">
                  <c:v>0.83100775193798448</c:v>
                </c:pt>
                <c:pt idx="12">
                  <c:v>0.81549497094364676</c:v>
                </c:pt>
                <c:pt idx="13">
                  <c:v>0.78969621401042844</c:v>
                </c:pt>
                <c:pt idx="14">
                  <c:v>0.77965732539567301</c:v>
                </c:pt>
                <c:pt idx="15">
                  <c:v>0.77753519536249338</c:v>
                </c:pt>
                <c:pt idx="16">
                  <c:v>0.76679841897233203</c:v>
                </c:pt>
                <c:pt idx="17">
                  <c:v>0.76378896882494007</c:v>
                </c:pt>
                <c:pt idx="18">
                  <c:v>0.75724331926863575</c:v>
                </c:pt>
                <c:pt idx="19">
                  <c:v>0.61744017624049197</c:v>
                </c:pt>
              </c:numCache>
            </c:numRef>
          </c:val>
          <c:extLst>
            <c:ext xmlns:c15="http://schemas.microsoft.com/office/drawing/2012/chart" uri="{02D57815-91ED-43cb-92C2-25804820EDAC}">
              <c15:datalabelsRange>
                <c15:f>'11ListaEsperaGI'!$M$13:$M$32</c15:f>
                <c15:dlblRangeCache>
                  <c:ptCount val="20"/>
                  <c:pt idx="0">
                    <c:v>45.070</c:v>
                  </c:pt>
                  <c:pt idx="1">
                    <c:v>6.265</c:v>
                  </c:pt>
                  <c:pt idx="2">
                    <c:v>21.190</c:v>
                  </c:pt>
                  <c:pt idx="3">
                    <c:v>535</c:v>
                  </c:pt>
                  <c:pt idx="4">
                    <c:v>24.610</c:v>
                  </c:pt>
                  <c:pt idx="5">
                    <c:v>12.151</c:v>
                  </c:pt>
                  <c:pt idx="6">
                    <c:v>46.024</c:v>
                  </c:pt>
                  <c:pt idx="7">
                    <c:v>4.332</c:v>
                  </c:pt>
                  <c:pt idx="8">
                    <c:v>47.995</c:v>
                  </c:pt>
                  <c:pt idx="9">
                    <c:v>12.235</c:v>
                  </c:pt>
                  <c:pt idx="10">
                    <c:v>11.858</c:v>
                  </c:pt>
                  <c:pt idx="11">
                    <c:v>10.720</c:v>
                  </c:pt>
                  <c:pt idx="12">
                    <c:v>434.742</c:v>
                  </c:pt>
                  <c:pt idx="13">
                    <c:v>69.667</c:v>
                  </c:pt>
                  <c:pt idx="14">
                    <c:v>10.739</c:v>
                  </c:pt>
                  <c:pt idx="15">
                    <c:v>10.328</c:v>
                  </c:pt>
                  <c:pt idx="16">
                    <c:v>388</c:v>
                  </c:pt>
                  <c:pt idx="17">
                    <c:v>26.754</c:v>
                  </c:pt>
                  <c:pt idx="18">
                    <c:v>2.692</c:v>
                  </c:pt>
                  <c:pt idx="19">
                    <c:v>71.189</c:v>
                  </c:pt>
                </c15:dlblRangeCache>
              </c15:datalabelsRange>
            </c:ext>
            <c:ext xmlns:c16="http://schemas.microsoft.com/office/drawing/2014/chart" uri="{C3380CC4-5D6E-409C-BE32-E72D297353CC}">
              <c16:uniqueId val="{00000015-E6BD-407D-8DB5-88274B443806}"/>
            </c:ext>
          </c:extLst>
        </c:ser>
        <c:ser>
          <c:idx val="1"/>
          <c:order val="1"/>
          <c:tx>
            <c:v>Personas beneficiarias con derecho a prestación pendientes de resolución de PIA</c:v>
          </c:tx>
          <c:spPr>
            <a:solidFill>
              <a:schemeClr val="accent2"/>
            </a:solidFill>
          </c:spPr>
          <c:invertIfNegative val="0"/>
          <c:dPt>
            <c:idx val="9"/>
            <c:invertIfNegative val="0"/>
            <c:bubble3D val="0"/>
            <c:extLst>
              <c:ext xmlns:c16="http://schemas.microsoft.com/office/drawing/2014/chart" uri="{C3380CC4-5D6E-409C-BE32-E72D297353CC}">
                <c16:uniqueId val="{00000016-E6BD-407D-8DB5-88274B443806}"/>
              </c:ext>
            </c:extLst>
          </c:dPt>
          <c:dPt>
            <c:idx val="11"/>
            <c:invertIfNegative val="0"/>
            <c:bubble3D val="0"/>
            <c:extLst>
              <c:ext xmlns:c16="http://schemas.microsoft.com/office/drawing/2014/chart" uri="{C3380CC4-5D6E-409C-BE32-E72D297353CC}">
                <c16:uniqueId val="{00000017-E6BD-407D-8DB5-88274B443806}"/>
              </c:ext>
            </c:extLst>
          </c:dPt>
          <c:dPt>
            <c:idx val="12"/>
            <c:invertIfNegative val="0"/>
            <c:bubble3D val="0"/>
            <c:spPr>
              <a:solidFill>
                <a:schemeClr val="accent2">
                  <a:lumMod val="50000"/>
                </a:schemeClr>
              </a:solidFill>
            </c:spPr>
            <c:extLst>
              <c:ext xmlns:c16="http://schemas.microsoft.com/office/drawing/2014/chart" uri="{C3380CC4-5D6E-409C-BE32-E72D297353CC}">
                <c16:uniqueId val="{00000019-E6BD-407D-8DB5-88274B443806}"/>
              </c:ext>
            </c:extLst>
          </c:dPt>
          <c:dPt>
            <c:idx val="13"/>
            <c:invertIfNegative val="0"/>
            <c:bubble3D val="0"/>
            <c:extLst>
              <c:ext xmlns:c16="http://schemas.microsoft.com/office/drawing/2014/chart" uri="{C3380CC4-5D6E-409C-BE32-E72D297353CC}">
                <c16:uniqueId val="{0000001A-E6BD-407D-8DB5-88274B443806}"/>
              </c:ext>
            </c:extLst>
          </c:dPt>
          <c:dPt>
            <c:idx val="14"/>
            <c:invertIfNegative val="0"/>
            <c:bubble3D val="0"/>
            <c:extLst>
              <c:ext xmlns:c16="http://schemas.microsoft.com/office/drawing/2014/chart" uri="{C3380CC4-5D6E-409C-BE32-E72D297353CC}">
                <c16:uniqueId val="{0000001B-E6BD-407D-8DB5-88274B443806}"/>
              </c:ext>
            </c:extLst>
          </c:dPt>
          <c:dPt>
            <c:idx val="15"/>
            <c:invertIfNegative val="0"/>
            <c:bubble3D val="0"/>
            <c:extLst>
              <c:ext xmlns:c16="http://schemas.microsoft.com/office/drawing/2014/chart" uri="{C3380CC4-5D6E-409C-BE32-E72D297353CC}">
                <c16:uniqueId val="{0000001C-E6BD-407D-8DB5-88274B443806}"/>
              </c:ext>
            </c:extLst>
          </c:dPt>
          <c:dLbls>
            <c:dLbl>
              <c:idx val="0"/>
              <c:layout>
                <c:manualLayout>
                  <c:x val="0"/>
                  <c:y val="3.1604688373282543E-2"/>
                </c:manualLayout>
              </c:layout>
              <c:tx>
                <c:rich>
                  <a:bodyPr/>
                  <a:lstStyle/>
                  <a:p>
                    <a:fld id="{8AB02C1F-9B27-4700-A8D9-A4620A01A080}" type="CELLRANGE">
                      <a:rPr lang="en-US" baseline="0"/>
                      <a:pPr/>
                      <a:t>[CELLRANGE]</a:t>
                    </a:fld>
                    <a:r>
                      <a:rPr lang="en-US" baseline="0"/>
                      <a:t>
</a:t>
                    </a:r>
                    <a:fld id="{3318D067-23C2-4859-973C-1F46997A16A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D-E6BD-407D-8DB5-88274B443806}"/>
                </c:ext>
              </c:extLst>
            </c:dLbl>
            <c:dLbl>
              <c:idx val="1"/>
              <c:layout>
                <c:manualLayout>
                  <c:x val="-1.2753475859164376E-17"/>
                  <c:y val="4.7481214380912665E-3"/>
                </c:manualLayout>
              </c:layout>
              <c:tx>
                <c:rich>
                  <a:bodyPr/>
                  <a:lstStyle/>
                  <a:p>
                    <a:fld id="{8C0F3133-6571-410D-BA74-675B3C8EB651}" type="CELLRANGE">
                      <a:rPr lang="en-US" baseline="0"/>
                      <a:pPr/>
                      <a:t>[CELLRANGE]</a:t>
                    </a:fld>
                    <a:r>
                      <a:rPr lang="en-US" baseline="0"/>
                      <a:t>
</a:t>
                    </a:r>
                    <a:fld id="{A46C0134-1F47-429A-9ADB-D855B0E63EA8}"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E-E6BD-407D-8DB5-88274B443806}"/>
                </c:ext>
              </c:extLst>
            </c:dLbl>
            <c:dLbl>
              <c:idx val="2"/>
              <c:layout>
                <c:manualLayout>
                  <c:x val="0"/>
                  <c:y val="-3.8560600485686955E-4"/>
                </c:manualLayout>
              </c:layout>
              <c:tx>
                <c:rich>
                  <a:bodyPr/>
                  <a:lstStyle/>
                  <a:p>
                    <a:fld id="{E0FEF164-91CB-4D82-81BB-4D89378FABC9}" type="CELLRANGE">
                      <a:rPr lang="en-US" baseline="0"/>
                      <a:pPr/>
                      <a:t>[CELLRANGE]</a:t>
                    </a:fld>
                    <a:r>
                      <a:rPr lang="en-US" baseline="0"/>
                      <a:t>
</a:t>
                    </a:r>
                    <a:fld id="{2ED4B858-BF73-4491-AB8C-80E9F25C131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F-E6BD-407D-8DB5-88274B443806}"/>
                </c:ext>
              </c:extLst>
            </c:dLbl>
            <c:dLbl>
              <c:idx val="3"/>
              <c:layout>
                <c:manualLayout>
                  <c:x val="-5.1013903436657505E-17"/>
                  <c:y val="-1.0847008609905118E-3"/>
                </c:manualLayout>
              </c:layout>
              <c:tx>
                <c:rich>
                  <a:bodyPr/>
                  <a:lstStyle/>
                  <a:p>
                    <a:fld id="{EB73B070-43D1-4C52-8AD9-407A8168492C}" type="CELLRANGE">
                      <a:rPr lang="en-US" baseline="0"/>
                      <a:pPr/>
                      <a:t>[CELLRANGE]</a:t>
                    </a:fld>
                    <a:r>
                      <a:rPr lang="en-US" baseline="0"/>
                      <a:t>
</a:t>
                    </a:r>
                    <a:fld id="{DA5DB37C-0F17-4807-A2AA-E11946D9CA6F}"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0-E6BD-407D-8DB5-88274B443806}"/>
                </c:ext>
              </c:extLst>
            </c:dLbl>
            <c:dLbl>
              <c:idx val="4"/>
              <c:layout>
                <c:manualLayout>
                  <c:x val="1.3988426885235836E-3"/>
                  <c:y val="4.9774323583780256E-3"/>
                </c:manualLayout>
              </c:layout>
              <c:tx>
                <c:rich>
                  <a:bodyPr/>
                  <a:lstStyle/>
                  <a:p>
                    <a:fld id="{64D7C346-99E6-4914-9438-C08FAFC4B625}" type="CELLRANGE">
                      <a:rPr lang="en-US" baseline="0"/>
                      <a:pPr/>
                      <a:t>[CELLRANGE]</a:t>
                    </a:fld>
                    <a:r>
                      <a:rPr lang="en-US" baseline="0"/>
                      <a:t>
</a:t>
                    </a:r>
                    <a:fld id="{7E7ADDF8-FF55-455A-B2A0-0BD2B371CF1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1-E6BD-407D-8DB5-88274B443806}"/>
                </c:ext>
              </c:extLst>
            </c:dLbl>
            <c:dLbl>
              <c:idx val="5"/>
              <c:layout>
                <c:manualLayout>
                  <c:x val="0"/>
                  <c:y val="6.9874409880102319E-3"/>
                </c:manualLayout>
              </c:layout>
              <c:tx>
                <c:rich>
                  <a:bodyPr/>
                  <a:lstStyle/>
                  <a:p>
                    <a:fld id="{BAD30047-15FC-4E51-8182-B7F0875A8DC6}" type="CELLRANGE">
                      <a:rPr lang="en-US" baseline="0"/>
                      <a:pPr/>
                      <a:t>[CELLRANGE]</a:t>
                    </a:fld>
                    <a:r>
                      <a:rPr lang="en-US" baseline="0"/>
                      <a:t>
</a:t>
                    </a:r>
                    <a:fld id="{84C49FDD-FA4B-4AF7-BF28-5A168C90D03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2-E6BD-407D-8DB5-88274B443806}"/>
                </c:ext>
              </c:extLst>
            </c:dLbl>
            <c:dLbl>
              <c:idx val="6"/>
              <c:layout>
                <c:manualLayout>
                  <c:x val="0"/>
                  <c:y val="9.2246790407103946E-3"/>
                </c:manualLayout>
              </c:layout>
              <c:tx>
                <c:rich>
                  <a:bodyPr/>
                  <a:lstStyle/>
                  <a:p>
                    <a:fld id="{CC723CCD-C4BD-4FCE-89A0-888FAD9B7308}" type="CELLRANGE">
                      <a:rPr lang="en-US" baseline="0"/>
                      <a:pPr/>
                      <a:t>[CELLRANGE]</a:t>
                    </a:fld>
                    <a:r>
                      <a:rPr lang="en-US" baseline="0"/>
                      <a:t>
</a:t>
                    </a:r>
                    <a:fld id="{10BEBB42-2661-4831-AF08-CB95657FDD8A}"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3-E6BD-407D-8DB5-88274B443806}"/>
                </c:ext>
              </c:extLst>
            </c:dLbl>
            <c:dLbl>
              <c:idx val="7"/>
              <c:layout>
                <c:manualLayout>
                  <c:x val="0"/>
                  <c:y val="9.1976149447574578E-3"/>
                </c:manualLayout>
              </c:layout>
              <c:tx>
                <c:rich>
                  <a:bodyPr/>
                  <a:lstStyle/>
                  <a:p>
                    <a:fld id="{7EE927D7-AE39-4CD8-99A1-D7904FE0C0B3}" type="CELLRANGE">
                      <a:rPr lang="en-US" baseline="0"/>
                      <a:pPr/>
                      <a:t>[CELLRANGE]</a:t>
                    </a:fld>
                    <a:r>
                      <a:rPr lang="en-US" baseline="0"/>
                      <a:t>
</a:t>
                    </a:r>
                    <a:fld id="{F7368DFC-A6E6-44B8-950D-2BE52237DD75}"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4-E6BD-407D-8DB5-88274B443806}"/>
                </c:ext>
              </c:extLst>
            </c:dLbl>
            <c:dLbl>
              <c:idx val="8"/>
              <c:layout>
                <c:manualLayout>
                  <c:x val="0"/>
                  <c:y val="4.1758628587786393E-4"/>
                </c:manualLayout>
              </c:layout>
              <c:tx>
                <c:rich>
                  <a:bodyPr/>
                  <a:lstStyle/>
                  <a:p>
                    <a:fld id="{59EB8766-E335-46BB-BD41-9278FA22A8D2}" type="CELLRANGE">
                      <a:rPr lang="en-US" baseline="0"/>
                      <a:pPr/>
                      <a:t>[CELLRANGE]</a:t>
                    </a:fld>
                    <a:r>
                      <a:rPr lang="en-US" baseline="0"/>
                      <a:t>
</a:t>
                    </a:r>
                    <a:fld id="{D9F09DB0-F31A-46DA-BC34-79FF6CF35FC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5-E6BD-407D-8DB5-88274B443806}"/>
                </c:ext>
              </c:extLst>
            </c:dLbl>
            <c:dLbl>
              <c:idx val="9"/>
              <c:layout>
                <c:manualLayout>
                  <c:x val="1.5594541910331384E-3"/>
                  <c:y val="3.9760608081192681E-4"/>
                </c:manualLayout>
              </c:layout>
              <c:tx>
                <c:rich>
                  <a:bodyPr/>
                  <a:lstStyle/>
                  <a:p>
                    <a:fld id="{4ECCF696-EC4B-4BB3-A487-DF646A4DA095}" type="CELLRANGE">
                      <a:rPr lang="en-US" baseline="0"/>
                      <a:pPr/>
                      <a:t>[CELLRANGE]</a:t>
                    </a:fld>
                    <a:r>
                      <a:rPr lang="en-US" baseline="0"/>
                      <a:t>
</a:t>
                    </a:r>
                    <a:fld id="{CA06A522-DA8A-443A-A74B-167D97D7FD2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6-E6BD-407D-8DB5-88274B443806}"/>
                </c:ext>
              </c:extLst>
            </c:dLbl>
            <c:dLbl>
              <c:idx val="10"/>
              <c:layout>
                <c:manualLayout>
                  <c:x val="0"/>
                  <c:y val="3.6872560258028003E-3"/>
                </c:manualLayout>
              </c:layout>
              <c:tx>
                <c:rich>
                  <a:bodyPr/>
                  <a:lstStyle/>
                  <a:p>
                    <a:fld id="{036DC5AB-26B5-4F28-AA9E-2A6C637BB2E3}" type="CELLRANGE">
                      <a:rPr lang="en-US" baseline="0"/>
                      <a:pPr/>
                      <a:t>[CELLRANGE]</a:t>
                    </a:fld>
                    <a:r>
                      <a:rPr lang="en-US" baseline="0"/>
                      <a:t>
</a:t>
                    </a:r>
                    <a:fld id="{7A71EB11-B654-4827-B2BE-C202612424A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6-E6BD-407D-8DB5-88274B443806}"/>
                </c:ext>
              </c:extLst>
            </c:dLbl>
            <c:dLbl>
              <c:idx val="11"/>
              <c:layout>
                <c:manualLayout>
                  <c:x val="0"/>
                  <c:y val="-1.9317225534193593E-3"/>
                </c:manualLayout>
              </c:layout>
              <c:tx>
                <c:rich>
                  <a:bodyPr/>
                  <a:lstStyle/>
                  <a:p>
                    <a:fld id="{C0F5FB3C-ED44-4FEF-A7EC-AD51F3AA897F}" type="CELLRANGE">
                      <a:rPr lang="en-US" baseline="0"/>
                      <a:pPr/>
                      <a:t>[CELLRANGE]</a:t>
                    </a:fld>
                    <a:r>
                      <a:rPr lang="en-US" baseline="0"/>
                      <a:t>
</a:t>
                    </a:r>
                    <a:fld id="{CF9D9AFE-6262-4F35-8E48-6F0F99FCD40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7-E6BD-407D-8DB5-88274B443806}"/>
                </c:ext>
              </c:extLst>
            </c:dLbl>
            <c:dLbl>
              <c:idx val="12"/>
              <c:layout>
                <c:manualLayout>
                  <c:x val="0"/>
                  <c:y val="-1.0791127117879033E-3"/>
                </c:manualLayout>
              </c:layout>
              <c:tx>
                <c:rich>
                  <a:bodyPr/>
                  <a:lstStyle/>
                  <a:p>
                    <a:fld id="{E886A636-6EAE-440A-81D2-3B6C34E7C5F6}" type="CELLRANGE">
                      <a:rPr lang="en-US" baseline="0"/>
                      <a:pPr/>
                      <a:t>[CELLRANGE]</a:t>
                    </a:fld>
                    <a:r>
                      <a:rPr lang="en-US" baseline="0"/>
                      <a:t>
</a:t>
                    </a:r>
                    <a:fld id="{32366890-91E0-427F-8367-44CEF01D05F2}"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9-E6BD-407D-8DB5-88274B443806}"/>
                </c:ext>
              </c:extLst>
            </c:dLbl>
            <c:dLbl>
              <c:idx val="13"/>
              <c:layout>
                <c:manualLayout>
                  <c:x val="0"/>
                  <c:y val="-1.0949152376127725E-3"/>
                </c:manualLayout>
              </c:layout>
              <c:tx>
                <c:rich>
                  <a:bodyPr/>
                  <a:lstStyle/>
                  <a:p>
                    <a:fld id="{C3FAA41E-09ED-413E-909B-4EDE5223EFC6}" type="CELLRANGE">
                      <a:rPr lang="en-US" baseline="0"/>
                      <a:pPr/>
                      <a:t>[CELLRANGE]</a:t>
                    </a:fld>
                    <a:r>
                      <a:rPr lang="en-US" baseline="0"/>
                      <a:t>
</a:t>
                    </a:r>
                    <a:fld id="{5542F62B-F397-40C3-A87E-92ADA3334567}"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A-E6BD-407D-8DB5-88274B443806}"/>
                </c:ext>
              </c:extLst>
            </c:dLbl>
            <c:dLbl>
              <c:idx val="14"/>
              <c:layout>
                <c:manualLayout>
                  <c:x val="0"/>
                  <c:y val="-4.4010942613399925E-3"/>
                </c:manualLayout>
              </c:layout>
              <c:tx>
                <c:rich>
                  <a:bodyPr/>
                  <a:lstStyle/>
                  <a:p>
                    <a:fld id="{E4B8646E-7677-4CE8-855A-B7B8758F855E}" type="CELLRANGE">
                      <a:rPr lang="en-US" baseline="0"/>
                      <a:pPr/>
                      <a:t>[CELLRANGE]</a:t>
                    </a:fld>
                    <a:r>
                      <a:rPr lang="en-US" baseline="0"/>
                      <a:t>
</a:t>
                    </a:r>
                    <a:fld id="{FD7CBDB8-99B9-4A1A-88CB-7F45BD884BD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B-E6BD-407D-8DB5-88274B443806}"/>
                </c:ext>
              </c:extLst>
            </c:dLbl>
            <c:dLbl>
              <c:idx val="15"/>
              <c:layout>
                <c:manualLayout>
                  <c:x val="0"/>
                  <c:y val="-8.0925279663838501E-3"/>
                </c:manualLayout>
              </c:layout>
              <c:tx>
                <c:rich>
                  <a:bodyPr/>
                  <a:lstStyle/>
                  <a:p>
                    <a:fld id="{5B1FE1CA-64A2-4D82-8B7C-4A62F092F019}" type="CELLRANGE">
                      <a:rPr lang="en-US" baseline="0"/>
                      <a:pPr/>
                      <a:t>[CELLRANGE]</a:t>
                    </a:fld>
                    <a:r>
                      <a:rPr lang="en-US" baseline="0"/>
                      <a:t>
</a:t>
                    </a:r>
                    <a:fld id="{87821B7C-A0EC-4A9D-AA5A-83FA99909639}"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1C-E6BD-407D-8DB5-88274B443806}"/>
                </c:ext>
              </c:extLst>
            </c:dLbl>
            <c:dLbl>
              <c:idx val="16"/>
              <c:layout>
                <c:manualLayout>
                  <c:x val="-1.1435865292817959E-16"/>
                  <c:y val="-1.2856898683467972E-2"/>
                </c:manualLayout>
              </c:layout>
              <c:tx>
                <c:rich>
                  <a:bodyPr/>
                  <a:lstStyle/>
                  <a:p>
                    <a:fld id="{50F62A00-800A-4678-85CF-819DD5E522D2}" type="CELLRANGE">
                      <a:rPr lang="en-US" baseline="0"/>
                      <a:pPr/>
                      <a:t>[CELLRANGE]</a:t>
                    </a:fld>
                    <a:r>
                      <a:rPr lang="en-US" baseline="0"/>
                      <a:t>
</a:t>
                    </a:r>
                    <a:fld id="{779797B6-BB92-4FA0-B610-3E6F97BA856B}"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7-E6BD-407D-8DB5-88274B443806}"/>
                </c:ext>
              </c:extLst>
            </c:dLbl>
            <c:dLbl>
              <c:idx val="17"/>
              <c:layout>
                <c:manualLayout>
                  <c:x val="0"/>
                  <c:y val="-2.1489255463087571E-2"/>
                </c:manualLayout>
              </c:layout>
              <c:tx>
                <c:rich>
                  <a:bodyPr/>
                  <a:lstStyle/>
                  <a:p>
                    <a:fld id="{0851D58E-55BA-430D-A3A7-43C91B2619A6}" type="CELLRANGE">
                      <a:rPr lang="en-US" baseline="0"/>
                      <a:pPr/>
                      <a:t>[CELLRANGE]</a:t>
                    </a:fld>
                    <a:r>
                      <a:rPr lang="en-US" baseline="0"/>
                      <a:t>
</a:t>
                    </a:r>
                    <a:fld id="{AA8B3F63-29FC-46D4-8F57-1DF94B17FFB0}"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8-E6BD-407D-8DB5-88274B443806}"/>
                </c:ext>
              </c:extLst>
            </c:dLbl>
            <c:dLbl>
              <c:idx val="18"/>
              <c:layout>
                <c:manualLayout>
                  <c:x val="0"/>
                  <c:y val="-7.2413798742446925E-2"/>
                </c:manualLayout>
              </c:layout>
              <c:tx>
                <c:rich>
                  <a:bodyPr/>
                  <a:lstStyle/>
                  <a:p>
                    <a:fld id="{4F7A3348-8CA1-43F4-A736-BC21E23B2EC7}" type="CELLRANGE">
                      <a:rPr lang="en-US" baseline="0"/>
                      <a:pPr/>
                      <a:t>[CELLRANGE]</a:t>
                    </a:fld>
                    <a:r>
                      <a:rPr lang="en-US" baseline="0"/>
                      <a:t>
</a:t>
                    </a:r>
                    <a:fld id="{D02B8BEB-EABB-4A9D-A5AB-3FA0044E4136}"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9-E6BD-407D-8DB5-88274B443806}"/>
                </c:ext>
              </c:extLst>
            </c:dLbl>
            <c:dLbl>
              <c:idx val="19"/>
              <c:layout>
                <c:manualLayout>
                  <c:x val="0"/>
                  <c:y val="-7.4879355033891787E-2"/>
                </c:manualLayout>
              </c:layout>
              <c:tx>
                <c:rich>
                  <a:bodyPr/>
                  <a:lstStyle/>
                  <a:p>
                    <a:fld id="{68375084-65E6-4217-9FFE-8A2BA2E7021B}" type="CELLRANGE">
                      <a:rPr lang="en-US" baseline="0"/>
                      <a:pPr/>
                      <a:t>[CELLRANGE]</a:t>
                    </a:fld>
                    <a:r>
                      <a:rPr lang="en-US" baseline="0"/>
                      <a:t>
</a:t>
                    </a:r>
                    <a:fld id="{CDACD69F-9ACD-493E-B176-ECA4BFDDD6EC}" type="VALUE">
                      <a:rPr lang="en-US" baseline="0"/>
                      <a:pPr/>
                      <a:t>[VALOR]</a:t>
                    </a:fld>
                    <a:endParaRPr lang="en-US" baseline="0"/>
                  </a:p>
                </c:rich>
              </c:tx>
              <c:dLblPos val="ctr"/>
              <c:showLegendKey val="0"/>
              <c:showVal val="1"/>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2A-E6BD-407D-8DB5-88274B443806}"/>
                </c:ext>
              </c:extLst>
            </c:dLbl>
            <c:spPr>
              <a:noFill/>
              <a:ln>
                <a:noFill/>
              </a:ln>
              <a:effectLst/>
            </c:spPr>
            <c:txPr>
              <a:bodyPr rot="-5400000" spcFirstLastPara="1" vertOverflow="ellipsis"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es-ES"/>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DataLabelsRange val="1"/>
                <c15:showLeaderLines val="0"/>
              </c:ext>
            </c:extLst>
          </c:dLbls>
          <c:cat>
            <c:strRef>
              <c:f>'11ListaEsperaGI'!$L$13:$L$32</c:f>
              <c:strCache>
                <c:ptCount val="20"/>
                <c:pt idx="0">
                  <c:v>Castilla y León</c:v>
                </c:pt>
                <c:pt idx="1">
                  <c:v>Navarra, Comunidad Foral de</c:v>
                </c:pt>
                <c:pt idx="2">
                  <c:v>Galicia</c:v>
                </c:pt>
                <c:pt idx="3">
                  <c:v>Ceuta</c:v>
                </c:pt>
                <c:pt idx="4">
                  <c:v>Castilla - La Mancha</c:v>
                </c:pt>
                <c:pt idx="5">
                  <c:v>Aragón</c:v>
                </c:pt>
                <c:pt idx="6">
                  <c:v>Comunitat Valenciana</c:v>
                </c:pt>
                <c:pt idx="7">
                  <c:v>Cantabria</c:v>
                </c:pt>
                <c:pt idx="8">
                  <c:v>Madrid, Comunidad de</c:v>
                </c:pt>
                <c:pt idx="9">
                  <c:v>Asturias, Principado de</c:v>
                </c:pt>
                <c:pt idx="10">
                  <c:v>Canarias</c:v>
                </c:pt>
                <c:pt idx="11">
                  <c:v>Balears, Illes</c:v>
                </c:pt>
                <c:pt idx="12">
                  <c:v>Media Nacional</c:v>
                </c:pt>
                <c:pt idx="13">
                  <c:v>Andalucía</c:v>
                </c:pt>
                <c:pt idx="14">
                  <c:v>Extremadura</c:v>
                </c:pt>
                <c:pt idx="15">
                  <c:v>Murcia, Región de</c:v>
                </c:pt>
                <c:pt idx="16">
                  <c:v>Melilla</c:v>
                </c:pt>
                <c:pt idx="17">
                  <c:v>País Vasco</c:v>
                </c:pt>
                <c:pt idx="18">
                  <c:v>Rioja, La</c:v>
                </c:pt>
                <c:pt idx="19">
                  <c:v>Cataluña</c:v>
                </c:pt>
              </c:strCache>
            </c:strRef>
          </c:cat>
          <c:val>
            <c:numRef>
              <c:f>'11ListaEsperaGI'!$P$13:$P$32</c:f>
              <c:numCache>
                <c:formatCode>0.00%</c:formatCode>
                <c:ptCount val="20"/>
                <c:pt idx="0">
                  <c:v>1.218836565096953E-3</c:v>
                </c:pt>
                <c:pt idx="1">
                  <c:v>6.8401486988847585E-2</c:v>
                </c:pt>
                <c:pt idx="2">
                  <c:v>7.2119805578666193E-2</c:v>
                </c:pt>
                <c:pt idx="3">
                  <c:v>7.599309153713299E-2</c:v>
                </c:pt>
                <c:pt idx="4">
                  <c:v>7.6998087236995083E-2</c:v>
                </c:pt>
                <c:pt idx="5">
                  <c:v>8.1001361367417937E-2</c:v>
                </c:pt>
                <c:pt idx="6">
                  <c:v>8.1778824092731878E-2</c:v>
                </c:pt>
                <c:pt idx="7">
                  <c:v>8.6268719679392536E-2</c:v>
                </c:pt>
                <c:pt idx="8">
                  <c:v>9.3390506054137776E-2</c:v>
                </c:pt>
                <c:pt idx="9">
                  <c:v>0.1030058651026393</c:v>
                </c:pt>
                <c:pt idx="10">
                  <c:v>0.14965937612047328</c:v>
                </c:pt>
                <c:pt idx="11">
                  <c:v>0.16899224806201552</c:v>
                </c:pt>
                <c:pt idx="12">
                  <c:v>0.18450502905635319</c:v>
                </c:pt>
                <c:pt idx="13">
                  <c:v>0.21030378598957153</c:v>
                </c:pt>
                <c:pt idx="14">
                  <c:v>0.22034267460432699</c:v>
                </c:pt>
                <c:pt idx="15">
                  <c:v>0.22246480463750659</c:v>
                </c:pt>
                <c:pt idx="16">
                  <c:v>0.233201581027668</c:v>
                </c:pt>
                <c:pt idx="17">
                  <c:v>0.23621103117505995</c:v>
                </c:pt>
                <c:pt idx="18">
                  <c:v>0.24275668073136428</c:v>
                </c:pt>
                <c:pt idx="19">
                  <c:v>0.38255982375950803</c:v>
                </c:pt>
              </c:numCache>
            </c:numRef>
          </c:val>
          <c:extLst>
            <c:ext xmlns:c15="http://schemas.microsoft.com/office/drawing/2012/chart" uri="{02D57815-91ED-43cb-92C2-25804820EDAC}">
              <c15:datalabelsRange>
                <c15:f>'11ListaEsperaGI'!$N$13:$N$32</c15:f>
                <c15:dlblRangeCache>
                  <c:ptCount val="20"/>
                  <c:pt idx="0">
                    <c:v>55</c:v>
                  </c:pt>
                  <c:pt idx="1">
                    <c:v>460</c:v>
                  </c:pt>
                  <c:pt idx="2">
                    <c:v>1.647</c:v>
                  </c:pt>
                  <c:pt idx="3">
                    <c:v>44</c:v>
                  </c:pt>
                  <c:pt idx="4">
                    <c:v>2.053</c:v>
                  </c:pt>
                  <c:pt idx="5">
                    <c:v>1.071</c:v>
                  </c:pt>
                  <c:pt idx="6">
                    <c:v>4.099</c:v>
                  </c:pt>
                  <c:pt idx="7">
                    <c:v>409</c:v>
                  </c:pt>
                  <c:pt idx="8">
                    <c:v>4.944</c:v>
                  </c:pt>
                  <c:pt idx="9">
                    <c:v>1.405</c:v>
                  </c:pt>
                  <c:pt idx="10">
                    <c:v>2.087</c:v>
                  </c:pt>
                  <c:pt idx="11">
                    <c:v>2.180</c:v>
                  </c:pt>
                  <c:pt idx="12">
                    <c:v>98.360</c:v>
                  </c:pt>
                  <c:pt idx="13">
                    <c:v>18.553</c:v>
                  </c:pt>
                  <c:pt idx="14">
                    <c:v>3.035</c:v>
                  </c:pt>
                  <c:pt idx="15">
                    <c:v>2.955</c:v>
                  </c:pt>
                  <c:pt idx="16">
                    <c:v>118</c:v>
                  </c:pt>
                  <c:pt idx="17">
                    <c:v>8.274</c:v>
                  </c:pt>
                  <c:pt idx="18">
                    <c:v>863</c:v>
                  </c:pt>
                  <c:pt idx="19">
                    <c:v>44.108</c:v>
                  </c:pt>
                </c15:dlblRangeCache>
              </c15:datalabelsRange>
            </c:ext>
            <c:ext xmlns:c16="http://schemas.microsoft.com/office/drawing/2014/chart" uri="{C3380CC4-5D6E-409C-BE32-E72D297353CC}">
              <c16:uniqueId val="{0000002B-E6BD-407D-8DB5-88274B443806}"/>
            </c:ext>
          </c:extLst>
        </c:ser>
        <c:dLbls>
          <c:dLblPos val="inEnd"/>
          <c:showLegendKey val="0"/>
          <c:showVal val="1"/>
          <c:showCatName val="0"/>
          <c:showSerName val="0"/>
          <c:showPercent val="0"/>
          <c:showBubbleSize val="0"/>
        </c:dLbls>
        <c:gapWidth val="30"/>
        <c:overlap val="100"/>
        <c:axId val="-2095912192"/>
        <c:axId val="-2095908384"/>
      </c:barChart>
      <c:lineChart>
        <c:grouping val="standard"/>
        <c:varyColors val="0"/>
        <c:ser>
          <c:idx val="2"/>
          <c:order val="2"/>
          <c:tx>
            <c:strRef>
              <c:f>'11ListaEsperaGI'!$Q$12</c:f>
              <c:strCache>
                <c:ptCount val="1"/>
                <c:pt idx="0">
                  <c:v>%beneficiariasMEDIA</c:v>
                </c:pt>
              </c:strCache>
            </c:strRef>
          </c:tx>
          <c:spPr>
            <a:ln w="25400">
              <a:solidFill>
                <a:srgbClr val="C00000"/>
              </a:solidFill>
            </a:ln>
          </c:spPr>
          <c:marker>
            <c:symbol val="none"/>
          </c:marker>
          <c:trendline>
            <c:spPr>
              <a:ln w="25400">
                <a:solidFill>
                  <a:srgbClr val="C00000"/>
                </a:solidFill>
              </a:ln>
            </c:spPr>
            <c:trendlineType val="linear"/>
            <c:forward val="0.5"/>
            <c:backward val="0.5"/>
            <c:dispRSqr val="0"/>
            <c:dispEq val="0"/>
          </c:trendline>
          <c:cat>
            <c:strRef>
              <c:f>'11ListaEsperaGI'!$L$13:$L$32</c:f>
              <c:strCache>
                <c:ptCount val="20"/>
                <c:pt idx="0">
                  <c:v>Castilla y León</c:v>
                </c:pt>
                <c:pt idx="1">
                  <c:v>Navarra, Comunidad Foral de</c:v>
                </c:pt>
                <c:pt idx="2">
                  <c:v>Galicia</c:v>
                </c:pt>
                <c:pt idx="3">
                  <c:v>Ceuta</c:v>
                </c:pt>
                <c:pt idx="4">
                  <c:v>Castilla - La Mancha</c:v>
                </c:pt>
                <c:pt idx="5">
                  <c:v>Aragón</c:v>
                </c:pt>
                <c:pt idx="6">
                  <c:v>Comunitat Valenciana</c:v>
                </c:pt>
                <c:pt idx="7">
                  <c:v>Cantabria</c:v>
                </c:pt>
                <c:pt idx="8">
                  <c:v>Madrid, Comunidad de</c:v>
                </c:pt>
                <c:pt idx="9">
                  <c:v>Asturias, Principado de</c:v>
                </c:pt>
                <c:pt idx="10">
                  <c:v>Canarias</c:v>
                </c:pt>
                <c:pt idx="11">
                  <c:v>Balears, Illes</c:v>
                </c:pt>
                <c:pt idx="12">
                  <c:v>Media Nacional</c:v>
                </c:pt>
                <c:pt idx="13">
                  <c:v>Andalucía</c:v>
                </c:pt>
                <c:pt idx="14">
                  <c:v>Extremadura</c:v>
                </c:pt>
                <c:pt idx="15">
                  <c:v>Murcia, Región de</c:v>
                </c:pt>
                <c:pt idx="16">
                  <c:v>Melilla</c:v>
                </c:pt>
                <c:pt idx="17">
                  <c:v>País Vasco</c:v>
                </c:pt>
                <c:pt idx="18">
                  <c:v>Rioja, La</c:v>
                </c:pt>
                <c:pt idx="19">
                  <c:v>Cataluña</c:v>
                </c:pt>
              </c:strCache>
            </c:strRef>
          </c:cat>
          <c:val>
            <c:numRef>
              <c:f>'11ListaEsperaGI'!$Q$13:$Q$32</c:f>
              <c:numCache>
                <c:formatCode>0.00%</c:formatCode>
                <c:ptCount val="20"/>
                <c:pt idx="0">
                  <c:v>0.81549497094364676</c:v>
                </c:pt>
                <c:pt idx="1">
                  <c:v>0.81549497094364676</c:v>
                </c:pt>
                <c:pt idx="2">
                  <c:v>0.81549497094364676</c:v>
                </c:pt>
                <c:pt idx="3">
                  <c:v>0.81549497094364676</c:v>
                </c:pt>
                <c:pt idx="4">
                  <c:v>0.81549497094364676</c:v>
                </c:pt>
                <c:pt idx="5">
                  <c:v>0.81549497094364676</c:v>
                </c:pt>
                <c:pt idx="6">
                  <c:v>0.81549497094364676</c:v>
                </c:pt>
                <c:pt idx="7">
                  <c:v>0.81549497094364676</c:v>
                </c:pt>
                <c:pt idx="8">
                  <c:v>0.81549497094364676</c:v>
                </c:pt>
                <c:pt idx="9">
                  <c:v>0.81549497094364676</c:v>
                </c:pt>
                <c:pt idx="10">
                  <c:v>0.81549497094364676</c:v>
                </c:pt>
                <c:pt idx="11">
                  <c:v>0.81549497094364676</c:v>
                </c:pt>
                <c:pt idx="12">
                  <c:v>0.81549497094364676</c:v>
                </c:pt>
                <c:pt idx="13">
                  <c:v>0.81549497094364676</c:v>
                </c:pt>
                <c:pt idx="14">
                  <c:v>0.81549497094364676</c:v>
                </c:pt>
                <c:pt idx="15">
                  <c:v>0.81549497094364676</c:v>
                </c:pt>
                <c:pt idx="16">
                  <c:v>0.81549497094364676</c:v>
                </c:pt>
                <c:pt idx="17">
                  <c:v>0.81549497094364676</c:v>
                </c:pt>
                <c:pt idx="18">
                  <c:v>0.81549497094364676</c:v>
                </c:pt>
                <c:pt idx="19">
                  <c:v>0.81549497094364676</c:v>
                </c:pt>
              </c:numCache>
            </c:numRef>
          </c:val>
          <c:smooth val="0"/>
          <c:extLst>
            <c:ext xmlns:c16="http://schemas.microsoft.com/office/drawing/2014/chart" uri="{C3380CC4-5D6E-409C-BE32-E72D297353CC}">
              <c16:uniqueId val="{0000002D-E6BD-407D-8DB5-88274B443806}"/>
            </c:ext>
          </c:extLst>
        </c:ser>
        <c:dLbls>
          <c:showLegendKey val="0"/>
          <c:showVal val="0"/>
          <c:showCatName val="0"/>
          <c:showSerName val="0"/>
          <c:showPercent val="0"/>
          <c:showBubbleSize val="0"/>
        </c:dLbls>
        <c:marker val="1"/>
        <c:smooth val="0"/>
        <c:axId val="-2095912192"/>
        <c:axId val="-2095908384"/>
      </c:lineChart>
      <c:catAx>
        <c:axId val="-2095912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08384"/>
        <c:crosses val="autoZero"/>
        <c:auto val="1"/>
        <c:lblAlgn val="ctr"/>
        <c:lblOffset val="100"/>
        <c:noMultiLvlLbl val="0"/>
      </c:catAx>
      <c:valAx>
        <c:axId val="-2095908384"/>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crossAx val="-2095912192"/>
        <c:crosses val="autoZero"/>
        <c:crossBetween val="between"/>
        <c:majorUnit val="0.2"/>
      </c:valAx>
      <c:spPr>
        <a:noFill/>
        <a:ln>
          <a:noFill/>
        </a:ln>
        <a:effectLst/>
      </c:spPr>
    </c:plotArea>
    <c:legend>
      <c:legendPos val="b"/>
      <c:legendEntry>
        <c:idx val="2"/>
        <c:delete val="1"/>
      </c:legendEntry>
      <c:legendEntry>
        <c:idx val="3"/>
        <c:delete val="1"/>
      </c:legendEntry>
      <c:layout>
        <c:manualLayout>
          <c:xMode val="edge"/>
          <c:yMode val="edge"/>
          <c:x val="0.20232325915782268"/>
          <c:y val="0.88916427502636941"/>
          <c:w val="0.56405624638538954"/>
          <c:h val="5.3996614909117668E-2"/>
        </c:manualLayout>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b="1">
          <a:solidFill>
            <a:sysClr val="windowText" lastClr="000000"/>
          </a:solidFill>
        </a:defRPr>
      </a:pPr>
      <a:endParaRPr lang="es-ES"/>
    </a:p>
  </c:txPr>
  <c:printSettings>
    <c:headerFooter/>
    <c:pageMargins b="0.75" l="0.7" r="0.7" t="0.75" header="0.3" footer="0.3"/>
    <c:pageSetup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en el tramo de edad</a:t>
            </a:r>
            <a:r>
              <a:rPr lang="es-ES" baseline="0">
                <a:solidFill>
                  <a:srgbClr val="008000"/>
                </a:solidFill>
              </a:rPr>
              <a:t> de 65 a 79 años sobre la población de dicha edad</a:t>
            </a:r>
          </a:p>
        </c:rich>
      </c:tx>
      <c:layout>
        <c:manualLayout>
          <c:xMode val="edge"/>
          <c:yMode val="edge"/>
          <c:x val="0.19044017897157861"/>
          <c:y val="2.664480441089028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1-7314-4816-B3D7-5F2E4F941FE1}"/>
              </c:ext>
            </c:extLst>
          </c:dPt>
          <c:dPt>
            <c:idx val="7"/>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2-7314-4816-B3D7-5F2E4F941FE1}"/>
              </c:ext>
            </c:extLst>
          </c:dPt>
          <c:dPt>
            <c:idx val="8"/>
            <c:invertIfNegative val="0"/>
            <c:bubble3D val="0"/>
            <c:extLst>
              <c:ext xmlns:c16="http://schemas.microsoft.com/office/drawing/2014/chart" uri="{C3380CC4-5D6E-409C-BE32-E72D297353CC}">
                <c16:uniqueId val="{00000003-7314-4816-B3D7-5F2E4F941FE1}"/>
              </c:ext>
            </c:extLst>
          </c:dPt>
          <c:dPt>
            <c:idx val="9"/>
            <c:invertIfNegative val="0"/>
            <c:bubble3D val="0"/>
            <c:extLst>
              <c:ext xmlns:c16="http://schemas.microsoft.com/office/drawing/2014/chart" uri="{C3380CC4-5D6E-409C-BE32-E72D297353CC}">
                <c16:uniqueId val="{00000004-7314-4816-B3D7-5F2E4F941FE1}"/>
              </c:ext>
            </c:extLst>
          </c:dPt>
          <c:dPt>
            <c:idx val="10"/>
            <c:invertIfNegative val="0"/>
            <c:bubble3D val="0"/>
            <c:extLst>
              <c:ext xmlns:c16="http://schemas.microsoft.com/office/drawing/2014/chart" uri="{C3380CC4-5D6E-409C-BE32-E72D297353CC}">
                <c16:uniqueId val="{00000005-7314-4816-B3D7-5F2E4F941FE1}"/>
              </c:ext>
            </c:extLst>
          </c:dPt>
          <c:dLbls>
            <c:dLbl>
              <c:idx val="0"/>
              <c:layout>
                <c:manualLayout>
                  <c:x val="1.1180970799702669E-2"/>
                  <c:y val="7.220216606498183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314-4816-B3D7-5F2E4F941FE1}"/>
                </c:ext>
              </c:extLst>
            </c:dLbl>
            <c:dLbl>
              <c:idx val="1"/>
              <c:layout>
                <c:manualLayout>
                  <c:x val="8.3857938810280291E-3"/>
                  <c:y val="-1.1030759053880138E-17"/>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314-4816-B3D7-5F2E4F941FE1}"/>
                </c:ext>
              </c:extLst>
            </c:dLbl>
            <c:dLbl>
              <c:idx val="2"/>
              <c:layout>
                <c:manualLayout>
                  <c:x val="2.7951769186746085E-3"/>
                  <c:y val="-4.81347773766548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314-4816-B3D7-5F2E4F941FE1}"/>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314-4816-B3D7-5F2E4F941FE1}"/>
                </c:ext>
              </c:extLst>
            </c:dLbl>
            <c:dLbl>
              <c:idx val="4"/>
              <c:layout>
                <c:manualLayout>
                  <c:x val="3.9510850617357042E-3"/>
                  <c:y val="9.626955475330904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314-4816-B3D7-5F2E4F941FE1}"/>
                </c:ext>
              </c:extLst>
            </c:dLbl>
            <c:dLbl>
              <c:idx val="5"/>
              <c:layout>
                <c:manualLayout>
                  <c:x val="1.890771971153297E-3"/>
                  <c:y val="1.3966858261710421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314-4816-B3D7-5F2E4F941FE1}"/>
                </c:ext>
              </c:extLst>
            </c:dLbl>
            <c:dLbl>
              <c:idx val="6"/>
              <c:layout>
                <c:manualLayout>
                  <c:x val="6.6833751044276749E-3"/>
                  <c:y val="7.220216606498195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314-4816-B3D7-5F2E4F941FE1}"/>
                </c:ext>
              </c:extLst>
            </c:dLbl>
            <c:dLbl>
              <c:idx val="7"/>
              <c:layout>
                <c:manualLayout>
                  <c:x val="4.1191817942982543E-3"/>
                  <c:y val="6.273025940407334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314-4816-B3D7-5F2E4F941FE1}"/>
                </c:ext>
              </c:extLst>
            </c:dLbl>
            <c:dLbl>
              <c:idx val="8"/>
              <c:layout>
                <c:manualLayout>
                  <c:x val="-6.126356406866763E-17"/>
                  <c:y val="-2.406738868832776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314-4816-B3D7-5F2E4F941FE1}"/>
                </c:ext>
              </c:extLst>
            </c:dLbl>
            <c:dLbl>
              <c:idx val="9"/>
              <c:layout>
                <c:manualLayout>
                  <c:x val="0"/>
                  <c:y val="7.2202166064981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314-4816-B3D7-5F2E4F941FE1}"/>
                </c:ext>
              </c:extLst>
            </c:dLbl>
            <c:dLbl>
              <c:idx val="10"/>
              <c:layout>
                <c:manualLayout>
                  <c:x val="1.3441682047946591E-3"/>
                  <c:y val="9.626840123245463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314-4816-B3D7-5F2E4F941FE1}"/>
                </c:ext>
              </c:extLst>
            </c:dLbl>
            <c:dLbl>
              <c:idx val="11"/>
              <c:layout>
                <c:manualLayout>
                  <c:x val="-1.0725461119237562E-3"/>
                  <c:y val="-4.1689640053575094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7.2096777376512142E-2"/>
                      <c:h val="2.9350275258913931E-2"/>
                    </c:manualLayout>
                  </c15:layout>
                </c:ext>
                <c:ext xmlns:c16="http://schemas.microsoft.com/office/drawing/2014/chart" uri="{C3380CC4-5D6E-409C-BE32-E72D297353CC}">
                  <c16:uniqueId val="{0000000C-7314-4816-B3D7-5F2E4F941FE1}"/>
                </c:ext>
              </c:extLst>
            </c:dLbl>
            <c:dLbl>
              <c:idx val="12"/>
              <c:layout>
                <c:manualLayout>
                  <c:x val="3.3416875522137455E-3"/>
                  <c:y val="9.626955475330926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314-4816-B3D7-5F2E4F941FE1}"/>
                </c:ext>
              </c:extLst>
            </c:dLbl>
            <c:dLbl>
              <c:idx val="13"/>
              <c:layout>
                <c:manualLayout>
                  <c:x val="-6.4167989781507416E-4"/>
                  <c:y val="7.220310275860826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314-4816-B3D7-5F2E4F941FE1}"/>
                </c:ext>
              </c:extLst>
            </c:dLbl>
            <c:dLbl>
              <c:idx val="14"/>
              <c:layout>
                <c:manualLayout>
                  <c:x val="0"/>
                  <c:y val="9.626955475330838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314-4816-B3D7-5F2E4F941FE1}"/>
                </c:ext>
              </c:extLst>
            </c:dLbl>
            <c:dLbl>
              <c:idx val="15"/>
              <c:layout>
                <c:manualLayout>
                  <c:x val="5.5904961565338921E-3"/>
                  <c:y val="9.626955475330926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314-4816-B3D7-5F2E4F941FE1}"/>
                </c:ext>
              </c:extLst>
            </c:dLbl>
            <c:dLbl>
              <c:idx val="16"/>
              <c:layout>
                <c:manualLayout>
                  <c:x val="1.4916537938736033E-3"/>
                  <c:y val="7.220310275860826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314-4816-B3D7-5F2E4F941FE1}"/>
                </c:ext>
              </c:extLst>
            </c:dLbl>
            <c:dLbl>
              <c:idx val="17"/>
              <c:layout>
                <c:manualLayout>
                  <c:x val="6.5560535947176641E-3"/>
                  <c:y val="9.626840123245408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314-4816-B3D7-5F2E4F941FE1}"/>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314-4816-B3D7-5F2E4F941FE1}"/>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'24asolcasaad_pobl'!$AQ$11:$AQ$29</c:f>
              <c:strCache>
                <c:ptCount val="19"/>
                <c:pt idx="0">
                  <c:v>Andalucía</c:v>
                </c:pt>
                <c:pt idx="1">
                  <c:v>Extremadura</c:v>
                </c:pt>
                <c:pt idx="2">
                  <c:v>Cataluña</c:v>
                </c:pt>
                <c:pt idx="3">
                  <c:v>Murcia, Región de</c:v>
                </c:pt>
                <c:pt idx="4">
                  <c:v>Castilla - La Mancha</c:v>
                </c:pt>
                <c:pt idx="5">
                  <c:v>Balears, Illes</c:v>
                </c:pt>
                <c:pt idx="6">
                  <c:v>Castilla y León</c:v>
                </c:pt>
                <c:pt idx="7">
                  <c:v>TOTAL</c:v>
                </c:pt>
                <c:pt idx="8">
                  <c:v>Ceuta y Melilla</c:v>
                </c:pt>
                <c:pt idx="9">
                  <c:v>País Vasco</c:v>
                </c:pt>
                <c:pt idx="10">
                  <c:v>Comunitat Valenciana</c:v>
                </c:pt>
                <c:pt idx="11">
                  <c:v>Rioja, La</c:v>
                </c:pt>
                <c:pt idx="12">
                  <c:v>Cantabria</c:v>
                </c:pt>
                <c:pt idx="13">
                  <c:v>Asturias, Principado de</c:v>
                </c:pt>
                <c:pt idx="14">
                  <c:v>Madrid, Comunidad de</c:v>
                </c:pt>
                <c:pt idx="15">
                  <c:v>Aragón</c:v>
                </c:pt>
                <c:pt idx="16">
                  <c:v>Canarias</c:v>
                </c:pt>
                <c:pt idx="17">
                  <c:v>Navarra, Comunidad Foral de</c:v>
                </c:pt>
                <c:pt idx="18">
                  <c:v>Galicia</c:v>
                </c:pt>
              </c:strCache>
            </c:strRef>
          </c:cat>
          <c:val>
            <c:numRef>
              <c:f>'24asolcasaad_pobl'!$AR$11:$AR$29</c:f>
              <c:numCache>
                <c:formatCode>0.00</c:formatCode>
                <c:ptCount val="19"/>
                <c:pt idx="0">
                  <c:v>9.9203502564945794</c:v>
                </c:pt>
                <c:pt idx="1">
                  <c:v>8.4509995347953435</c:v>
                </c:pt>
                <c:pt idx="2">
                  <c:v>7.9156108163578676</c:v>
                </c:pt>
                <c:pt idx="3">
                  <c:v>7.7308142355660836</c:v>
                </c:pt>
                <c:pt idx="4">
                  <c:v>7.0949756740435781</c:v>
                </c:pt>
                <c:pt idx="5">
                  <c:v>6.9459710531354375</c:v>
                </c:pt>
                <c:pt idx="6">
                  <c:v>6.8067293576161569</c:v>
                </c:pt>
                <c:pt idx="7">
                  <c:v>6.7516392328582224</c:v>
                </c:pt>
                <c:pt idx="8">
                  <c:v>6.4464677344321126</c:v>
                </c:pt>
                <c:pt idx="9">
                  <c:v>6.2792672914130403</c:v>
                </c:pt>
                <c:pt idx="10">
                  <c:v>5.9066560877447571</c:v>
                </c:pt>
                <c:pt idx="11">
                  <c:v>5.8274459430528793</c:v>
                </c:pt>
                <c:pt idx="12">
                  <c:v>5.3542754447717389</c:v>
                </c:pt>
                <c:pt idx="13">
                  <c:v>5.2643359624813471</c:v>
                </c:pt>
                <c:pt idx="14">
                  <c:v>5.1934390642410522</c:v>
                </c:pt>
                <c:pt idx="15">
                  <c:v>5.1872566480064908</c:v>
                </c:pt>
                <c:pt idx="16">
                  <c:v>4.7368952266976185</c:v>
                </c:pt>
                <c:pt idx="17">
                  <c:v>4.389185939144066</c:v>
                </c:pt>
                <c:pt idx="18">
                  <c:v>3.2622749441192354</c:v>
                </c:pt>
              </c:numCache>
            </c:numRef>
          </c:val>
          <c:extLst>
            <c:ext xmlns:c16="http://schemas.microsoft.com/office/drawing/2014/chart" uri="{C3380CC4-5D6E-409C-BE32-E72D297353CC}">
              <c16:uniqueId val="{00000014-7314-4816-B3D7-5F2E4F941FE1}"/>
            </c:ext>
          </c:extLst>
        </c:ser>
        <c:dLbls>
          <c:showLegendKey val="0"/>
          <c:showVal val="0"/>
          <c:showCatName val="0"/>
          <c:showSerName val="0"/>
          <c:showPercent val="0"/>
          <c:showBubbleSize val="0"/>
        </c:dLbls>
        <c:gapWidth val="20"/>
        <c:axId val="711919168"/>
        <c:axId val="711920800"/>
      </c:barChart>
      <c:catAx>
        <c:axId val="7119191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711920800"/>
        <c:crosses val="autoZero"/>
        <c:auto val="1"/>
        <c:lblAlgn val="ctr"/>
        <c:lblOffset val="100"/>
        <c:tickLblSkip val="1"/>
        <c:tickMarkSkip val="1"/>
        <c:noMultiLvlLbl val="0"/>
      </c:catAx>
      <c:valAx>
        <c:axId val="711920800"/>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711919168"/>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s-ES">
                <a:solidFill>
                  <a:srgbClr val="008000"/>
                </a:solidFill>
              </a:rPr>
              <a:t>Porcentaje de solicitudes en el tramo de edad</a:t>
            </a:r>
            <a:r>
              <a:rPr lang="es-ES" baseline="0">
                <a:solidFill>
                  <a:srgbClr val="008000"/>
                </a:solidFill>
              </a:rPr>
              <a:t> de 80 años y más sobre la población de dicha edad</a:t>
            </a:r>
          </a:p>
        </c:rich>
      </c:tx>
      <c:layout>
        <c:manualLayout>
          <c:xMode val="edge"/>
          <c:yMode val="edge"/>
          <c:x val="0.19266250090332473"/>
          <c:y val="2.6398549957040121E-2"/>
        </c:manualLayout>
      </c:layout>
      <c:overlay val="0"/>
    </c:title>
    <c:autoTitleDeleted val="0"/>
    <c:plotArea>
      <c:layout>
        <c:manualLayout>
          <c:layoutTarget val="inner"/>
          <c:xMode val="edge"/>
          <c:yMode val="edge"/>
          <c:x val="0.12526096033402923"/>
          <c:y val="4.4827623945669408E-2"/>
          <c:w val="0.8455114822546973"/>
          <c:h val="0.69827644992292726"/>
        </c:manualLayout>
      </c:layout>
      <c:barChart>
        <c:barDir val="col"/>
        <c:grouping val="clustered"/>
        <c:varyColors val="0"/>
        <c:ser>
          <c:idx val="0"/>
          <c:order val="0"/>
          <c:spPr>
            <a:solidFill>
              <a:srgbClr val="FFFF99"/>
            </a:solidFill>
            <a:ln w="12700">
              <a:solidFill>
                <a:srgbClr val="000000"/>
              </a:solidFill>
              <a:prstDash val="solid"/>
            </a:ln>
          </c:spPr>
          <c:invertIfNegative val="0"/>
          <c:dPt>
            <c:idx val="6"/>
            <c:invertIfNegative val="0"/>
            <c:bubble3D val="0"/>
            <c:extLst>
              <c:ext xmlns:c16="http://schemas.microsoft.com/office/drawing/2014/chart" uri="{C3380CC4-5D6E-409C-BE32-E72D297353CC}">
                <c16:uniqueId val="{00000000-36CB-4173-AF6F-681B1F338D13}"/>
              </c:ext>
            </c:extLst>
          </c:dPt>
          <c:dPt>
            <c:idx val="7"/>
            <c:invertIfNegative val="0"/>
            <c:bubble3D val="0"/>
            <c:extLst>
              <c:ext xmlns:c16="http://schemas.microsoft.com/office/drawing/2014/chart" uri="{C3380CC4-5D6E-409C-BE32-E72D297353CC}">
                <c16:uniqueId val="{00000002-36CB-4173-AF6F-681B1F338D13}"/>
              </c:ext>
            </c:extLst>
          </c:dPt>
          <c:dPt>
            <c:idx val="8"/>
            <c:invertIfNegative val="0"/>
            <c:bubble3D val="0"/>
            <c:spPr>
              <a:solidFill>
                <a:srgbClr val="70AD47">
                  <a:lumMod val="40000"/>
                  <a:lumOff val="60000"/>
                </a:srgbClr>
              </a:solidFill>
              <a:ln w="12700">
                <a:solidFill>
                  <a:srgbClr val="000000"/>
                </a:solidFill>
                <a:prstDash val="solid"/>
              </a:ln>
            </c:spPr>
            <c:extLst>
              <c:ext xmlns:c16="http://schemas.microsoft.com/office/drawing/2014/chart" uri="{C3380CC4-5D6E-409C-BE32-E72D297353CC}">
                <c16:uniqueId val="{00000004-36CB-4173-AF6F-681B1F338D13}"/>
              </c:ext>
            </c:extLst>
          </c:dPt>
          <c:dPt>
            <c:idx val="9"/>
            <c:invertIfNegative val="0"/>
            <c:bubble3D val="0"/>
            <c:extLst>
              <c:ext xmlns:c16="http://schemas.microsoft.com/office/drawing/2014/chart" uri="{C3380CC4-5D6E-409C-BE32-E72D297353CC}">
                <c16:uniqueId val="{00000005-36CB-4173-AF6F-681B1F338D13}"/>
              </c:ext>
            </c:extLst>
          </c:dPt>
          <c:dPt>
            <c:idx val="10"/>
            <c:invertIfNegative val="0"/>
            <c:bubble3D val="0"/>
            <c:extLst>
              <c:ext xmlns:c16="http://schemas.microsoft.com/office/drawing/2014/chart" uri="{C3380CC4-5D6E-409C-BE32-E72D297353CC}">
                <c16:uniqueId val="{00000006-36CB-4173-AF6F-681B1F338D13}"/>
              </c:ext>
            </c:extLst>
          </c:dPt>
          <c:dLbls>
            <c:dLbl>
              <c:idx val="0"/>
              <c:layout>
                <c:manualLayout>
                  <c:x val="1.1180970799702669E-2"/>
                  <c:y val="7.220216606498183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CB-4173-AF6F-681B1F338D13}"/>
                </c:ext>
              </c:extLst>
            </c:dLbl>
            <c:dLbl>
              <c:idx val="1"/>
              <c:layout>
                <c:manualLayout>
                  <c:x val="5.0608932739970736E-3"/>
                  <c:y val="-9.044172169061840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CB-4173-AF6F-681B1F338D13}"/>
                </c:ext>
              </c:extLst>
            </c:dLbl>
            <c:dLbl>
              <c:idx val="2"/>
              <c:layout>
                <c:manualLayout>
                  <c:x val="-3.2942403202763893E-4"/>
                  <c:y val="3.57237856478702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CB-4173-AF6F-681B1F338D13}"/>
                </c:ext>
              </c:extLst>
            </c:dLbl>
            <c:dLbl>
              <c:idx val="3"/>
              <c:layout>
                <c:manualLayout>
                  <c:x val="3.3416875522138678E-3"/>
                  <c:y val="7.220216606498195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CB-4173-AF6F-681B1F338D13}"/>
                </c:ext>
              </c:extLst>
            </c:dLbl>
            <c:dLbl>
              <c:idx val="4"/>
              <c:layout>
                <c:manualLayout>
                  <c:x val="3.1434811816521309E-3"/>
                  <c:y val="9.627014112025234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CB-4173-AF6F-681B1F338D13}"/>
                </c:ext>
              </c:extLst>
            </c:dLbl>
            <c:dLbl>
              <c:idx val="5"/>
              <c:layout>
                <c:manualLayout>
                  <c:x val="3.4017503765091709E-3"/>
                  <c:y val="8.968609865470851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CB-4173-AF6F-681B1F338D13}"/>
                </c:ext>
              </c:extLst>
            </c:dLbl>
            <c:dLbl>
              <c:idx val="6"/>
              <c:layout>
                <c:manualLayout>
                  <c:x val="1.3978400945800899E-3"/>
                  <c:y val="7.220319433164970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6CB-4173-AF6F-681B1F338D13}"/>
                </c:ext>
              </c:extLst>
            </c:dLbl>
            <c:dLbl>
              <c:idx val="7"/>
              <c:layout>
                <c:manualLayout>
                  <c:x val="6.1644805187192507E-4"/>
                  <c:y val="5.396231300683827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6CB-4173-AF6F-681B1F338D13}"/>
                </c:ext>
              </c:extLst>
            </c:dLbl>
            <c:dLbl>
              <c:idx val="8"/>
              <c:layout>
                <c:manualLayout>
                  <c:x val="5.5973763075024162E-3"/>
                  <c:y val="4.8133893577203919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6CB-4173-AF6F-681B1F338D13}"/>
                </c:ext>
              </c:extLst>
            </c:dLbl>
            <c:dLbl>
              <c:idx val="9"/>
              <c:layout>
                <c:manualLayout>
                  <c:x val="6.7167115864762185E-3"/>
                  <c:y val="3.5723785647870251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6CB-4173-AF6F-681B1F338D13}"/>
                </c:ext>
              </c:extLst>
            </c:dLbl>
            <c:dLbl>
              <c:idx val="10"/>
              <c:layout>
                <c:manualLayout>
                  <c:x val="9.7668440156788716E-3"/>
                  <c:y val="1.2616550733848824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6CB-4173-AF6F-681B1F338D13}"/>
                </c:ext>
              </c:extLst>
            </c:dLbl>
            <c:dLbl>
              <c:idx val="11"/>
              <c:layout>
                <c:manualLayout>
                  <c:x val="9.7668440156789497E-3"/>
                  <c:y val="9.627014112025234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15:layout>
                    <c:manualLayout>
                      <c:w val="9.8830277794223084E-2"/>
                      <c:h val="2.9350275258913931E-2"/>
                    </c:manualLayout>
                  </c15:layout>
                </c:ext>
                <c:ext xmlns:c16="http://schemas.microsoft.com/office/drawing/2014/chart" uri="{C3380CC4-5D6E-409C-BE32-E72D297353CC}">
                  <c16:uniqueId val="{0000000D-36CB-4173-AF6F-681B1F338D13}"/>
                </c:ext>
              </c:extLst>
            </c:dLbl>
            <c:dLbl>
              <c:idx val="12"/>
              <c:layout>
                <c:manualLayout>
                  <c:x val="1.0225417242081061E-2"/>
                  <c:y val="1.2616550733848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CB-4173-AF6F-681B1F338D13}"/>
                </c:ext>
              </c:extLst>
            </c:dLbl>
            <c:dLbl>
              <c:idx val="13"/>
              <c:layout>
                <c:manualLayout>
                  <c:x val="3.3583557932380277E-3"/>
                  <c:y val="7.220319433165024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CB-4173-AF6F-681B1F338D13}"/>
                </c:ext>
              </c:extLst>
            </c:dLbl>
            <c:dLbl>
              <c:idx val="14"/>
              <c:layout>
                <c:manualLayout>
                  <c:x val="3.4363214497924424E-3"/>
                  <c:y val="6.5840424655432765E-4"/>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CB-4173-AF6F-681B1F338D13}"/>
                </c:ext>
              </c:extLst>
            </c:dLbl>
            <c:dLbl>
              <c:idx val="15"/>
              <c:layout>
                <c:manualLayout>
                  <c:x val="1.1023623976137179E-4"/>
                  <c:y val="1.2616550733848797E-2"/>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6CB-4173-AF6F-681B1F338D13}"/>
                </c:ext>
              </c:extLst>
            </c:dLbl>
            <c:dLbl>
              <c:idx val="16"/>
              <c:layout>
                <c:manualLayout>
                  <c:x val="3.3583557932379462E-3"/>
                  <c:y val="4.1552205077504322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6CB-4173-AF6F-681B1F338D13}"/>
                </c:ext>
              </c:extLst>
            </c:dLbl>
            <c:dLbl>
              <c:idx val="17"/>
              <c:layout>
                <c:manualLayout>
                  <c:x val="1.0111637814809766E-2"/>
                  <c:y val="9.6270141120252343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6CB-4173-AF6F-681B1F338D13}"/>
                </c:ext>
              </c:extLst>
            </c:dLbl>
            <c:dLbl>
              <c:idx val="18"/>
              <c:layout>
                <c:manualLayout>
                  <c:x val="8.385744234800839E-3"/>
                  <c:y val="4.813477737665375E-3"/>
                </c:manualLayout>
              </c:layout>
              <c:spPr>
                <a:noFill/>
                <a:ln w="25400">
                  <a:noFill/>
                </a:ln>
              </c:spPr>
              <c:txPr>
                <a:bodyPr/>
                <a:lstStyle/>
                <a:p>
                  <a:pPr>
                    <a:defRPr sz="800" b="0" i="0" u="none" strike="noStrike" baseline="0">
                      <a:solidFill>
                        <a:srgbClr val="008000"/>
                      </a:solidFill>
                      <a:latin typeface="Arial"/>
                      <a:ea typeface="Arial"/>
                      <a:cs typeface="Arial"/>
                    </a:defRPr>
                  </a:pPr>
                  <a:endParaRPr lang="es-E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6CB-4173-AF6F-681B1F338D13}"/>
                </c:ext>
              </c:extLst>
            </c:dLbl>
            <c:spPr>
              <a:noFill/>
              <a:ln w="25400">
                <a:noFill/>
              </a:ln>
            </c:spPr>
            <c:txPr>
              <a:bodyPr wrap="square" lIns="38100" tIns="19050" rIns="38100" bIns="19050" anchor="ctr">
                <a:spAutoFit/>
              </a:bodyPr>
              <a:lstStyle/>
              <a:p>
                <a:pPr>
                  <a:defRPr sz="800" b="0" i="0" u="none" strike="noStrike" baseline="0">
                    <a:solidFill>
                      <a:srgbClr val="008000"/>
                    </a:solidFill>
                    <a:latin typeface="Arial"/>
                    <a:ea typeface="Arial"/>
                    <a:cs typeface="Aria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'24asolcasaad_pobl'!$AW$11:$AW$29</c:f>
              <c:strCache>
                <c:ptCount val="19"/>
                <c:pt idx="0">
                  <c:v>Andalucía</c:v>
                </c:pt>
                <c:pt idx="1">
                  <c:v>Extremadura</c:v>
                </c:pt>
                <c:pt idx="2">
                  <c:v>Cataluña</c:v>
                </c:pt>
                <c:pt idx="3">
                  <c:v>Castilla y León</c:v>
                </c:pt>
                <c:pt idx="4">
                  <c:v>Castilla - La Mancha</c:v>
                </c:pt>
                <c:pt idx="5">
                  <c:v>Balears, Illes</c:v>
                </c:pt>
                <c:pt idx="6">
                  <c:v>Rioja, La</c:v>
                </c:pt>
                <c:pt idx="7">
                  <c:v>País Vasco</c:v>
                </c:pt>
                <c:pt idx="8">
                  <c:v>TOTAL</c:v>
                </c:pt>
                <c:pt idx="9">
                  <c:v>Madrid, Comunidad de</c:v>
                </c:pt>
                <c:pt idx="10">
                  <c:v>Murcia, Región de</c:v>
                </c:pt>
                <c:pt idx="11">
                  <c:v>Comunitat Valenciana</c:v>
                </c:pt>
                <c:pt idx="12">
                  <c:v>Aragón</c:v>
                </c:pt>
                <c:pt idx="13">
                  <c:v>Ceuta y Melilla</c:v>
                </c:pt>
                <c:pt idx="14">
                  <c:v>Navarra, Comunidad Foral de</c:v>
                </c:pt>
                <c:pt idx="15">
                  <c:v>Cantabria</c:v>
                </c:pt>
                <c:pt idx="16">
                  <c:v>Asturias, Principado de</c:v>
                </c:pt>
                <c:pt idx="17">
                  <c:v>Canarias</c:v>
                </c:pt>
                <c:pt idx="18">
                  <c:v>Galicia</c:v>
                </c:pt>
              </c:strCache>
            </c:strRef>
          </c:cat>
          <c:val>
            <c:numRef>
              <c:f>'24asolcasaad_pobl'!$AX$11:$AX$29</c:f>
              <c:numCache>
                <c:formatCode>0.00</c:formatCode>
                <c:ptCount val="19"/>
                <c:pt idx="0">
                  <c:v>47.716486330811961</c:v>
                </c:pt>
                <c:pt idx="1">
                  <c:v>42.256619254541036</c:v>
                </c:pt>
                <c:pt idx="2">
                  <c:v>42.234464074551262</c:v>
                </c:pt>
                <c:pt idx="3">
                  <c:v>42.222404993306007</c:v>
                </c:pt>
                <c:pt idx="4">
                  <c:v>40.63974948565896</c:v>
                </c:pt>
                <c:pt idx="5">
                  <c:v>39.075056565498947</c:v>
                </c:pt>
                <c:pt idx="6">
                  <c:v>37.898017253059933</c:v>
                </c:pt>
                <c:pt idx="7">
                  <c:v>37.225608416453767</c:v>
                </c:pt>
                <c:pt idx="8">
                  <c:v>37.160492835879985</c:v>
                </c:pt>
                <c:pt idx="9">
                  <c:v>35.544758746225767</c:v>
                </c:pt>
                <c:pt idx="10">
                  <c:v>35.252079727541734</c:v>
                </c:pt>
                <c:pt idx="11">
                  <c:v>34.423922237475217</c:v>
                </c:pt>
                <c:pt idx="12">
                  <c:v>32.88647355449455</c:v>
                </c:pt>
                <c:pt idx="13">
                  <c:v>30.211977773204364</c:v>
                </c:pt>
                <c:pt idx="14">
                  <c:v>29.714547470948453</c:v>
                </c:pt>
                <c:pt idx="15">
                  <c:v>29.177634785999803</c:v>
                </c:pt>
                <c:pt idx="16">
                  <c:v>29.174098760796095</c:v>
                </c:pt>
                <c:pt idx="17">
                  <c:v>25.376902848641684</c:v>
                </c:pt>
                <c:pt idx="18">
                  <c:v>18.695884373909276</c:v>
                </c:pt>
              </c:numCache>
            </c:numRef>
          </c:val>
          <c:extLst>
            <c:ext xmlns:c16="http://schemas.microsoft.com/office/drawing/2014/chart" uri="{C3380CC4-5D6E-409C-BE32-E72D297353CC}">
              <c16:uniqueId val="{00000015-36CB-4173-AF6F-681B1F338D13}"/>
            </c:ext>
          </c:extLst>
        </c:ser>
        <c:dLbls>
          <c:showLegendKey val="0"/>
          <c:showVal val="0"/>
          <c:showCatName val="0"/>
          <c:showSerName val="0"/>
          <c:showPercent val="0"/>
          <c:showBubbleSize val="0"/>
        </c:dLbls>
        <c:gapWidth val="20"/>
        <c:axId val="882167072"/>
        <c:axId val="882167616"/>
      </c:barChart>
      <c:catAx>
        <c:axId val="88216707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1" i="0" u="none" strike="noStrike" baseline="0">
                <a:solidFill>
                  <a:srgbClr val="008000"/>
                </a:solidFill>
                <a:latin typeface="Arial"/>
                <a:ea typeface="Arial"/>
                <a:cs typeface="Arial"/>
              </a:defRPr>
            </a:pPr>
            <a:endParaRPr lang="es-ES"/>
          </a:p>
        </c:txPr>
        <c:crossAx val="882167616"/>
        <c:crosses val="autoZero"/>
        <c:auto val="1"/>
        <c:lblAlgn val="ctr"/>
        <c:lblOffset val="100"/>
        <c:tickLblSkip val="1"/>
        <c:tickMarkSkip val="1"/>
        <c:noMultiLvlLbl val="0"/>
      </c:catAx>
      <c:valAx>
        <c:axId val="882167616"/>
        <c:scaling>
          <c:orientation val="minMax"/>
        </c:scaling>
        <c:delete val="0"/>
        <c:axPos val="l"/>
        <c:numFmt formatCode="#,##0.0_ ;\-#,##0.0\ " sourceLinked="0"/>
        <c:majorTickMark val="out"/>
        <c:minorTickMark val="none"/>
        <c:tickLblPos val="nextTo"/>
        <c:spPr>
          <a:ln w="3175">
            <a:solidFill>
              <a:srgbClr val="000000"/>
            </a:solidFill>
            <a:prstDash val="solid"/>
          </a:ln>
        </c:spPr>
        <c:txPr>
          <a:bodyPr rot="0" vert="horz"/>
          <a:lstStyle/>
          <a:p>
            <a:pPr>
              <a:defRPr sz="750" b="0" i="0" u="none" strike="noStrike" baseline="0">
                <a:solidFill>
                  <a:srgbClr val="008000"/>
                </a:solidFill>
                <a:latin typeface="Arial"/>
                <a:ea typeface="Arial"/>
                <a:cs typeface="Arial"/>
              </a:defRPr>
            </a:pPr>
            <a:endParaRPr lang="es-ES"/>
          </a:p>
        </c:txPr>
        <c:crossAx val="882167072"/>
        <c:crosses val="autoZero"/>
        <c:crossBetween val="between"/>
      </c:valAx>
      <c:spPr>
        <a:solidFill>
          <a:srgbClr val="FFFFFF"/>
        </a:solidFill>
        <a:ln w="3175">
          <a:solidFill>
            <a:srgbClr val="FFFFFF"/>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 r="0.75" t="1" header="0" footer="0"/>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r>
              <a:rPr lang="en-US" sz="1200" b="1">
                <a:solidFill>
                  <a:srgbClr val="008000"/>
                </a:solidFill>
              </a:rPr>
              <a:t>Evolución de las Altas y Bajas de Solicitudes. </a:t>
            </a:r>
          </a:p>
          <a:p>
            <a:pPr>
              <a:defRPr sz="1200" b="1"/>
            </a:pPr>
            <a:r>
              <a:rPr lang="en-US" sz="1200" b="1">
                <a:solidFill>
                  <a:srgbClr val="008000"/>
                </a:solidFill>
              </a:rPr>
              <a:t>Total nacional</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'25solaltabaja'!$AB$10</c:f>
              <c:strCache>
                <c:ptCount val="1"/>
                <c:pt idx="0">
                  <c:v>Altas Solicitudes</c:v>
                </c:pt>
              </c:strCache>
            </c:strRef>
          </c:tx>
          <c:spPr>
            <a:ln w="28575" cap="rnd">
              <a:solidFill>
                <a:schemeClr val="accent1"/>
              </a:solidFill>
              <a:round/>
            </a:ln>
            <a:effectLst/>
          </c:spPr>
          <c:marker>
            <c:symbol val="none"/>
          </c:marker>
          <c:cat>
            <c:numRef>
              <c:f>'25solaltabaja'!$AA$11:$AA$37</c:f>
              <c:numCache>
                <c:formatCode>m/d/yyyy</c:formatCode>
                <c:ptCount val="2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numCache>
            </c:numRef>
          </c:cat>
          <c:val>
            <c:numRef>
              <c:f>'25solaltabaja'!$AB$11:$AB$37</c:f>
              <c:numCache>
                <c:formatCode>0</c:formatCode>
                <c:ptCount val="27"/>
                <c:pt idx="0">
                  <c:v>27728</c:v>
                </c:pt>
                <c:pt idx="1">
                  <c:v>26001</c:v>
                </c:pt>
                <c:pt idx="2">
                  <c:v>27218</c:v>
                </c:pt>
                <c:pt idx="3">
                  <c:v>28579</c:v>
                </c:pt>
                <c:pt idx="4">
                  <c:v>30723</c:v>
                </c:pt>
                <c:pt idx="5">
                  <c:v>23332</c:v>
                </c:pt>
                <c:pt idx="6">
                  <c:v>26490</c:v>
                </c:pt>
                <c:pt idx="7">
                  <c:v>29231</c:v>
                </c:pt>
                <c:pt idx="8">
                  <c:v>29856</c:v>
                </c:pt>
                <c:pt idx="9">
                  <c:v>24104</c:v>
                </c:pt>
                <c:pt idx="10">
                  <c:v>22642</c:v>
                </c:pt>
                <c:pt idx="11">
                  <c:v>24889</c:v>
                </c:pt>
                <c:pt idx="12">
                  <c:v>30256</c:v>
                </c:pt>
                <c:pt idx="13">
                  <c:v>32696</c:v>
                </c:pt>
                <c:pt idx="14">
                  <c:v>38586</c:v>
                </c:pt>
                <c:pt idx="15">
                  <c:v>41750</c:v>
                </c:pt>
                <c:pt idx="16">
                  <c:v>30827</c:v>
                </c:pt>
                <c:pt idx="17">
                  <c:v>26047</c:v>
                </c:pt>
                <c:pt idx="18">
                  <c:v>32379</c:v>
                </c:pt>
                <c:pt idx="19">
                  <c:v>29932</c:v>
                </c:pt>
                <c:pt idx="20">
                  <c:v>32038</c:v>
                </c:pt>
                <c:pt idx="21">
                  <c:v>25446</c:v>
                </c:pt>
                <c:pt idx="22">
                  <c:v>28819</c:v>
                </c:pt>
                <c:pt idx="23">
                  <c:v>34747</c:v>
                </c:pt>
                <c:pt idx="24">
                  <c:v>39866</c:v>
                </c:pt>
                <c:pt idx="25">
                  <c:v>35704</c:v>
                </c:pt>
                <c:pt idx="26">
                  <c:v>38659</c:v>
                </c:pt>
              </c:numCache>
            </c:numRef>
          </c:val>
          <c:smooth val="0"/>
          <c:extLst>
            <c:ext xmlns:c16="http://schemas.microsoft.com/office/drawing/2014/chart" uri="{C3380CC4-5D6E-409C-BE32-E72D297353CC}">
              <c16:uniqueId val="{00000000-22DF-4F0C-8D28-D21338AA45F9}"/>
            </c:ext>
          </c:extLst>
        </c:ser>
        <c:ser>
          <c:idx val="1"/>
          <c:order val="1"/>
          <c:tx>
            <c:strRef>
              <c:f>'25solaltabaja'!$AC$10</c:f>
              <c:strCache>
                <c:ptCount val="1"/>
                <c:pt idx="0">
                  <c:v>Bajas Solicitudes</c:v>
                </c:pt>
              </c:strCache>
            </c:strRef>
          </c:tx>
          <c:spPr>
            <a:ln w="28575" cap="rnd">
              <a:solidFill>
                <a:schemeClr val="accent2"/>
              </a:solidFill>
              <a:round/>
            </a:ln>
            <a:effectLst/>
          </c:spPr>
          <c:marker>
            <c:symbol val="none"/>
          </c:marker>
          <c:cat>
            <c:numRef>
              <c:f>'25solaltabaja'!$AA$11:$AA$37</c:f>
              <c:numCache>
                <c:formatCode>m/d/yyyy</c:formatCode>
                <c:ptCount val="27"/>
                <c:pt idx="0">
                  <c:v>44286</c:v>
                </c:pt>
                <c:pt idx="1">
                  <c:v>44316</c:v>
                </c:pt>
                <c:pt idx="2">
                  <c:v>44347</c:v>
                </c:pt>
                <c:pt idx="3">
                  <c:v>44377</c:v>
                </c:pt>
                <c:pt idx="4">
                  <c:v>44408</c:v>
                </c:pt>
                <c:pt idx="5">
                  <c:v>44439</c:v>
                </c:pt>
                <c:pt idx="6">
                  <c:v>44469</c:v>
                </c:pt>
                <c:pt idx="7">
                  <c:v>44500</c:v>
                </c:pt>
                <c:pt idx="8">
                  <c:v>44530</c:v>
                </c:pt>
                <c:pt idx="9">
                  <c:v>44561</c:v>
                </c:pt>
                <c:pt idx="10">
                  <c:v>44592</c:v>
                </c:pt>
                <c:pt idx="11">
                  <c:v>44620</c:v>
                </c:pt>
                <c:pt idx="12">
                  <c:v>44651</c:v>
                </c:pt>
                <c:pt idx="13">
                  <c:v>44681</c:v>
                </c:pt>
                <c:pt idx="14">
                  <c:v>44712</c:v>
                </c:pt>
                <c:pt idx="15">
                  <c:v>44742</c:v>
                </c:pt>
                <c:pt idx="16">
                  <c:v>44773</c:v>
                </c:pt>
                <c:pt idx="17">
                  <c:v>44804</c:v>
                </c:pt>
                <c:pt idx="18">
                  <c:v>44834</c:v>
                </c:pt>
                <c:pt idx="19">
                  <c:v>44865</c:v>
                </c:pt>
                <c:pt idx="20">
                  <c:v>44895</c:v>
                </c:pt>
                <c:pt idx="21">
                  <c:v>44926</c:v>
                </c:pt>
                <c:pt idx="22">
                  <c:v>44957</c:v>
                </c:pt>
                <c:pt idx="23">
                  <c:v>44985</c:v>
                </c:pt>
                <c:pt idx="24">
                  <c:v>45016</c:v>
                </c:pt>
                <c:pt idx="25">
                  <c:v>45046</c:v>
                </c:pt>
                <c:pt idx="26">
                  <c:v>45077</c:v>
                </c:pt>
              </c:numCache>
            </c:numRef>
          </c:cat>
          <c:val>
            <c:numRef>
              <c:f>'25solaltabaja'!$AC$11:$AC$37</c:f>
              <c:numCache>
                <c:formatCode>0</c:formatCode>
                <c:ptCount val="27"/>
                <c:pt idx="0">
                  <c:v>26286</c:v>
                </c:pt>
                <c:pt idx="1">
                  <c:v>20329</c:v>
                </c:pt>
                <c:pt idx="2">
                  <c:v>17469</c:v>
                </c:pt>
                <c:pt idx="3">
                  <c:v>20931</c:v>
                </c:pt>
                <c:pt idx="4">
                  <c:v>25882</c:v>
                </c:pt>
                <c:pt idx="5">
                  <c:v>22391</c:v>
                </c:pt>
                <c:pt idx="6">
                  <c:v>22335</c:v>
                </c:pt>
                <c:pt idx="7">
                  <c:v>19576</c:v>
                </c:pt>
                <c:pt idx="8">
                  <c:v>21916</c:v>
                </c:pt>
                <c:pt idx="9">
                  <c:v>29010</c:v>
                </c:pt>
                <c:pt idx="10">
                  <c:v>24609</c:v>
                </c:pt>
                <c:pt idx="11">
                  <c:v>26478</c:v>
                </c:pt>
                <c:pt idx="12">
                  <c:v>24903</c:v>
                </c:pt>
                <c:pt idx="13">
                  <c:v>22635</c:v>
                </c:pt>
                <c:pt idx="14">
                  <c:v>22335</c:v>
                </c:pt>
                <c:pt idx="15">
                  <c:v>23105</c:v>
                </c:pt>
                <c:pt idx="16">
                  <c:v>22962</c:v>
                </c:pt>
                <c:pt idx="17">
                  <c:v>23877</c:v>
                </c:pt>
                <c:pt idx="18">
                  <c:v>24010</c:v>
                </c:pt>
                <c:pt idx="19">
                  <c:v>19815</c:v>
                </c:pt>
                <c:pt idx="20">
                  <c:v>20330</c:v>
                </c:pt>
                <c:pt idx="21">
                  <c:v>23015</c:v>
                </c:pt>
                <c:pt idx="22">
                  <c:v>24165</c:v>
                </c:pt>
                <c:pt idx="23">
                  <c:v>23214</c:v>
                </c:pt>
                <c:pt idx="24">
                  <c:v>28170</c:v>
                </c:pt>
                <c:pt idx="25">
                  <c:v>24597</c:v>
                </c:pt>
                <c:pt idx="26">
                  <c:v>21489</c:v>
                </c:pt>
              </c:numCache>
            </c:numRef>
          </c:val>
          <c:smooth val="0"/>
          <c:extLst>
            <c:ext xmlns:c16="http://schemas.microsoft.com/office/drawing/2014/chart" uri="{C3380CC4-5D6E-409C-BE32-E72D297353CC}">
              <c16:uniqueId val="{00000001-22DF-4F0C-8D28-D21338AA45F9}"/>
            </c:ext>
          </c:extLst>
        </c:ser>
        <c:dLbls>
          <c:showLegendKey val="0"/>
          <c:showVal val="0"/>
          <c:showCatName val="0"/>
          <c:showSerName val="0"/>
          <c:showPercent val="0"/>
          <c:showBubbleSize val="0"/>
        </c:dLbls>
        <c:smooth val="0"/>
        <c:axId val="882170336"/>
        <c:axId val="267592496"/>
      </c:lineChart>
      <c:catAx>
        <c:axId val="88217033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267592496"/>
        <c:crosses val="autoZero"/>
        <c:auto val="0"/>
        <c:lblAlgn val="ctr"/>
        <c:lblOffset val="100"/>
        <c:noMultiLvlLbl val="1"/>
      </c:catAx>
      <c:valAx>
        <c:axId val="2675924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crossAx val="8821703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008000"/>
              </a:solidFill>
              <a:latin typeface="+mn-lt"/>
              <a:ea typeface="+mn-ea"/>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8000"/>
                </a:solidFill>
                <a:latin typeface="Verdana"/>
                <a:ea typeface="Verdana"/>
                <a:cs typeface="Verdana"/>
              </a:defRPr>
            </a:pPr>
            <a:r>
              <a:rPr lang="es-ES"/>
              <a:t>Solicitantes por tramo de edad</a:t>
            </a:r>
          </a:p>
        </c:rich>
      </c:tx>
      <c:layout>
        <c:manualLayout>
          <c:xMode val="edge"/>
          <c:yMode val="edge"/>
          <c:x val="0.31840026685627504"/>
          <c:y val="3.2828083989501308E-2"/>
        </c:manualLayout>
      </c:layout>
      <c:overlay val="0"/>
      <c:spPr>
        <a:noFill/>
        <a:ln w="25400">
          <a:noFill/>
        </a:ln>
      </c:spPr>
    </c:title>
    <c:autoTitleDeleted val="0"/>
    <c:view3D>
      <c:rotX val="15"/>
      <c:hPercent val="56"/>
      <c:rotY val="20"/>
      <c:depthPercent val="100"/>
      <c:rAngAx val="1"/>
    </c:view3D>
    <c:floor>
      <c:thickness val="0"/>
      <c:spPr>
        <a:no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0.11840009250007225"/>
          <c:y val="0.13131345514089945"/>
          <c:w val="0.84640066125051661"/>
          <c:h val="0.78283021333997671"/>
        </c:manualLayout>
      </c:layout>
      <c:bar3DChart>
        <c:barDir val="col"/>
        <c:grouping val="clustered"/>
        <c:varyColors val="1"/>
        <c:ser>
          <c:idx val="0"/>
          <c:order val="0"/>
          <c:spPr>
            <a:solidFill>
              <a:srgbClr val="9999FF"/>
            </a:solidFill>
            <a:ln w="25400">
              <a:noFill/>
            </a:ln>
          </c:spPr>
          <c:invertIfNegative val="0"/>
          <c:dPt>
            <c:idx val="0"/>
            <c:invertIfNegative val="0"/>
            <c:bubble3D val="0"/>
            <c:extLst>
              <c:ext xmlns:c16="http://schemas.microsoft.com/office/drawing/2014/chart" uri="{C3380CC4-5D6E-409C-BE32-E72D297353CC}">
                <c16:uniqueId val="{00000000-E97C-4186-8665-C176523AD953}"/>
              </c:ext>
            </c:extLst>
          </c:dPt>
          <c:dPt>
            <c:idx val="1"/>
            <c:invertIfNegative val="0"/>
            <c:bubble3D val="0"/>
            <c:spPr>
              <a:solidFill>
                <a:srgbClr val="993366"/>
              </a:solidFill>
              <a:ln w="25400">
                <a:noFill/>
              </a:ln>
            </c:spPr>
            <c:extLst>
              <c:ext xmlns:c16="http://schemas.microsoft.com/office/drawing/2014/chart" uri="{C3380CC4-5D6E-409C-BE32-E72D297353CC}">
                <c16:uniqueId val="{00000002-E97C-4186-8665-C176523AD953}"/>
              </c:ext>
            </c:extLst>
          </c:dPt>
          <c:dPt>
            <c:idx val="2"/>
            <c:invertIfNegative val="0"/>
            <c:bubble3D val="0"/>
            <c:spPr>
              <a:solidFill>
                <a:srgbClr val="CCFFFF"/>
              </a:solidFill>
              <a:ln w="25400">
                <a:noFill/>
              </a:ln>
            </c:spPr>
            <c:extLst>
              <c:ext xmlns:c16="http://schemas.microsoft.com/office/drawing/2014/chart" uri="{C3380CC4-5D6E-409C-BE32-E72D297353CC}">
                <c16:uniqueId val="{00000004-E97C-4186-8665-C176523AD953}"/>
              </c:ext>
            </c:extLst>
          </c:dPt>
          <c:dPt>
            <c:idx val="3"/>
            <c:invertIfNegative val="0"/>
            <c:bubble3D val="0"/>
            <c:spPr>
              <a:solidFill>
                <a:srgbClr val="660066"/>
              </a:solidFill>
              <a:ln w="25400">
                <a:noFill/>
              </a:ln>
            </c:spPr>
            <c:extLst>
              <c:ext xmlns:c16="http://schemas.microsoft.com/office/drawing/2014/chart" uri="{C3380CC4-5D6E-409C-BE32-E72D297353CC}">
                <c16:uniqueId val="{00000006-E97C-4186-8665-C176523AD953}"/>
              </c:ext>
            </c:extLst>
          </c:dPt>
          <c:dPt>
            <c:idx val="4"/>
            <c:invertIfNegative val="0"/>
            <c:bubble3D val="0"/>
            <c:spPr>
              <a:solidFill>
                <a:srgbClr val="0066CC"/>
              </a:solidFill>
              <a:ln w="25400">
                <a:noFill/>
              </a:ln>
            </c:spPr>
            <c:extLst>
              <c:ext xmlns:c16="http://schemas.microsoft.com/office/drawing/2014/chart" uri="{C3380CC4-5D6E-409C-BE32-E72D297353CC}">
                <c16:uniqueId val="{00000008-E97C-4186-8665-C176523AD953}"/>
              </c:ext>
            </c:extLst>
          </c:dPt>
          <c:dPt>
            <c:idx val="5"/>
            <c:invertIfNegative val="0"/>
            <c:bubble3D val="0"/>
            <c:spPr>
              <a:solidFill>
                <a:srgbClr val="CCCCFF"/>
              </a:solidFill>
              <a:ln w="25400">
                <a:noFill/>
              </a:ln>
            </c:spPr>
            <c:extLst>
              <c:ext xmlns:c16="http://schemas.microsoft.com/office/drawing/2014/chart" uri="{C3380CC4-5D6E-409C-BE32-E72D297353CC}">
                <c16:uniqueId val="{0000000A-E97C-4186-8665-C176523AD953}"/>
              </c:ext>
            </c:extLst>
          </c:dPt>
          <c:dPt>
            <c:idx val="6"/>
            <c:invertIfNegative val="0"/>
            <c:bubble3D val="0"/>
            <c:spPr>
              <a:solidFill>
                <a:srgbClr val="9966FF"/>
              </a:solidFill>
              <a:ln w="25400">
                <a:noFill/>
              </a:ln>
            </c:spPr>
            <c:extLst>
              <c:ext xmlns:c16="http://schemas.microsoft.com/office/drawing/2014/chart" uri="{C3380CC4-5D6E-409C-BE32-E72D297353CC}">
                <c16:uniqueId val="{0000000C-E97C-4186-8665-C176523AD953}"/>
              </c:ext>
            </c:extLst>
          </c:dPt>
          <c:dPt>
            <c:idx val="7"/>
            <c:invertIfNegative val="0"/>
            <c:bubble3D val="0"/>
            <c:spPr>
              <a:solidFill>
                <a:srgbClr val="99CCFF"/>
              </a:solidFill>
              <a:ln w="25400">
                <a:noFill/>
              </a:ln>
            </c:spPr>
            <c:extLst>
              <c:ext xmlns:c16="http://schemas.microsoft.com/office/drawing/2014/chart" uri="{C3380CC4-5D6E-409C-BE32-E72D297353CC}">
                <c16:uniqueId val="{0000000E-E97C-4186-8665-C176523AD953}"/>
              </c:ext>
            </c:extLst>
          </c:dPt>
          <c:dLbls>
            <c:dLbl>
              <c:idx val="0"/>
              <c:layout>
                <c:manualLayout>
                  <c:x val="2.0628974396438727E-2"/>
                  <c:y val="-8.648322970716942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97C-4186-8665-C176523AD953}"/>
                </c:ext>
              </c:extLst>
            </c:dLbl>
            <c:dLbl>
              <c:idx val="1"/>
              <c:layout>
                <c:manualLayout>
                  <c:x val="1.4545175879429165E-2"/>
                  <c:y val="-6.05893893321185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97C-4186-8665-C176523AD953}"/>
                </c:ext>
              </c:extLst>
            </c:dLbl>
            <c:dLbl>
              <c:idx val="2"/>
              <c:layout>
                <c:manualLayout>
                  <c:x val="2.158835575159853E-2"/>
                  <c:y val="-8.338306620237120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97C-4186-8665-C176523AD953}"/>
                </c:ext>
              </c:extLst>
            </c:dLbl>
            <c:dLbl>
              <c:idx val="3"/>
              <c:layout>
                <c:manualLayout>
                  <c:x val="2.271002780218297E-2"/>
                  <c:y val="-6.2194718459632994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7C-4186-8665-C176523AD953}"/>
                </c:ext>
              </c:extLst>
            </c:dLbl>
            <c:dLbl>
              <c:idx val="4"/>
              <c:layout>
                <c:manualLayout>
                  <c:x val="2.1528945705840546E-2"/>
                  <c:y val="-7.332959234459215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97C-4186-8665-C176523AD953}"/>
                </c:ext>
              </c:extLst>
            </c:dLbl>
            <c:dLbl>
              <c:idx val="5"/>
              <c:layout>
                <c:manualLayout>
                  <c:x val="2.1050616506424119E-2"/>
                  <c:y val="-5.7238418473257474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97C-4186-8665-C176523AD953}"/>
                </c:ext>
              </c:extLst>
            </c:dLbl>
            <c:dLbl>
              <c:idx val="6"/>
              <c:layout>
                <c:manualLayout>
                  <c:x val="-8.2027389474491224E-17"/>
                  <c:y val="-3.4722222222222349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97C-4186-8665-C176523AD953}"/>
                </c:ext>
              </c:extLst>
            </c:dLbl>
            <c:dLbl>
              <c:idx val="7"/>
              <c:layout>
                <c:manualLayout>
                  <c:x val="1.5659955257270531E-2"/>
                  <c:y val="-6.2500000000000014E-2"/>
                </c:manualLayout>
              </c:layout>
              <c:numFmt formatCode="#,##0" sourceLinked="0"/>
              <c:spPr>
                <a:solidFill>
                  <a:srgbClr val="FFFFFF"/>
                </a:solidFill>
                <a:ln w="3175">
                  <a:solidFill>
                    <a:srgbClr val="FFFFFF"/>
                  </a:solidFill>
                  <a:prstDash val="solid"/>
                </a:ln>
              </c:spPr>
              <c:txPr>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97C-4186-8665-C176523AD953}"/>
                </c:ext>
              </c:extLst>
            </c:dLbl>
            <c:numFmt formatCode="#,##0" sourceLinked="0"/>
            <c:spPr>
              <a:solidFill>
                <a:srgbClr val="FFFFFF"/>
              </a:solidFill>
              <a:ln w="3175">
                <a:solidFill>
                  <a:srgbClr val="FFFFFF"/>
                </a:solidFill>
                <a:prstDash val="solid"/>
              </a:ln>
            </c:spPr>
            <c:txPr>
              <a:bodyPr wrap="square" lIns="38100" tIns="19050" rIns="38100" bIns="19050" anchor="ctr">
                <a:spAutoFit/>
              </a:bodyPr>
              <a:lstStyle/>
              <a:p>
                <a:pPr>
                  <a:defRPr sz="800" b="0" i="0" u="none" strike="noStrike" baseline="0">
                    <a:solidFill>
                      <a:srgbClr val="008000"/>
                    </a:solidFill>
                    <a:latin typeface="Verdana"/>
                    <a:ea typeface="Verdana"/>
                    <a:cs typeface="Verdana"/>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('26perfsaad'!$E$18:$F$18,'26perfsaad'!$H$18:$I$18,'26perfsaad'!$K$18:$L$18,'26perfsaad'!$N$18:$O$18)</c:f>
              <c:strCache>
                <c:ptCount val="8"/>
                <c:pt idx="0">
                  <c:v>menores de 3</c:v>
                </c:pt>
                <c:pt idx="1">
                  <c:v>3 a 18</c:v>
                </c:pt>
                <c:pt idx="2">
                  <c:v>19 a 30</c:v>
                </c:pt>
                <c:pt idx="3">
                  <c:v>31 a 45</c:v>
                </c:pt>
                <c:pt idx="4">
                  <c:v>46 a 54</c:v>
                </c:pt>
                <c:pt idx="5">
                  <c:v>55 a 64</c:v>
                </c:pt>
                <c:pt idx="6">
                  <c:v>65 a 79</c:v>
                </c:pt>
                <c:pt idx="7">
                  <c:v>80 y +</c:v>
                </c:pt>
              </c:strCache>
            </c:strRef>
          </c:cat>
          <c:val>
            <c:numRef>
              <c:f>('26perfsaad'!$E$19:$F$19,'26perfsaad'!$H$19:$I$19,'26perfsaad'!$K$19:$L$19,'26perfsaad'!$N$19:$O$19)</c:f>
              <c:numCache>
                <c:formatCode>#,##0</c:formatCode>
                <c:ptCount val="8"/>
                <c:pt idx="0" formatCode="General">
                  <c:v>6105</c:v>
                </c:pt>
                <c:pt idx="1">
                  <c:v>122564</c:v>
                </c:pt>
                <c:pt idx="2">
                  <c:v>64772</c:v>
                </c:pt>
                <c:pt idx="3">
                  <c:v>87251</c:v>
                </c:pt>
                <c:pt idx="4">
                  <c:v>95186</c:v>
                </c:pt>
                <c:pt idx="5">
                  <c:v>151255</c:v>
                </c:pt>
                <c:pt idx="6">
                  <c:v>446589</c:v>
                </c:pt>
                <c:pt idx="7">
                  <c:v>1064456</c:v>
                </c:pt>
              </c:numCache>
            </c:numRef>
          </c:val>
          <c:shape val="cylinder"/>
          <c:extLst>
            <c:ext xmlns:c16="http://schemas.microsoft.com/office/drawing/2014/chart" uri="{C3380CC4-5D6E-409C-BE32-E72D297353CC}">
              <c16:uniqueId val="{0000000F-E97C-4186-8665-C176523AD953}"/>
            </c:ext>
          </c:extLst>
        </c:ser>
        <c:dLbls>
          <c:showLegendKey val="0"/>
          <c:showVal val="0"/>
          <c:showCatName val="0"/>
          <c:showSerName val="0"/>
          <c:showPercent val="0"/>
          <c:showBubbleSize val="0"/>
        </c:dLbls>
        <c:gapWidth val="30"/>
        <c:shape val="box"/>
        <c:axId val="267593584"/>
        <c:axId val="267593040"/>
        <c:axId val="0"/>
      </c:bar3DChart>
      <c:catAx>
        <c:axId val="267593584"/>
        <c:scaling>
          <c:orientation val="minMax"/>
        </c:scaling>
        <c:delete val="0"/>
        <c:axPos val="b"/>
        <c:numFmt formatCode="General" sourceLinked="1"/>
        <c:majorTickMark val="out"/>
        <c:minorTickMark val="none"/>
        <c:tickLblPos val="low"/>
        <c:spPr>
          <a:ln w="3175">
            <a:solidFill>
              <a:srgbClr val="C0C0C0"/>
            </a:solidFill>
            <a:prstDash val="solid"/>
          </a:ln>
        </c:spPr>
        <c:txPr>
          <a:bodyPr rot="0" vert="horz"/>
          <a:lstStyle/>
          <a:p>
            <a:pPr>
              <a:defRPr sz="800" b="0" i="0" u="none" strike="noStrike" baseline="0">
                <a:solidFill>
                  <a:srgbClr val="008000"/>
                </a:solidFill>
                <a:latin typeface="Verdana"/>
                <a:ea typeface="Verdana"/>
                <a:cs typeface="Verdana"/>
              </a:defRPr>
            </a:pPr>
            <a:endParaRPr lang="es-ES"/>
          </a:p>
        </c:txPr>
        <c:crossAx val="267593040"/>
        <c:crosses val="autoZero"/>
        <c:auto val="1"/>
        <c:lblAlgn val="ctr"/>
        <c:lblOffset val="100"/>
        <c:tickLblSkip val="1"/>
        <c:tickMarkSkip val="1"/>
        <c:noMultiLvlLbl val="0"/>
      </c:catAx>
      <c:valAx>
        <c:axId val="267593040"/>
        <c:scaling>
          <c:orientation val="minMax"/>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875" b="0" i="0" u="none" strike="noStrike" baseline="0">
                <a:solidFill>
                  <a:srgbClr val="008000"/>
                </a:solidFill>
                <a:latin typeface="Verdana"/>
                <a:ea typeface="Verdana"/>
                <a:cs typeface="Verdana"/>
              </a:defRPr>
            </a:pPr>
            <a:endParaRPr lang="es-ES"/>
          </a:p>
        </c:txPr>
        <c:crossAx val="267593584"/>
        <c:crosses val="autoZero"/>
        <c:crossBetween val="between"/>
      </c:valAx>
      <c:spPr>
        <a:noFill/>
        <a:ln w="25400">
          <a:noFill/>
        </a:ln>
      </c:spPr>
    </c:plotArea>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Verdana"/>
          <a:ea typeface="Verdana"/>
          <a:cs typeface="Verdana"/>
        </a:defRPr>
      </a:pPr>
      <a:endParaRPr lang="es-ES"/>
    </a:p>
  </c:txPr>
  <c:printSettings>
    <c:headerFooter alignWithMargins="0"/>
    <c:pageMargins b="1" l="0.75000000000000111" r="0.75000000000000111" t="1" header="0" footer="0"/>
    <c:pageSetup paperSize="9" orientation="landscape" horizontalDpi="-3" verticalDpi="120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jpeg"/><Relationship Id="rId4"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drawing1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9.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10.xml"/><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5.jpeg"/><Relationship Id="rId1" Type="http://schemas.openxmlformats.org/officeDocument/2006/relationships/image" Target="../media/image1.png"/><Relationship Id="rId4" Type="http://schemas.openxmlformats.org/officeDocument/2006/relationships/image" Target="../media/image4.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11.xml"/></Relationships>
</file>

<file path=xl/drawings/_rels/drawing2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12.xml"/></Relationships>
</file>

<file path=xl/drawings/_rels/drawing2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13.xml"/></Relationships>
</file>

<file path=xl/drawings/_rels/drawing2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5.jpeg"/><Relationship Id="rId1" Type="http://schemas.openxmlformats.org/officeDocument/2006/relationships/image" Target="../media/image1.png"/><Relationship Id="rId4"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1.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chart" Target="../charts/chart15.xml"/><Relationship Id="rId1" Type="http://schemas.openxmlformats.org/officeDocument/2006/relationships/chart" Target="../charts/chart14.xml"/><Relationship Id="rId5" Type="http://schemas.openxmlformats.org/officeDocument/2006/relationships/image" Target="../media/image9.jpeg"/><Relationship Id="rId4" Type="http://schemas.openxmlformats.org/officeDocument/2006/relationships/chart" Target="../charts/chart1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2.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20.xml"/><Relationship Id="rId1" Type="http://schemas.openxmlformats.org/officeDocument/2006/relationships/chart" Target="../charts/chart19.xml"/></Relationships>
</file>

<file path=xl/drawings/_rels/drawing3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22.xml"/><Relationship Id="rId1" Type="http://schemas.openxmlformats.org/officeDocument/2006/relationships/chart" Target="../charts/chart21.xml"/></Relationships>
</file>

<file path=xl/drawings/_rels/drawing3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24.xml"/><Relationship Id="rId1" Type="http://schemas.openxmlformats.org/officeDocument/2006/relationships/chart" Target="../charts/chart23.xml"/></Relationships>
</file>

<file path=xl/drawings/_rels/drawing3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5.xml"/></Relationships>
</file>

<file path=xl/drawings/_rels/drawing3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6.xml"/></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7.xml"/></Relationships>
</file>

<file path=xl/drawings/_rels/drawing4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8.xml"/></Relationships>
</file>

<file path=xl/drawings/_rels/drawing4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29.xml"/></Relationships>
</file>

<file path=xl/drawings/_rels/drawing4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 Id="rId5" Type="http://schemas.openxmlformats.org/officeDocument/2006/relationships/image" Target="../media/image13.jpeg"/><Relationship Id="rId4" Type="http://schemas.openxmlformats.org/officeDocument/2006/relationships/chart" Target="../charts/chart3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image" Target="../media/image12.jpeg"/></Relationships>
</file>

<file path=xl/drawings/_rels/drawing52.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36.xml"/><Relationship Id="rId1" Type="http://schemas.openxmlformats.org/officeDocument/2006/relationships/chart" Target="../charts/chart35.xml"/></Relationships>
</file>

<file path=xl/drawings/_rels/drawing5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4.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chart" Target="../charts/chart38.xml"/><Relationship Id="rId1" Type="http://schemas.openxmlformats.org/officeDocument/2006/relationships/chart" Target="../charts/chart37.xml"/></Relationships>
</file>

<file path=xl/drawings/_rels/drawing5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68.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5.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3.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 Id="rId4" Type="http://schemas.openxmlformats.org/officeDocument/2006/relationships/image" Target="../media/image5.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7.xml.rels><?xml version="1.0" encoding="UTF-8" standalone="yes"?>
<Relationships xmlns="http://schemas.openxmlformats.org/package/2006/relationships"><Relationship Id="rId3" Type="http://schemas.openxmlformats.org/officeDocument/2006/relationships/chart" Target="../charts/chart48.xml"/><Relationship Id="rId2" Type="http://schemas.openxmlformats.org/officeDocument/2006/relationships/chart" Target="../charts/chart47.xml"/><Relationship Id="rId1" Type="http://schemas.openxmlformats.org/officeDocument/2006/relationships/chart" Target="../charts/chart46.xml"/><Relationship Id="rId4" Type="http://schemas.openxmlformats.org/officeDocument/2006/relationships/image" Target="../media/image5.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chart" Target="../charts/chart49.xml"/></Relationships>
</file>

<file path=xl/drawings/_rels/drawing8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0.xml"/></Relationships>
</file>

<file path=xl/drawings/_rels/drawing9.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1.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1.xml"/></Relationships>
</file>

<file path=xl/drawings/_rels/drawing9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2.xml"/></Relationships>
</file>

<file path=xl/drawings/_rels/drawing9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3.xml"/></Relationships>
</file>

<file path=xl/drawings/_rels/drawing97.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15</xdr:col>
      <xdr:colOff>438150</xdr:colOff>
      <xdr:row>1</xdr:row>
      <xdr:rowOff>9525</xdr:rowOff>
    </xdr:from>
    <xdr:to>
      <xdr:col>19</xdr:col>
      <xdr:colOff>495300</xdr:colOff>
      <xdr:row>1</xdr:row>
      <xdr:rowOff>542925</xdr:rowOff>
    </xdr:to>
    <xdr:pic>
      <xdr:nvPicPr>
        <xdr:cNvPr id="2095" name="Picture 3" descr="Sistema para la Autonomía y Atención a la Dependencia (SAAD)">
          <a:extLst>
            <a:ext uri="{FF2B5EF4-FFF2-40B4-BE49-F238E27FC236}">
              <a16:creationId xmlns:a16="http://schemas.microsoft.com/office/drawing/2014/main" id="{00000000-0008-0000-0E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9950" y="19050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47626</xdr:rowOff>
    </xdr:from>
    <xdr:to>
      <xdr:col>6</xdr:col>
      <xdr:colOff>285750</xdr:colOff>
      <xdr:row>1</xdr:row>
      <xdr:rowOff>487163</xdr:rowOff>
    </xdr:to>
    <xdr:pic>
      <xdr:nvPicPr>
        <xdr:cNvPr id="5" name="Imagen 4" descr="http://imserso/IntraPresent/groups/imagenes/documents/imagen/pag08.jpg">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47626"/>
          <a:ext cx="2781300" cy="620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47626</xdr:rowOff>
    </xdr:from>
    <xdr:to>
      <xdr:col>7</xdr:col>
      <xdr:colOff>314325</xdr:colOff>
      <xdr:row>1</xdr:row>
      <xdr:rowOff>590551</xdr:rowOff>
    </xdr:to>
    <xdr:pic>
      <xdr:nvPicPr>
        <xdr:cNvPr id="4" name="Imagen 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 y="47626"/>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47626</xdr:rowOff>
    </xdr:from>
    <xdr:to>
      <xdr:col>7</xdr:col>
      <xdr:colOff>333375</xdr:colOff>
      <xdr:row>1</xdr:row>
      <xdr:rowOff>590551</xdr:rowOff>
    </xdr:to>
    <xdr:pic>
      <xdr:nvPicPr>
        <xdr:cNvPr id="6" name="Imagen 5" descr="http://imserso/IntraPresent/groups/imagenes/documents/imagen/pag08.jpg">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8100" y="47626"/>
          <a:ext cx="3305175" cy="7239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95250</xdr:colOff>
      <xdr:row>1</xdr:row>
      <xdr:rowOff>561975</xdr:rowOff>
    </xdr:to>
    <xdr:pic>
      <xdr:nvPicPr>
        <xdr:cNvPr id="5" name="Imagen 4" descr="http://imserso/IntraPresent/groups/imagenes/documents/imagen/pag08.jpg">
          <a:extLst>
            <a:ext uri="{FF2B5EF4-FFF2-40B4-BE49-F238E27FC236}">
              <a16:creationId xmlns:a16="http://schemas.microsoft.com/office/drawing/2014/main" id="{00000000-0008-0000-18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7524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0</xdr:colOff>
      <xdr:row>5</xdr:row>
      <xdr:rowOff>133350</xdr:rowOff>
    </xdr:from>
    <xdr:to>
      <xdr:col>13</xdr:col>
      <xdr:colOff>0</xdr:colOff>
      <xdr:row>30</xdr:row>
      <xdr:rowOff>0</xdr:rowOff>
    </xdr:to>
    <xdr:graphicFrame macro="">
      <xdr:nvGraphicFramePr>
        <xdr:cNvPr id="4166" name="Chart 3">
          <a:extLst>
            <a:ext uri="{FF2B5EF4-FFF2-40B4-BE49-F238E27FC236}">
              <a16:creationId xmlns:a16="http://schemas.microsoft.com/office/drawing/2014/main" id="{00000000-0008-0000-1900-00004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114300</xdr:rowOff>
    </xdr:from>
    <xdr:to>
      <xdr:col>15</xdr:col>
      <xdr:colOff>466725</xdr:colOff>
      <xdr:row>29</xdr:row>
      <xdr:rowOff>28575</xdr:rowOff>
    </xdr:to>
    <xdr:graphicFrame macro="">
      <xdr:nvGraphicFramePr>
        <xdr:cNvPr id="4168" name="Gráfico 1">
          <a:extLst>
            <a:ext uri="{FF2B5EF4-FFF2-40B4-BE49-F238E27FC236}">
              <a16:creationId xmlns:a16="http://schemas.microsoft.com/office/drawing/2014/main" id="{00000000-0008-0000-1900-000048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1</xdr:row>
      <xdr:rowOff>0</xdr:rowOff>
    </xdr:from>
    <xdr:to>
      <xdr:col>4</xdr:col>
      <xdr:colOff>225963</xdr:colOff>
      <xdr:row>2</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19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8575" y="1905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xdr:row>
      <xdr:rowOff>0</xdr:rowOff>
    </xdr:from>
    <xdr:to>
      <xdr:col>4</xdr:col>
      <xdr:colOff>438150</xdr:colOff>
      <xdr:row>2</xdr:row>
      <xdr:rowOff>533400</xdr:rowOff>
    </xdr:to>
    <xdr:pic>
      <xdr:nvPicPr>
        <xdr:cNvPr id="6" name="Imagen 1">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8575" y="190500"/>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4</xdr:col>
      <xdr:colOff>457200</xdr:colOff>
      <xdr:row>2</xdr:row>
      <xdr:rowOff>533400</xdr:rowOff>
    </xdr:to>
    <xdr:pic>
      <xdr:nvPicPr>
        <xdr:cNvPr id="7" name="Imagen 6" descr="http://imserso/IntraPresent/groups/imagenes/documents/imagen/pag08.jpg">
          <a:extLst>
            <a:ext uri="{FF2B5EF4-FFF2-40B4-BE49-F238E27FC236}">
              <a16:creationId xmlns:a16="http://schemas.microsoft.com/office/drawing/2014/main" id="{00000000-0008-0000-1900-000007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8575" y="190500"/>
          <a:ext cx="3305175" cy="7239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12</xdr:col>
      <xdr:colOff>57150</xdr:colOff>
      <xdr:row>6</xdr:row>
      <xdr:rowOff>114300</xdr:rowOff>
    </xdr:from>
    <xdr:to>
      <xdr:col>20</xdr:col>
      <xdr:colOff>1085850</xdr:colOff>
      <xdr:row>30</xdr:row>
      <xdr:rowOff>38100</xdr:rowOff>
    </xdr:to>
    <xdr:graphicFrame macro="">
      <xdr:nvGraphicFramePr>
        <xdr:cNvPr id="2" name="Chart 16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1</xdr:rowOff>
    </xdr:from>
    <xdr:to>
      <xdr:col>4</xdr:col>
      <xdr:colOff>95250</xdr:colOff>
      <xdr:row>1</xdr:row>
      <xdr:rowOff>514351</xdr:rowOff>
    </xdr:to>
    <xdr:pic>
      <xdr:nvPicPr>
        <xdr:cNvPr id="6" name="Imagen 5" descr="http://imserso/IntraPresent/groups/imagenes/documents/imagen/pag08.jpg">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
          <a:ext cx="2838450" cy="70485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9526</xdr:rowOff>
    </xdr:from>
    <xdr:to>
      <xdr:col>4</xdr:col>
      <xdr:colOff>133350</xdr:colOff>
      <xdr:row>1</xdr:row>
      <xdr:rowOff>523876</xdr:rowOff>
    </xdr:to>
    <xdr:pic>
      <xdr:nvPicPr>
        <xdr:cNvPr id="5" name="Imagen 4" descr="http://imserso/IntraPresent/groups/imagenes/documents/imagen/pag08.jpg">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6"/>
          <a:ext cx="2800350" cy="70485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847725</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5168" name="Imagen 1">
          <a:extLst>
            <a:ext uri="{FF2B5EF4-FFF2-40B4-BE49-F238E27FC236}">
              <a16:creationId xmlns:a16="http://schemas.microsoft.com/office/drawing/2014/main" id="{00000000-0008-0000-1D00-0000301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5</xdr:row>
      <xdr:rowOff>66675</xdr:rowOff>
    </xdr:from>
    <xdr:to>
      <xdr:col>12</xdr:col>
      <xdr:colOff>152400</xdr:colOff>
      <xdr:row>23</xdr:row>
      <xdr:rowOff>0</xdr:rowOff>
    </xdr:to>
    <xdr:graphicFrame macro="">
      <xdr:nvGraphicFramePr>
        <xdr:cNvPr id="2" name="Chart 16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5</xdr:row>
      <xdr:rowOff>28575</xdr:rowOff>
    </xdr:from>
    <xdr:to>
      <xdr:col>25</xdr:col>
      <xdr:colOff>400051</xdr:colOff>
      <xdr:row>23</xdr:row>
      <xdr:rowOff>9525</xdr:rowOff>
    </xdr:to>
    <xdr:graphicFrame macro="">
      <xdr:nvGraphicFramePr>
        <xdr:cNvPr id="4" name="Chart 161">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xdr:colOff>
      <xdr:row>22</xdr:row>
      <xdr:rowOff>180975</xdr:rowOff>
    </xdr:from>
    <xdr:to>
      <xdr:col>12</xdr:col>
      <xdr:colOff>200024</xdr:colOff>
      <xdr:row>45</xdr:row>
      <xdr:rowOff>57150</xdr:rowOff>
    </xdr:to>
    <xdr:graphicFrame macro="">
      <xdr:nvGraphicFramePr>
        <xdr:cNvPr id="5" name="Chart 161">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34925</xdr:colOff>
      <xdr:row>22</xdr:row>
      <xdr:rowOff>142875</xdr:rowOff>
    </xdr:from>
    <xdr:to>
      <xdr:col>25</xdr:col>
      <xdr:colOff>434974</xdr:colOff>
      <xdr:row>45</xdr:row>
      <xdr:rowOff>104775</xdr:rowOff>
    </xdr:to>
    <xdr:graphicFrame macro="">
      <xdr:nvGraphicFramePr>
        <xdr:cNvPr id="6" name="Chart 161">
          <a:extLst>
            <a:ext uri="{FF2B5EF4-FFF2-40B4-BE49-F238E27FC236}">
              <a16:creationId xmlns:a16="http://schemas.microsoft.com/office/drawing/2014/main" id="{00000000-0008-0000-1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38100</xdr:colOff>
      <xdr:row>0</xdr:row>
      <xdr:rowOff>19050</xdr:rowOff>
    </xdr:from>
    <xdr:to>
      <xdr:col>4</xdr:col>
      <xdr:colOff>19050</xdr:colOff>
      <xdr:row>1</xdr:row>
      <xdr:rowOff>485775</xdr:rowOff>
    </xdr:to>
    <xdr:pic>
      <xdr:nvPicPr>
        <xdr:cNvPr id="9" name="Imagen 8" descr="http://imserso/IntraPresent/groups/imagenes/documents/imagen/pag08.jpg">
          <a:extLst>
            <a:ext uri="{FF2B5EF4-FFF2-40B4-BE49-F238E27FC236}">
              <a16:creationId xmlns:a16="http://schemas.microsoft.com/office/drawing/2014/main" id="{00000000-0008-0000-1E00-000009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8100" y="19050"/>
          <a:ext cx="2800350" cy="65722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3</xdr:col>
      <xdr:colOff>495300</xdr:colOff>
      <xdr:row>2</xdr:row>
      <xdr:rowOff>333375</xdr:rowOff>
    </xdr:to>
    <xdr:pic>
      <xdr:nvPicPr>
        <xdr:cNvPr id="2" name="Imagen 1" descr="http://imserso/IntraPresent/groups/imagenes/documents/imagen/pag08.jpg">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7625"/>
          <a:ext cx="2800350" cy="657225"/>
        </a:xfrm>
        <a:prstGeom prst="rect">
          <a:avLst/>
        </a:prstGeom>
        <a:noFill/>
        <a:ln>
          <a:noFill/>
        </a:ln>
      </xdr:spPr>
    </xdr:pic>
    <xdr:clientData/>
  </xdr:twoCellAnchor>
  <xdr:twoCellAnchor>
    <xdr:from>
      <xdr:col>1</xdr:col>
      <xdr:colOff>1066800</xdr:colOff>
      <xdr:row>33</xdr:row>
      <xdr:rowOff>139700</xdr:rowOff>
    </xdr:from>
    <xdr:to>
      <xdr:col>9</xdr:col>
      <xdr:colOff>317500</xdr:colOff>
      <xdr:row>48</xdr:row>
      <xdr:rowOff>59904</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11</xdr:col>
      <xdr:colOff>171450</xdr:colOff>
      <xdr:row>15</xdr:row>
      <xdr:rowOff>38100</xdr:rowOff>
    </xdr:from>
    <xdr:to>
      <xdr:col>29</xdr:col>
      <xdr:colOff>285750</xdr:colOff>
      <xdr:row>36</xdr:row>
      <xdr:rowOff>9525</xdr:rowOff>
    </xdr:to>
    <xdr:graphicFrame macro="">
      <xdr:nvGraphicFramePr>
        <xdr:cNvPr id="2" name="Chart 5">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47625</xdr:rowOff>
    </xdr:from>
    <xdr:to>
      <xdr:col>11</xdr:col>
      <xdr:colOff>247650</xdr:colOff>
      <xdr:row>34</xdr:row>
      <xdr:rowOff>133350</xdr:rowOff>
    </xdr:to>
    <xdr:graphicFrame macro="">
      <xdr:nvGraphicFramePr>
        <xdr:cNvPr id="3" name="Chart 23">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95250</xdr:colOff>
      <xdr:row>2</xdr:row>
      <xdr:rowOff>476250</xdr:rowOff>
    </xdr:to>
    <xdr:pic>
      <xdr:nvPicPr>
        <xdr:cNvPr id="7" name="Imagen 6" descr="http://imserso/IntraPresent/groups/imagenes/documents/imagen/pag08.jpg">
          <a:extLst>
            <a:ext uri="{FF2B5EF4-FFF2-40B4-BE49-F238E27FC236}">
              <a16:creationId xmlns:a16="http://schemas.microsoft.com/office/drawing/2014/main" id="{00000000-0008-0000-20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7</xdr:col>
      <xdr:colOff>406938</xdr:colOff>
      <xdr:row>1</xdr:row>
      <xdr:rowOff>514350</xdr:rowOff>
    </xdr:to>
    <xdr:pic>
      <xdr:nvPicPr>
        <xdr:cNvPr id="5" name="Imagen 4" descr="http://imserso/IntraPresent/groups/imagenes/documents/imagen/pag08.jpg">
          <a:extLst>
            <a:ext uri="{FF2B5EF4-FFF2-40B4-BE49-F238E27FC236}">
              <a16:creationId xmlns:a16="http://schemas.microsoft.com/office/drawing/2014/main" id="{00000000-0008-0000-0F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8</xdr:col>
      <xdr:colOff>142875</xdr:colOff>
      <xdr:row>1</xdr:row>
      <xdr:rowOff>552450</xdr:rowOff>
    </xdr:to>
    <xdr:pic>
      <xdr:nvPicPr>
        <xdr:cNvPr id="6" name="Imagen 1">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0"/>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8</xdr:col>
      <xdr:colOff>161925</xdr:colOff>
      <xdr:row>1</xdr:row>
      <xdr:rowOff>552450</xdr:rowOff>
    </xdr:to>
    <xdr:pic>
      <xdr:nvPicPr>
        <xdr:cNvPr id="7" name="Imagen 6" descr="http://imserso/IntraPresent/groups/imagenes/documents/imagen/pag08.jpg">
          <a:extLst>
            <a:ext uri="{FF2B5EF4-FFF2-40B4-BE49-F238E27FC236}">
              <a16:creationId xmlns:a16="http://schemas.microsoft.com/office/drawing/2014/main" id="{00000000-0008-0000-0F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0"/>
          <a:ext cx="3305175" cy="723900"/>
        </a:xfrm>
        <a:prstGeom prst="rect">
          <a:avLst/>
        </a:prstGeom>
        <a:noFill/>
        <a:ln>
          <a:noFill/>
        </a:ln>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8" name="Picture 1" descr="Sistema para la Autonomía y Atención a la Dependencia (SAAD)">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9" name="Picture 1" descr="Sistema para la Autonomía y Atención a la Dependencia (SAAD)">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10" name="Picture 1" descr="Sistema para la Autonomía y Atención a la Dependencia (SAAD)">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7</xdr:col>
      <xdr:colOff>406938</xdr:colOff>
      <xdr:row>1</xdr:row>
      <xdr:rowOff>514350</xdr:rowOff>
    </xdr:to>
    <xdr:pic>
      <xdr:nvPicPr>
        <xdr:cNvPr id="11" name="Imagen 10" descr="http://imserso/IntraPresent/groups/imagenes/documents/imagen/pag08.jpg">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8</xdr:col>
      <xdr:colOff>142875</xdr:colOff>
      <xdr:row>1</xdr:row>
      <xdr:rowOff>552450</xdr:rowOff>
    </xdr:to>
    <xdr:pic>
      <xdr:nvPicPr>
        <xdr:cNvPr id="12" name="Imagen 1">
          <a:extLst>
            <a:ext uri="{FF2B5EF4-FFF2-40B4-BE49-F238E27FC236}">
              <a16:creationId xmlns:a16="http://schemas.microsoft.com/office/drawing/2014/main" id="{00000000-0008-0000-0F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0"/>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8</xdr:col>
      <xdr:colOff>161925</xdr:colOff>
      <xdr:row>1</xdr:row>
      <xdr:rowOff>552450</xdr:rowOff>
    </xdr:to>
    <xdr:pic>
      <xdr:nvPicPr>
        <xdr:cNvPr id="13" name="Imagen 12" descr="http://imserso/IntraPresent/groups/imagenes/documents/imagen/pag08.jpg">
          <a:extLst>
            <a:ext uri="{FF2B5EF4-FFF2-40B4-BE49-F238E27FC236}">
              <a16:creationId xmlns:a16="http://schemas.microsoft.com/office/drawing/2014/main" id="{00000000-0008-0000-0F00-00000D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0"/>
          <a:ext cx="3305175" cy="72390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533400</xdr:rowOff>
    </xdr:to>
    <xdr:pic>
      <xdr:nvPicPr>
        <xdr:cNvPr id="5" name="Imagen 4" descr="http://imserso/IntraPresent/groups/imagenes/documents/imagen/pag08.jpg">
          <a:extLst>
            <a:ext uri="{FF2B5EF4-FFF2-40B4-BE49-F238E27FC236}">
              <a16:creationId xmlns:a16="http://schemas.microsoft.com/office/drawing/2014/main" id="{00000000-0008-0000-2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2800350" cy="65722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47625</xdr:colOff>
      <xdr:row>4</xdr:row>
      <xdr:rowOff>57150</xdr:rowOff>
    </xdr:from>
    <xdr:to>
      <xdr:col>21</xdr:col>
      <xdr:colOff>527050</xdr:colOff>
      <xdr:row>31</xdr:row>
      <xdr:rowOff>47625</xdr:rowOff>
    </xdr:to>
    <xdr:graphicFrame macro="">
      <xdr:nvGraphicFramePr>
        <xdr:cNvPr id="3" name="Gráfico 2">
          <a:extLst>
            <a:ext uri="{FF2B5EF4-FFF2-40B4-BE49-F238E27FC236}">
              <a16:creationId xmlns:a16="http://schemas.microsoft.com/office/drawing/2014/main" id="{00000000-0008-0000-2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5</xdr:row>
      <xdr:rowOff>28575</xdr:rowOff>
    </xdr:from>
    <xdr:to>
      <xdr:col>21</xdr:col>
      <xdr:colOff>479425</xdr:colOff>
      <xdr:row>31</xdr:row>
      <xdr:rowOff>85725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57150</xdr:colOff>
      <xdr:row>7</xdr:row>
      <xdr:rowOff>47625</xdr:rowOff>
    </xdr:from>
    <xdr:to>
      <xdr:col>18</xdr:col>
      <xdr:colOff>257175</xdr:colOff>
      <xdr:row>31</xdr:row>
      <xdr:rowOff>9525</xdr:rowOff>
    </xdr:to>
    <xdr:graphicFrame macro="">
      <xdr:nvGraphicFramePr>
        <xdr:cNvPr id="8239" name="Chart 113">
          <a:extLst>
            <a:ext uri="{FF2B5EF4-FFF2-40B4-BE49-F238E27FC236}">
              <a16:creationId xmlns:a16="http://schemas.microsoft.com/office/drawing/2014/main" id="{00000000-0008-0000-2400-00002F2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0</xdr:rowOff>
    </xdr:from>
    <xdr:to>
      <xdr:col>4</xdr:col>
      <xdr:colOff>9525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0"/>
          <a:ext cx="2800350" cy="65722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6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8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9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847725</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371475</xdr:colOff>
      <xdr:row>0</xdr:row>
      <xdr:rowOff>0</xdr:rowOff>
    </xdr:from>
    <xdr:to>
      <xdr:col>19</xdr:col>
      <xdr:colOff>361950</xdr:colOff>
      <xdr:row>1</xdr:row>
      <xdr:rowOff>361950</xdr:rowOff>
    </xdr:to>
    <xdr:pic>
      <xdr:nvPicPr>
        <xdr:cNvPr id="2" name="Picture 1" descr="Sistema para la Autonomía y Atención a la Dependencia (SAAD)">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3" name="Picture 1" descr="Sistema para la Autonomía y Atención a la Dependencia (SAAD)">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371475</xdr:colOff>
      <xdr:row>0</xdr:row>
      <xdr:rowOff>0</xdr:rowOff>
    </xdr:from>
    <xdr:to>
      <xdr:col>19</xdr:col>
      <xdr:colOff>361950</xdr:colOff>
      <xdr:row>1</xdr:row>
      <xdr:rowOff>361950</xdr:rowOff>
    </xdr:to>
    <xdr:pic>
      <xdr:nvPicPr>
        <xdr:cNvPr id="4" name="Picture 1" descr="Sistema para la Autonomía y Atención a la Dependencia (SAAD)">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77000" y="0"/>
          <a:ext cx="194310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7</xdr:col>
      <xdr:colOff>406938</xdr:colOff>
      <xdr:row>1</xdr:row>
      <xdr:rowOff>514350</xdr:rowOff>
    </xdr:to>
    <xdr:pic>
      <xdr:nvPicPr>
        <xdr:cNvPr id="5" name="Imagen 4" descr="http://imserso/IntraPresent/groups/imagenes/documents/imagen/pag08.jpg">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0</xdr:row>
      <xdr:rowOff>0</xdr:rowOff>
    </xdr:from>
    <xdr:to>
      <xdr:col>8</xdr:col>
      <xdr:colOff>142875</xdr:colOff>
      <xdr:row>1</xdr:row>
      <xdr:rowOff>552450</xdr:rowOff>
    </xdr:to>
    <xdr:pic>
      <xdr:nvPicPr>
        <xdr:cNvPr id="6" name="Imagen 1">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350" y="0"/>
          <a:ext cx="32861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8</xdr:col>
      <xdr:colOff>161925</xdr:colOff>
      <xdr:row>1</xdr:row>
      <xdr:rowOff>552450</xdr:rowOff>
    </xdr:to>
    <xdr:pic>
      <xdr:nvPicPr>
        <xdr:cNvPr id="7" name="Imagen 6" descr="http://imserso/IntraPresent/groups/imagenes/documents/imagen/pag08.jpg">
          <a:extLst>
            <a:ext uri="{FF2B5EF4-FFF2-40B4-BE49-F238E27FC236}">
              <a16:creationId xmlns:a16="http://schemas.microsoft.com/office/drawing/2014/main" id="{00000000-0008-0000-1000-000007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0"/>
          <a:ext cx="3305175" cy="72390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5</xdr:row>
      <xdr:rowOff>9525</xdr:rowOff>
    </xdr:from>
    <xdr:to>
      <xdr:col>12</xdr:col>
      <xdr:colOff>152400</xdr:colOff>
      <xdr:row>24</xdr:row>
      <xdr:rowOff>9525</xdr:rowOff>
    </xdr:to>
    <xdr:graphicFrame macro="">
      <xdr:nvGraphicFramePr>
        <xdr:cNvPr id="2" name="Chart 16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28574</xdr:colOff>
      <xdr:row>5</xdr:row>
      <xdr:rowOff>0</xdr:rowOff>
    </xdr:from>
    <xdr:to>
      <xdr:col>25</xdr:col>
      <xdr:colOff>441325</xdr:colOff>
      <xdr:row>24</xdr:row>
      <xdr:rowOff>38100</xdr:rowOff>
    </xdr:to>
    <xdr:graphicFrame macro="">
      <xdr:nvGraphicFramePr>
        <xdr:cNvPr id="4" name="Chart 161">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171450</xdr:rowOff>
    </xdr:from>
    <xdr:to>
      <xdr:col>12</xdr:col>
      <xdr:colOff>123825</xdr:colOff>
      <xdr:row>45</xdr:row>
      <xdr:rowOff>79375</xdr:rowOff>
    </xdr:to>
    <xdr:graphicFrame macro="">
      <xdr:nvGraphicFramePr>
        <xdr:cNvPr id="5" name="Chart 161">
          <a:extLst>
            <a:ext uri="{FF2B5EF4-FFF2-40B4-BE49-F238E27FC236}">
              <a16:creationId xmlns:a16="http://schemas.microsoft.com/office/drawing/2014/main" id="{00000000-0008-0000-2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xdr:colOff>
      <xdr:row>23</xdr:row>
      <xdr:rowOff>177800</xdr:rowOff>
    </xdr:from>
    <xdr:to>
      <xdr:col>25</xdr:col>
      <xdr:colOff>457200</xdr:colOff>
      <xdr:row>45</xdr:row>
      <xdr:rowOff>53975</xdr:rowOff>
    </xdr:to>
    <xdr:graphicFrame macro="">
      <xdr:nvGraphicFramePr>
        <xdr:cNvPr id="6" name="Chart 161">
          <a:extLst>
            <a:ext uri="{FF2B5EF4-FFF2-40B4-BE49-F238E27FC236}">
              <a16:creationId xmlns:a16="http://schemas.microsoft.com/office/drawing/2014/main" id="{00000000-0008-0000-2C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0</xdr:colOff>
      <xdr:row>0</xdr:row>
      <xdr:rowOff>0</xdr:rowOff>
    </xdr:from>
    <xdr:to>
      <xdr:col>4</xdr:col>
      <xdr:colOff>57150</xdr:colOff>
      <xdr:row>1</xdr:row>
      <xdr:rowOff>466725</xdr:rowOff>
    </xdr:to>
    <xdr:pic>
      <xdr:nvPicPr>
        <xdr:cNvPr id="9" name="Imagen 8" descr="http://imserso/IntraPresent/groups/imagenes/documents/imagen/pag08.jpg">
          <a:extLst>
            <a:ext uri="{FF2B5EF4-FFF2-40B4-BE49-F238E27FC236}">
              <a16:creationId xmlns:a16="http://schemas.microsoft.com/office/drawing/2014/main" id="{00000000-0008-0000-2C00-000009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381972</xdr:colOff>
      <xdr:row>2</xdr:row>
      <xdr:rowOff>289638</xdr:rowOff>
    </xdr:to>
    <xdr:pic>
      <xdr:nvPicPr>
        <xdr:cNvPr id="2" name="Imagen 1" descr="http://imserso/IntraPresent/groups/imagenes/documents/imagen/pag08.jpg">
          <a:extLst>
            <a:ext uri="{FF2B5EF4-FFF2-40B4-BE49-F238E27FC236}">
              <a16:creationId xmlns:a16="http://schemas.microsoft.com/office/drawing/2014/main" id="{00000000-0008-0000-2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1322" cy="661113"/>
        </a:xfrm>
        <a:prstGeom prst="rect">
          <a:avLst/>
        </a:prstGeom>
        <a:noFill/>
        <a:ln>
          <a:noFill/>
        </a:ln>
      </xdr:spPr>
    </xdr:pic>
    <xdr:clientData/>
  </xdr:twoCellAnchor>
  <xdr:twoCellAnchor>
    <xdr:from>
      <xdr:col>1</xdr:col>
      <xdr:colOff>1438276</xdr:colOff>
      <xdr:row>34</xdr:row>
      <xdr:rowOff>15874</xdr:rowOff>
    </xdr:from>
    <xdr:to>
      <xdr:col>9</xdr:col>
      <xdr:colOff>323851</xdr:colOff>
      <xdr:row>48</xdr:row>
      <xdr:rowOff>158749</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11</xdr:col>
      <xdr:colOff>171450</xdr:colOff>
      <xdr:row>23</xdr:row>
      <xdr:rowOff>38100</xdr:rowOff>
    </xdr:from>
    <xdr:to>
      <xdr:col>29</xdr:col>
      <xdr:colOff>304800</xdr:colOff>
      <xdr:row>38</xdr:row>
      <xdr:rowOff>66675</xdr:rowOff>
    </xdr:to>
    <xdr:graphicFrame macro="">
      <xdr:nvGraphicFramePr>
        <xdr:cNvPr id="2" name="Chart 5">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24</xdr:row>
      <xdr:rowOff>28575</xdr:rowOff>
    </xdr:from>
    <xdr:to>
      <xdr:col>8</xdr:col>
      <xdr:colOff>371476</xdr:colOff>
      <xdr:row>35</xdr:row>
      <xdr:rowOff>180975</xdr:rowOff>
    </xdr:to>
    <xdr:graphicFrame macro="">
      <xdr:nvGraphicFramePr>
        <xdr:cNvPr id="5" name="Chart 23">
          <a:extLst>
            <a:ext uri="{FF2B5EF4-FFF2-40B4-BE49-F238E27FC236}">
              <a16:creationId xmlns:a16="http://schemas.microsoft.com/office/drawing/2014/main" id="{00000000-0008-0000-2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8</xdr:col>
      <xdr:colOff>123825</xdr:colOff>
      <xdr:row>2</xdr:row>
      <xdr:rowOff>476250</xdr:rowOff>
    </xdr:to>
    <xdr:pic>
      <xdr:nvPicPr>
        <xdr:cNvPr id="8" name="Imagen 7" descr="http://imserso/IntraPresent/groups/imagenes/documents/imagen/pag08.jpg">
          <a:extLst>
            <a:ext uri="{FF2B5EF4-FFF2-40B4-BE49-F238E27FC236}">
              <a16:creationId xmlns:a16="http://schemas.microsoft.com/office/drawing/2014/main" id="{00000000-0008-0000-2E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3</xdr:col>
      <xdr:colOff>276225</xdr:colOff>
      <xdr:row>7</xdr:row>
      <xdr:rowOff>60325</xdr:rowOff>
    </xdr:from>
    <xdr:to>
      <xdr:col>27</xdr:col>
      <xdr:colOff>57150</xdr:colOff>
      <xdr:row>17</xdr:row>
      <xdr:rowOff>171450</xdr:rowOff>
    </xdr:to>
    <xdr:graphicFrame macro="">
      <xdr:nvGraphicFramePr>
        <xdr:cNvPr id="2" name="Chart 5">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266700</xdr:colOff>
      <xdr:row>17</xdr:row>
      <xdr:rowOff>257175</xdr:rowOff>
    </xdr:from>
    <xdr:to>
      <xdr:col>27</xdr:col>
      <xdr:colOff>57150</xdr:colOff>
      <xdr:row>32</xdr:row>
      <xdr:rowOff>28575</xdr:rowOff>
    </xdr:to>
    <xdr:graphicFrame macro="">
      <xdr:nvGraphicFramePr>
        <xdr:cNvPr id="5" name="Chart 5">
          <a:extLst>
            <a:ext uri="{FF2B5EF4-FFF2-40B4-BE49-F238E27FC236}">
              <a16:creationId xmlns:a16="http://schemas.microsoft.com/office/drawing/2014/main" id="{00000000-0008-0000-2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0</xdr:colOff>
      <xdr:row>2</xdr:row>
      <xdr:rowOff>476250</xdr:rowOff>
    </xdr:to>
    <xdr:pic>
      <xdr:nvPicPr>
        <xdr:cNvPr id="8" name="Imagen 7" descr="http://imserso/IntraPresent/groups/imagenes/documents/imagen/pag08.jpg">
          <a:extLst>
            <a:ext uri="{FF2B5EF4-FFF2-40B4-BE49-F238E27FC236}">
              <a16:creationId xmlns:a16="http://schemas.microsoft.com/office/drawing/2014/main" id="{00000000-0008-0000-2F00-000008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3</xdr:col>
      <xdr:colOff>295275</xdr:colOff>
      <xdr:row>7</xdr:row>
      <xdr:rowOff>60325</xdr:rowOff>
    </xdr:from>
    <xdr:to>
      <xdr:col>27</xdr:col>
      <xdr:colOff>76200</xdr:colOff>
      <xdr:row>17</xdr:row>
      <xdr:rowOff>76200</xdr:rowOff>
    </xdr:to>
    <xdr:graphicFrame macro="">
      <xdr:nvGraphicFramePr>
        <xdr:cNvPr id="2" name="Chart 5">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295275</xdr:colOff>
      <xdr:row>17</xdr:row>
      <xdr:rowOff>95250</xdr:rowOff>
    </xdr:from>
    <xdr:to>
      <xdr:col>27</xdr:col>
      <xdr:colOff>85725</xdr:colOff>
      <xdr:row>30</xdr:row>
      <xdr:rowOff>152400</xdr:rowOff>
    </xdr:to>
    <xdr:graphicFrame macro="">
      <xdr:nvGraphicFramePr>
        <xdr:cNvPr id="4" name="Chart 5">
          <a:extLst>
            <a:ext uri="{FF2B5EF4-FFF2-40B4-BE49-F238E27FC236}">
              <a16:creationId xmlns:a16="http://schemas.microsoft.com/office/drawing/2014/main" id="{00000000-0008-0000-3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0</xdr:colOff>
      <xdr:row>2</xdr:row>
      <xdr:rowOff>476250</xdr:rowOff>
    </xdr:to>
    <xdr:pic>
      <xdr:nvPicPr>
        <xdr:cNvPr id="7" name="Imagen 6" descr="http://imserso/IntraPresent/groups/imagenes/documents/imagen/pag08.jpg">
          <a:extLst>
            <a:ext uri="{FF2B5EF4-FFF2-40B4-BE49-F238E27FC236}">
              <a16:creationId xmlns:a16="http://schemas.microsoft.com/office/drawing/2014/main" id="{00000000-0008-0000-30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190500</xdr:colOff>
      <xdr:row>1</xdr:row>
      <xdr:rowOff>542925</xdr:rowOff>
    </xdr:to>
    <xdr:pic>
      <xdr:nvPicPr>
        <xdr:cNvPr id="5" name="Imagen 4" descr="http://imserso/IntraPresent/groups/imagenes/documents/imagen/pag08.jpg">
          <a:extLst>
            <a:ext uri="{FF2B5EF4-FFF2-40B4-BE49-F238E27FC236}">
              <a16:creationId xmlns:a16="http://schemas.microsoft.com/office/drawing/2014/main" id="{00000000-0008-0000-31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xdr:col>
      <xdr:colOff>180975</xdr:colOff>
      <xdr:row>4</xdr:row>
      <xdr:rowOff>57150</xdr:rowOff>
    </xdr:from>
    <xdr:to>
      <xdr:col>22</xdr:col>
      <xdr:colOff>88900</xdr:colOff>
      <xdr:row>31</xdr:row>
      <xdr:rowOff>200025</xdr:rowOff>
    </xdr:to>
    <xdr:graphicFrame macro="">
      <xdr:nvGraphicFramePr>
        <xdr:cNvPr id="3" name="Gráfico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2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190500</xdr:colOff>
      <xdr:row>1</xdr:row>
      <xdr:rowOff>542925</xdr:rowOff>
    </xdr:to>
    <xdr:pic>
      <xdr:nvPicPr>
        <xdr:cNvPr id="5" name="Imagen 4" descr="http://imserso/IntraPresent/groups/imagenes/documents/imagen/pag08.jpg">
          <a:extLst>
            <a:ext uri="{FF2B5EF4-FFF2-40B4-BE49-F238E27FC236}">
              <a16:creationId xmlns:a16="http://schemas.microsoft.com/office/drawing/2014/main" id="{00000000-0008-0000-3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1</xdr:col>
      <xdr:colOff>85725</xdr:colOff>
      <xdr:row>4</xdr:row>
      <xdr:rowOff>57150</xdr:rowOff>
    </xdr:from>
    <xdr:to>
      <xdr:col>21</xdr:col>
      <xdr:colOff>565150</xdr:colOff>
      <xdr:row>31</xdr:row>
      <xdr:rowOff>200025</xdr:rowOff>
    </xdr:to>
    <xdr:graphicFrame macro="">
      <xdr:nvGraphicFramePr>
        <xdr:cNvPr id="3" name="Gráfico 2">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4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628090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190500</xdr:colOff>
      <xdr:row>1</xdr:row>
      <xdr:rowOff>542925</xdr:rowOff>
    </xdr:to>
    <xdr:pic>
      <xdr:nvPicPr>
        <xdr:cNvPr id="5" name="Imagen 4" descr="http://imserso/IntraPresent/groups/imagenes/documents/imagen/pag08.jpg">
          <a:extLst>
            <a:ext uri="{FF2B5EF4-FFF2-40B4-BE49-F238E27FC236}">
              <a16:creationId xmlns:a16="http://schemas.microsoft.com/office/drawing/2014/main" id="{00000000-0008-0000-35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171450</xdr:colOff>
      <xdr:row>4</xdr:row>
      <xdr:rowOff>19050</xdr:rowOff>
    </xdr:from>
    <xdr:to>
      <xdr:col>22</xdr:col>
      <xdr:colOff>79375</xdr:colOff>
      <xdr:row>31</xdr:row>
      <xdr:rowOff>161925</xdr:rowOff>
    </xdr:to>
    <xdr:graphicFrame macro="">
      <xdr:nvGraphicFramePr>
        <xdr:cNvPr id="3" name="Gráfico 2">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6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190500</xdr:colOff>
      <xdr:row>1</xdr:row>
      <xdr:rowOff>542925</xdr:rowOff>
    </xdr:to>
    <xdr:pic>
      <xdr:nvPicPr>
        <xdr:cNvPr id="5" name="Imagen 4" descr="http://imserso/IntraPresent/groups/imagenes/documents/imagen/pag08.jpg">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114300</xdr:colOff>
      <xdr:row>4</xdr:row>
      <xdr:rowOff>38100</xdr:rowOff>
    </xdr:from>
    <xdr:to>
      <xdr:col>22</xdr:col>
      <xdr:colOff>22225</xdr:colOff>
      <xdr:row>31</xdr:row>
      <xdr:rowOff>180975</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6</xdr:col>
      <xdr:colOff>85725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8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11</xdr:col>
      <xdr:colOff>19050</xdr:colOff>
      <xdr:row>7</xdr:row>
      <xdr:rowOff>47625</xdr:rowOff>
    </xdr:from>
    <xdr:to>
      <xdr:col>17</xdr:col>
      <xdr:colOff>219075</xdr:colOff>
      <xdr:row>31</xdr:row>
      <xdr:rowOff>9525</xdr:rowOff>
    </xdr:to>
    <xdr:graphicFrame macro="">
      <xdr:nvGraphicFramePr>
        <xdr:cNvPr id="12335" name="Chart 113">
          <a:extLst>
            <a:ext uri="{FF2B5EF4-FFF2-40B4-BE49-F238E27FC236}">
              <a16:creationId xmlns:a16="http://schemas.microsoft.com/office/drawing/2014/main" id="{00000000-0008-0000-3900-00002F3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0</xdr:rowOff>
    </xdr:from>
    <xdr:to>
      <xdr:col>3</xdr:col>
      <xdr:colOff>104775</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39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0"/>
          <a:ext cx="2800350" cy="657225"/>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A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B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C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171450</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847725</xdr:colOff>
      <xdr:row>1</xdr:row>
      <xdr:rowOff>466725</xdr:rowOff>
    </xdr:to>
    <xdr:pic>
      <xdr:nvPicPr>
        <xdr:cNvPr id="5" name="Imagen 4" descr="http://imserso/IntraPresent/groups/imagenes/documents/imagen/pag08.jpg">
          <a:extLst>
            <a:ext uri="{FF2B5EF4-FFF2-40B4-BE49-F238E27FC236}">
              <a16:creationId xmlns:a16="http://schemas.microsoft.com/office/drawing/2014/main" id="{00000000-0008-0000-3E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0</xdr:colOff>
      <xdr:row>5</xdr:row>
      <xdr:rowOff>28575</xdr:rowOff>
    </xdr:from>
    <xdr:to>
      <xdr:col>12</xdr:col>
      <xdr:colOff>47625</xdr:colOff>
      <xdr:row>24</xdr:row>
      <xdr:rowOff>19050</xdr:rowOff>
    </xdr:to>
    <xdr:graphicFrame macro="">
      <xdr:nvGraphicFramePr>
        <xdr:cNvPr id="2" name="Chart 16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323850</xdr:colOff>
      <xdr:row>4</xdr:row>
      <xdr:rowOff>200026</xdr:rowOff>
    </xdr:from>
    <xdr:to>
      <xdr:col>25</xdr:col>
      <xdr:colOff>314325</xdr:colOff>
      <xdr:row>24</xdr:row>
      <xdr:rowOff>38100</xdr:rowOff>
    </xdr:to>
    <xdr:graphicFrame macro="">
      <xdr:nvGraphicFramePr>
        <xdr:cNvPr id="4" name="Chart 161">
          <a:extLst>
            <a:ext uri="{FF2B5EF4-FFF2-40B4-BE49-F238E27FC236}">
              <a16:creationId xmlns:a16="http://schemas.microsoft.com/office/drawing/2014/main" id="{00000000-0008-0000-3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23</xdr:row>
      <xdr:rowOff>190500</xdr:rowOff>
    </xdr:from>
    <xdr:to>
      <xdr:col>12</xdr:col>
      <xdr:colOff>114300</xdr:colOff>
      <xdr:row>47</xdr:row>
      <xdr:rowOff>85725</xdr:rowOff>
    </xdr:to>
    <xdr:graphicFrame macro="">
      <xdr:nvGraphicFramePr>
        <xdr:cNvPr id="5" name="Chart 161">
          <a:extLst>
            <a:ext uri="{FF2B5EF4-FFF2-40B4-BE49-F238E27FC236}">
              <a16:creationId xmlns:a16="http://schemas.microsoft.com/office/drawing/2014/main" id="{00000000-0008-0000-3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406400</xdr:colOff>
      <xdr:row>23</xdr:row>
      <xdr:rowOff>206375</xdr:rowOff>
    </xdr:from>
    <xdr:to>
      <xdr:col>25</xdr:col>
      <xdr:colOff>460375</xdr:colOff>
      <xdr:row>47</xdr:row>
      <xdr:rowOff>63500</xdr:rowOff>
    </xdr:to>
    <xdr:graphicFrame macro="">
      <xdr:nvGraphicFramePr>
        <xdr:cNvPr id="6" name="Chart 161">
          <a:extLst>
            <a:ext uri="{FF2B5EF4-FFF2-40B4-BE49-F238E27FC236}">
              <a16:creationId xmlns:a16="http://schemas.microsoft.com/office/drawing/2014/main" id="{00000000-0008-0000-3F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76200</xdr:colOff>
      <xdr:row>0</xdr:row>
      <xdr:rowOff>0</xdr:rowOff>
    </xdr:from>
    <xdr:to>
      <xdr:col>4</xdr:col>
      <xdr:colOff>54040</xdr:colOff>
      <xdr:row>1</xdr:row>
      <xdr:rowOff>468345</xdr:rowOff>
    </xdr:to>
    <xdr:pic>
      <xdr:nvPicPr>
        <xdr:cNvPr id="9" name="Imagen 8" descr="http://imserso/IntraPresent/groups/imagenes/documents/imagen/pag08.jpg">
          <a:extLst>
            <a:ext uri="{FF2B5EF4-FFF2-40B4-BE49-F238E27FC236}">
              <a16:creationId xmlns:a16="http://schemas.microsoft.com/office/drawing/2014/main" id="{00000000-0008-0000-3F00-000009000000}"/>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 y="0"/>
          <a:ext cx="2801322" cy="661113"/>
        </a:xfrm>
        <a:prstGeom prst="rect">
          <a:avLst/>
        </a:prstGeom>
        <a:noFill/>
        <a:ln>
          <a:noFill/>
        </a:ln>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343872</xdr:colOff>
      <xdr:row>2</xdr:row>
      <xdr:rowOff>289638</xdr:rowOff>
    </xdr:to>
    <xdr:pic>
      <xdr:nvPicPr>
        <xdr:cNvPr id="2" name="Imagen 1" descr="http://imserso/IntraPresent/groups/imagenes/documents/imagen/pag08.jpg">
          <a:extLst>
            <a:ext uri="{FF2B5EF4-FFF2-40B4-BE49-F238E27FC236}">
              <a16:creationId xmlns:a16="http://schemas.microsoft.com/office/drawing/2014/main" id="{00000000-0008-0000-4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1322" cy="661113"/>
        </a:xfrm>
        <a:prstGeom prst="rect">
          <a:avLst/>
        </a:prstGeom>
        <a:noFill/>
        <a:ln>
          <a:noFill/>
        </a:ln>
      </xdr:spPr>
    </xdr:pic>
    <xdr:clientData/>
  </xdr:twoCellAnchor>
  <xdr:twoCellAnchor>
    <xdr:from>
      <xdr:col>1</xdr:col>
      <xdr:colOff>1619250</xdr:colOff>
      <xdr:row>34</xdr:row>
      <xdr:rowOff>6350</xdr:rowOff>
    </xdr:from>
    <xdr:to>
      <xdr:col>9</xdr:col>
      <xdr:colOff>571500</xdr:colOff>
      <xdr:row>48</xdr:row>
      <xdr:rowOff>184150</xdr:rowOff>
    </xdr:to>
    <xdr:graphicFrame macro="">
      <xdr:nvGraphicFramePr>
        <xdr:cNvPr id="3" name="Gráfico 2">
          <a:extLst>
            <a:ext uri="{FF2B5EF4-FFF2-40B4-BE49-F238E27FC236}">
              <a16:creationId xmlns:a16="http://schemas.microsoft.com/office/drawing/2014/main" id="{00000000-0008-0000-4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171450</xdr:colOff>
      <xdr:row>21</xdr:row>
      <xdr:rowOff>38100</xdr:rowOff>
    </xdr:from>
    <xdr:to>
      <xdr:col>29</xdr:col>
      <xdr:colOff>304800</xdr:colOff>
      <xdr:row>36</xdr:row>
      <xdr:rowOff>66675</xdr:rowOff>
    </xdr:to>
    <xdr:graphicFrame macro="">
      <xdr:nvGraphicFramePr>
        <xdr:cNvPr id="2" name="Chart 5">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219076</xdr:colOff>
      <xdr:row>22</xdr:row>
      <xdr:rowOff>28575</xdr:rowOff>
    </xdr:from>
    <xdr:to>
      <xdr:col>8</xdr:col>
      <xdr:colOff>371476</xdr:colOff>
      <xdr:row>33</xdr:row>
      <xdr:rowOff>180975</xdr:rowOff>
    </xdr:to>
    <xdr:graphicFrame macro="">
      <xdr:nvGraphicFramePr>
        <xdr:cNvPr id="4" name="Chart 23">
          <a:extLst>
            <a:ext uri="{FF2B5EF4-FFF2-40B4-BE49-F238E27FC236}">
              <a16:creationId xmlns:a16="http://schemas.microsoft.com/office/drawing/2014/main" id="{00000000-0008-0000-4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8</xdr:col>
      <xdr:colOff>123825</xdr:colOff>
      <xdr:row>2</xdr:row>
      <xdr:rowOff>476250</xdr:rowOff>
    </xdr:to>
    <xdr:pic>
      <xdr:nvPicPr>
        <xdr:cNvPr id="7" name="Imagen 6" descr="http://imserso/IntraPresent/groups/imagenes/documents/imagen/pag08.jpg">
          <a:extLst>
            <a:ext uri="{FF2B5EF4-FFF2-40B4-BE49-F238E27FC236}">
              <a16:creationId xmlns:a16="http://schemas.microsoft.com/office/drawing/2014/main" id="{00000000-0008-0000-41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142875</xdr:colOff>
      <xdr:row>1</xdr:row>
      <xdr:rowOff>533400</xdr:rowOff>
    </xdr:to>
    <xdr:pic>
      <xdr:nvPicPr>
        <xdr:cNvPr id="3" name="Imagen 1">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0"/>
          <a:ext cx="28860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285749</xdr:colOff>
      <xdr:row>7</xdr:row>
      <xdr:rowOff>9525</xdr:rowOff>
    </xdr:from>
    <xdr:to>
      <xdr:col>26</xdr:col>
      <xdr:colOff>333374</xdr:colOff>
      <xdr:row>17</xdr:row>
      <xdr:rowOff>9525</xdr:rowOff>
    </xdr:to>
    <xdr:graphicFrame macro="">
      <xdr:nvGraphicFramePr>
        <xdr:cNvPr id="2" name="Chart 5">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285749</xdr:colOff>
      <xdr:row>17</xdr:row>
      <xdr:rowOff>104776</xdr:rowOff>
    </xdr:from>
    <xdr:to>
      <xdr:col>26</xdr:col>
      <xdr:colOff>342900</xdr:colOff>
      <xdr:row>31</xdr:row>
      <xdr:rowOff>180976</xdr:rowOff>
    </xdr:to>
    <xdr:graphicFrame macro="">
      <xdr:nvGraphicFramePr>
        <xdr:cNvPr id="4" name="Chart 5">
          <a:extLst>
            <a:ext uri="{FF2B5EF4-FFF2-40B4-BE49-F238E27FC236}">
              <a16:creationId xmlns:a16="http://schemas.microsoft.com/office/drawing/2014/main" id="{00000000-0008-0000-4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0</xdr:row>
      <xdr:rowOff>0</xdr:rowOff>
    </xdr:from>
    <xdr:to>
      <xdr:col>10</xdr:col>
      <xdr:colOff>0</xdr:colOff>
      <xdr:row>2</xdr:row>
      <xdr:rowOff>476250</xdr:rowOff>
    </xdr:to>
    <xdr:pic>
      <xdr:nvPicPr>
        <xdr:cNvPr id="7" name="Imagen 6" descr="http://imserso/IntraPresent/groups/imagenes/documents/imagen/pag08.jpg">
          <a:extLst>
            <a:ext uri="{FF2B5EF4-FFF2-40B4-BE49-F238E27FC236}">
              <a16:creationId xmlns:a16="http://schemas.microsoft.com/office/drawing/2014/main" id="{00000000-0008-0000-42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6200" y="0"/>
          <a:ext cx="2800350" cy="657225"/>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4" name="Imagen 3" descr="http://imserso/IntraPresent/groups/imagenes/documents/imagen/pag08.jpg">
          <a:extLst>
            <a:ext uri="{FF2B5EF4-FFF2-40B4-BE49-F238E27FC236}">
              <a16:creationId xmlns:a16="http://schemas.microsoft.com/office/drawing/2014/main" id="{00000000-0008-0000-4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378363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4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38100</xdr:colOff>
      <xdr:row>1</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4D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2800350" cy="657225"/>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38100</xdr:colOff>
      <xdr:row>1</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4E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2800350" cy="657225"/>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38100</xdr:colOff>
      <xdr:row>1</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4F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2800350" cy="657225"/>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38100</xdr:colOff>
      <xdr:row>1</xdr:row>
      <xdr:rowOff>495300</xdr:rowOff>
    </xdr:to>
    <xdr:pic>
      <xdr:nvPicPr>
        <xdr:cNvPr id="5" name="Imagen 4" descr="http://imserso/IntraPresent/groups/imagenes/documents/imagen/pag08.jpg">
          <a:extLst>
            <a:ext uri="{FF2B5EF4-FFF2-40B4-BE49-F238E27FC236}">
              <a16:creationId xmlns:a16="http://schemas.microsoft.com/office/drawing/2014/main" id="{00000000-0008-0000-50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0"/>
          <a:ext cx="2800350" cy="657225"/>
        </a:xfrm>
        <a:prstGeom prst="rect">
          <a:avLst/>
        </a:prstGeom>
        <a:noFill/>
        <a:ln>
          <a:noFill/>
        </a:ln>
      </xdr:spPr>
    </xdr:pic>
    <xdr:clientData/>
  </xdr:twoCellAnchor>
</xdr:wsDr>
</file>

<file path=xl/drawings/drawing68.xml><?xml version="1.0" encoding="utf-8"?>
<xdr:wsDr xmlns:xdr="http://schemas.openxmlformats.org/drawingml/2006/spreadsheetDrawing" xmlns:a="http://schemas.openxmlformats.org/drawingml/2006/main">
  <xdr:twoCellAnchor>
    <xdr:from>
      <xdr:col>1</xdr:col>
      <xdr:colOff>38100</xdr:colOff>
      <xdr:row>6</xdr:row>
      <xdr:rowOff>9524</xdr:rowOff>
    </xdr:from>
    <xdr:to>
      <xdr:col>6</xdr:col>
      <xdr:colOff>9525</xdr:colOff>
      <xdr:row>20</xdr:row>
      <xdr:rowOff>171449</xdr:rowOff>
    </xdr:to>
    <xdr:graphicFrame macro="">
      <xdr:nvGraphicFramePr>
        <xdr:cNvPr id="2" name="Gráfico 1">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638175</xdr:colOff>
      <xdr:row>6</xdr:row>
      <xdr:rowOff>47625</xdr:rowOff>
    </xdr:from>
    <xdr:to>
      <xdr:col>11</xdr:col>
      <xdr:colOff>638175</xdr:colOff>
      <xdr:row>19</xdr:row>
      <xdr:rowOff>38099</xdr:rowOff>
    </xdr:to>
    <xdr:graphicFrame macro="">
      <xdr:nvGraphicFramePr>
        <xdr:cNvPr id="4" name="Gráfico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762000</xdr:colOff>
      <xdr:row>20</xdr:row>
      <xdr:rowOff>114301</xdr:rowOff>
    </xdr:from>
    <xdr:to>
      <xdr:col>4</xdr:col>
      <xdr:colOff>676275</xdr:colOff>
      <xdr:row>34</xdr:row>
      <xdr:rowOff>57151</xdr:rowOff>
    </xdr:to>
    <xdr:graphicFrame macro="">
      <xdr:nvGraphicFramePr>
        <xdr:cNvPr id="5" name="Chart 23">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57150</xdr:colOff>
      <xdr:row>0</xdr:row>
      <xdr:rowOff>0</xdr:rowOff>
    </xdr:from>
    <xdr:to>
      <xdr:col>3</xdr:col>
      <xdr:colOff>692688</xdr:colOff>
      <xdr:row>1</xdr:row>
      <xdr:rowOff>504825</xdr:rowOff>
    </xdr:to>
    <xdr:pic>
      <xdr:nvPicPr>
        <xdr:cNvPr id="6" name="Imagen 5" descr="http://imserso/IntraPresent/groups/imagenes/documents/imagen/pag08.jpg">
          <a:extLst>
            <a:ext uri="{FF2B5EF4-FFF2-40B4-BE49-F238E27FC236}">
              <a16:creationId xmlns:a16="http://schemas.microsoft.com/office/drawing/2014/main" id="{00000000-0008-0000-51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3350"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114300</xdr:colOff>
      <xdr:row>8</xdr:row>
      <xdr:rowOff>28575</xdr:rowOff>
    </xdr:from>
    <xdr:to>
      <xdr:col>13</xdr:col>
      <xdr:colOff>555625</xdr:colOff>
      <xdr:row>42</xdr:row>
      <xdr:rowOff>95250</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4</xdr:col>
      <xdr:colOff>626013</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5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70.xml><?xml version="1.0" encoding="utf-8"?>
<c:userShapes xmlns:c="http://schemas.openxmlformats.org/drawingml/2006/chart">
  <cdr:relSizeAnchor xmlns:cdr="http://schemas.openxmlformats.org/drawingml/2006/chartDrawing">
    <cdr:from>
      <cdr:x>0.90568</cdr:x>
      <cdr:y>0.51558</cdr:y>
    </cdr:from>
    <cdr:to>
      <cdr:x>0.99602</cdr:x>
      <cdr:y>0.6215</cdr:y>
    </cdr:to>
    <cdr:sp macro="" textlink="">
      <cdr:nvSpPr>
        <cdr:cNvPr id="2" name="CuadroTexto 1"/>
        <cdr:cNvSpPr txBox="1"/>
      </cdr:nvSpPr>
      <cdr:spPr>
        <a:xfrm xmlns:a="http://schemas.openxmlformats.org/drawingml/2006/main">
          <a:off x="8963025" y="3152775"/>
          <a:ext cx="894061" cy="647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900" b="1">
              <a:solidFill>
                <a:srgbClr val="006600"/>
              </a:solidFill>
            </a:rPr>
            <a:t>TOTAL</a:t>
          </a:r>
        </a:p>
        <a:p xmlns:a="http://schemas.openxmlformats.org/drawingml/2006/main">
          <a:r>
            <a:rPr lang="es-ES" sz="900">
              <a:solidFill>
                <a:srgbClr val="006600"/>
              </a:solidFill>
            </a:rPr>
            <a:t>Hombre:</a:t>
          </a:r>
        </a:p>
        <a:p xmlns:a="http://schemas.openxmlformats.org/drawingml/2006/main">
          <a:r>
            <a:rPr lang="es-ES" sz="900">
              <a:solidFill>
                <a:srgbClr val="006600"/>
              </a:solidFill>
            </a:rPr>
            <a:t>Mujer:</a:t>
          </a:r>
        </a:p>
      </cdr:txBody>
    </cdr:sp>
  </cdr:relSizeAnchor>
  <cdr:relSizeAnchor xmlns:cdr="http://schemas.openxmlformats.org/drawingml/2006/chartDrawing">
    <cdr:from>
      <cdr:x>0.94946</cdr:x>
      <cdr:y>0.53894</cdr:y>
    </cdr:from>
    <cdr:to>
      <cdr:x>0.99779</cdr:x>
      <cdr:y>0.57788</cdr:y>
    </cdr:to>
    <cdr:sp macro="" textlink="'61aperfcuidadorCCAA'!$G$32">
      <cdr:nvSpPr>
        <cdr:cNvPr id="3" name="CuadroTexto 2"/>
        <cdr:cNvSpPr txBox="1"/>
      </cdr:nvSpPr>
      <cdr:spPr>
        <a:xfrm xmlns:a="http://schemas.openxmlformats.org/drawingml/2006/main">
          <a:off x="9544051" y="3295650"/>
          <a:ext cx="485775" cy="2381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A9F41B8F-CC7A-4639-9ADE-B4476DD7AB6C}" type="TxLink">
            <a:rPr lang="en-US" sz="900" b="1" i="0" u="none" strike="noStrike">
              <a:solidFill>
                <a:srgbClr val="006600"/>
              </a:solidFill>
              <a:latin typeface="+mn-lt"/>
              <a:cs typeface="Arial"/>
            </a:rPr>
            <a:pPr/>
            <a:t>26,5%</a:t>
          </a:fld>
          <a:endParaRPr lang="es-ES" sz="900">
            <a:solidFill>
              <a:srgbClr val="006600"/>
            </a:solidFill>
            <a:latin typeface="+mn-lt"/>
          </a:endParaRPr>
        </a:p>
      </cdr:txBody>
    </cdr:sp>
  </cdr:relSizeAnchor>
  <cdr:relSizeAnchor xmlns:cdr="http://schemas.openxmlformats.org/drawingml/2006/chartDrawing">
    <cdr:from>
      <cdr:x>0.94094</cdr:x>
      <cdr:y>0.56282</cdr:y>
    </cdr:from>
    <cdr:to>
      <cdr:x>0.98863</cdr:x>
      <cdr:y>0.60177</cdr:y>
    </cdr:to>
    <cdr:sp macro="" textlink="'61aperfcuidadorCCAA'!$H$32">
      <cdr:nvSpPr>
        <cdr:cNvPr id="4" name="CuadroTexto 1"/>
        <cdr:cNvSpPr txBox="1"/>
      </cdr:nvSpPr>
      <cdr:spPr>
        <a:xfrm xmlns:a="http://schemas.openxmlformats.org/drawingml/2006/main">
          <a:off x="9458326" y="3441700"/>
          <a:ext cx="479424" cy="238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FEB691C6-3594-4BDE-AE50-6FC41503F95E}" type="TxLink">
            <a:rPr lang="en-US" sz="900" b="1" i="0" u="none" strike="noStrike">
              <a:solidFill>
                <a:srgbClr val="006600"/>
              </a:solidFill>
              <a:latin typeface="+mn-lt"/>
              <a:cs typeface="Arial"/>
            </a:rPr>
            <a:pPr/>
            <a:t>73,5%</a:t>
          </a:fld>
          <a:endParaRPr lang="es-ES" sz="900">
            <a:solidFill>
              <a:srgbClr val="006600"/>
            </a:solidFill>
            <a:latin typeface="+mn-lt"/>
          </a:endParaRPr>
        </a:p>
      </cdr:txBody>
    </cdr:sp>
  </cdr:relSizeAnchor>
</c:userShapes>
</file>

<file path=xl/drawings/drawing7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245013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5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245013</xdr:colOff>
      <xdr:row>1</xdr:row>
      <xdr:rowOff>561975</xdr:rowOff>
    </xdr:to>
    <xdr:pic>
      <xdr:nvPicPr>
        <xdr:cNvPr id="3" name="Imagen 2" descr="http://imserso/IntraPresent/groups/imagenes/documents/imagen/pag08.jpg">
          <a:extLst>
            <a:ext uri="{FF2B5EF4-FFF2-40B4-BE49-F238E27FC236}">
              <a16:creationId xmlns:a16="http://schemas.microsoft.com/office/drawing/2014/main" id="{00000000-0008-0000-5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3.xml><?xml version="1.0" encoding="utf-8"?>
<xdr:wsDr xmlns:xdr="http://schemas.openxmlformats.org/drawingml/2006/spreadsheetDrawing" xmlns:a="http://schemas.openxmlformats.org/drawingml/2006/main">
  <xdr:twoCellAnchor>
    <xdr:from>
      <xdr:col>1</xdr:col>
      <xdr:colOff>0</xdr:colOff>
      <xdr:row>20</xdr:row>
      <xdr:rowOff>0</xdr:rowOff>
    </xdr:from>
    <xdr:to>
      <xdr:col>7</xdr:col>
      <xdr:colOff>57150</xdr:colOff>
      <xdr:row>35</xdr:row>
      <xdr:rowOff>57150</xdr:rowOff>
    </xdr:to>
    <xdr:graphicFrame macro="">
      <xdr:nvGraphicFramePr>
        <xdr:cNvPr id="266253" name="Gráfico 1">
          <a:extLst>
            <a:ext uri="{FF2B5EF4-FFF2-40B4-BE49-F238E27FC236}">
              <a16:creationId xmlns:a16="http://schemas.microsoft.com/office/drawing/2014/main" id="{00000000-0008-0000-5500-00000D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20</xdr:row>
      <xdr:rowOff>57150</xdr:rowOff>
    </xdr:from>
    <xdr:to>
      <xdr:col>12</xdr:col>
      <xdr:colOff>95250</xdr:colOff>
      <xdr:row>38</xdr:row>
      <xdr:rowOff>9525</xdr:rowOff>
    </xdr:to>
    <xdr:graphicFrame macro="">
      <xdr:nvGraphicFramePr>
        <xdr:cNvPr id="266254" name="Gráfico 2">
          <a:extLst>
            <a:ext uri="{FF2B5EF4-FFF2-40B4-BE49-F238E27FC236}">
              <a16:creationId xmlns:a16="http://schemas.microsoft.com/office/drawing/2014/main" id="{00000000-0008-0000-5500-00000E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104775</xdr:colOff>
      <xdr:row>20</xdr:row>
      <xdr:rowOff>19050</xdr:rowOff>
    </xdr:from>
    <xdr:to>
      <xdr:col>18</xdr:col>
      <xdr:colOff>171450</xdr:colOff>
      <xdr:row>35</xdr:row>
      <xdr:rowOff>76200</xdr:rowOff>
    </xdr:to>
    <xdr:graphicFrame macro="">
      <xdr:nvGraphicFramePr>
        <xdr:cNvPr id="266255" name="Gráfico 3">
          <a:extLst>
            <a:ext uri="{FF2B5EF4-FFF2-40B4-BE49-F238E27FC236}">
              <a16:creationId xmlns:a16="http://schemas.microsoft.com/office/drawing/2014/main" id="{00000000-0008-0000-5500-00000F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85725</xdr:colOff>
      <xdr:row>0</xdr:row>
      <xdr:rowOff>28575</xdr:rowOff>
    </xdr:from>
    <xdr:to>
      <xdr:col>5</xdr:col>
      <xdr:colOff>311688</xdr:colOff>
      <xdr:row>2</xdr:row>
      <xdr:rowOff>361950</xdr:rowOff>
    </xdr:to>
    <xdr:pic>
      <xdr:nvPicPr>
        <xdr:cNvPr id="6" name="Imagen 5" descr="http://imserso/IntraPresent/groups/imagenes/documents/imagen/pag08.jpg">
          <a:extLst>
            <a:ext uri="{FF2B5EF4-FFF2-40B4-BE49-F238E27FC236}">
              <a16:creationId xmlns:a16="http://schemas.microsoft.com/office/drawing/2014/main" id="{00000000-0008-0000-5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28575"/>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7.xml><?xml version="1.0" encoding="utf-8"?>
<xdr:wsDr xmlns:xdr="http://schemas.openxmlformats.org/drawingml/2006/spreadsheetDrawing" xmlns:a="http://schemas.openxmlformats.org/drawingml/2006/main">
  <xdr:twoCellAnchor>
    <xdr:from>
      <xdr:col>13</xdr:col>
      <xdr:colOff>158480</xdr:colOff>
      <xdr:row>4</xdr:row>
      <xdr:rowOff>190500</xdr:rowOff>
    </xdr:from>
    <xdr:to>
      <xdr:col>21</xdr:col>
      <xdr:colOff>190500</xdr:colOff>
      <xdr:row>15</xdr:row>
      <xdr:rowOff>179294</xdr:rowOff>
    </xdr:to>
    <xdr:graphicFrame macro="">
      <xdr:nvGraphicFramePr>
        <xdr:cNvPr id="2" name="Gráfico 1">
          <a:extLst>
            <a:ext uri="{FF2B5EF4-FFF2-40B4-BE49-F238E27FC236}">
              <a16:creationId xmlns:a16="http://schemas.microsoft.com/office/drawing/2014/main" id="{00000000-0008-0000-5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198343</xdr:colOff>
      <xdr:row>15</xdr:row>
      <xdr:rowOff>118780</xdr:rowOff>
    </xdr:from>
    <xdr:to>
      <xdr:col>22</xdr:col>
      <xdr:colOff>336176</xdr:colOff>
      <xdr:row>28</xdr:row>
      <xdr:rowOff>44823</xdr:rowOff>
    </xdr:to>
    <xdr:graphicFrame macro="">
      <xdr:nvGraphicFramePr>
        <xdr:cNvPr id="3" name="Gráfico 2">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151278</xdr:colOff>
      <xdr:row>26</xdr:row>
      <xdr:rowOff>168088</xdr:rowOff>
    </xdr:from>
    <xdr:to>
      <xdr:col>21</xdr:col>
      <xdr:colOff>201706</xdr:colOff>
      <xdr:row>38</xdr:row>
      <xdr:rowOff>78438</xdr:rowOff>
    </xdr:to>
    <xdr:graphicFrame macro="">
      <xdr:nvGraphicFramePr>
        <xdr:cNvPr id="4" name="Gráfico 3">
          <a:extLst>
            <a:ext uri="{FF2B5EF4-FFF2-40B4-BE49-F238E27FC236}">
              <a16:creationId xmlns:a16="http://schemas.microsoft.com/office/drawing/2014/main" id="{00000000-0008-0000-5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85725</xdr:colOff>
      <xdr:row>0</xdr:row>
      <xdr:rowOff>28575</xdr:rowOff>
    </xdr:from>
    <xdr:to>
      <xdr:col>5</xdr:col>
      <xdr:colOff>324575</xdr:colOff>
      <xdr:row>2</xdr:row>
      <xdr:rowOff>366993</xdr:rowOff>
    </xdr:to>
    <xdr:pic>
      <xdr:nvPicPr>
        <xdr:cNvPr id="6" name="Imagen 5" descr="http://imserso/IntraPresent/groups/imagenes/documents/imagen/pag08.jpg">
          <a:extLst>
            <a:ext uri="{FF2B5EF4-FFF2-40B4-BE49-F238E27FC236}">
              <a16:creationId xmlns:a16="http://schemas.microsoft.com/office/drawing/2014/main" id="{00000000-0008-0000-59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725" y="28575"/>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5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54513</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6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5.xml><?xml version="1.0" encoding="utf-8"?>
<xdr:wsDr xmlns:xdr="http://schemas.openxmlformats.org/drawingml/2006/spreadsheetDrawing" xmlns:a="http://schemas.openxmlformats.org/drawingml/2006/main">
  <xdr:twoCellAnchor>
    <xdr:from>
      <xdr:col>10</xdr:col>
      <xdr:colOff>57150</xdr:colOff>
      <xdr:row>8</xdr:row>
      <xdr:rowOff>133350</xdr:rowOff>
    </xdr:from>
    <xdr:to>
      <xdr:col>16</xdr:col>
      <xdr:colOff>257175</xdr:colOff>
      <xdr:row>33</xdr:row>
      <xdr:rowOff>95250</xdr:rowOff>
    </xdr:to>
    <xdr:graphicFrame macro="">
      <xdr:nvGraphicFramePr>
        <xdr:cNvPr id="2" name="Chart 113">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3</xdr:col>
      <xdr:colOff>133350</xdr:colOff>
      <xdr:row>1</xdr:row>
      <xdr:rowOff>542925</xdr:rowOff>
    </xdr:to>
    <xdr:pic>
      <xdr:nvPicPr>
        <xdr:cNvPr id="6" name="Imagen 5" descr="http://imserso/IntraPresent/groups/imagenes/documents/imagen/pag08.jpg">
          <a:extLst>
            <a:ext uri="{FF2B5EF4-FFF2-40B4-BE49-F238E27FC236}">
              <a16:creationId xmlns:a16="http://schemas.microsoft.com/office/drawing/2014/main" id="{00000000-0008-0000-6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0"/>
          <a:ext cx="2800350" cy="657225"/>
        </a:xfrm>
        <a:prstGeom prst="rect">
          <a:avLst/>
        </a:prstGeom>
        <a:noFill/>
        <a:ln>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2</xdr:col>
      <xdr:colOff>978438</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6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2</xdr:col>
      <xdr:colOff>978438</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6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19050</xdr:colOff>
      <xdr:row>0</xdr:row>
      <xdr:rowOff>38100</xdr:rowOff>
    </xdr:from>
    <xdr:to>
      <xdr:col>3</xdr:col>
      <xdr:colOff>159288</xdr:colOff>
      <xdr:row>4</xdr:row>
      <xdr:rowOff>76200</xdr:rowOff>
    </xdr:to>
    <xdr:pic>
      <xdr:nvPicPr>
        <xdr:cNvPr id="3" name="Imagen 2" descr="http://imserso/IntraPresent/groups/imagenes/documents/imagen/pag08.jpg">
          <a:extLst>
            <a:ext uri="{FF2B5EF4-FFF2-40B4-BE49-F238E27FC236}">
              <a16:creationId xmlns:a16="http://schemas.microsoft.com/office/drawing/2014/main" id="{00000000-0008-0000-6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1</xdr:col>
      <xdr:colOff>400050</xdr:colOff>
      <xdr:row>8</xdr:row>
      <xdr:rowOff>38100</xdr:rowOff>
    </xdr:from>
    <xdr:to>
      <xdr:col>13</xdr:col>
      <xdr:colOff>393700</xdr:colOff>
      <xdr:row>42</xdr:row>
      <xdr:rowOff>104775</xdr:rowOff>
    </xdr:to>
    <xdr:graphicFrame macro="">
      <xdr:nvGraphicFramePr>
        <xdr:cNvPr id="3" name="Gráfico 2">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5</xdr:col>
      <xdr:colOff>235488</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66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208990</xdr:colOff>
      <xdr:row>1</xdr:row>
      <xdr:rowOff>533400</xdr:rowOff>
    </xdr:to>
    <xdr:pic>
      <xdr:nvPicPr>
        <xdr:cNvPr id="2" name="Imagen 1" descr="http://imserso/IntraPresent/groups/imagenes/documents/imagen/pag08.jpg">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3295090" cy="723900"/>
        </a:xfrm>
        <a:prstGeom prst="rect">
          <a:avLst/>
        </a:prstGeom>
        <a:noFill/>
        <a:ln>
          <a:noFill/>
        </a:ln>
      </xdr:spPr>
    </xdr:pic>
    <xdr:clientData/>
  </xdr:twoCellAnchor>
</xdr:wsDr>
</file>

<file path=xl/drawings/drawing90.xml><?xml version="1.0" encoding="utf-8"?>
<c:userShapes xmlns:c="http://schemas.openxmlformats.org/drawingml/2006/chart">
  <cdr:relSizeAnchor xmlns:cdr="http://schemas.openxmlformats.org/drawingml/2006/chartDrawing">
    <cdr:from>
      <cdr:x>0</cdr:x>
      <cdr:y>0.95016</cdr:y>
    </cdr:from>
    <cdr:to>
      <cdr:x>0.98087</cdr:x>
      <cdr:y>1</cdr:y>
    </cdr:to>
    <cdr:sp macro="" textlink="">
      <cdr:nvSpPr>
        <cdr:cNvPr id="2" name="CuadroTexto 1"/>
        <cdr:cNvSpPr txBox="1"/>
      </cdr:nvSpPr>
      <cdr:spPr>
        <a:xfrm xmlns:a="http://schemas.openxmlformats.org/drawingml/2006/main">
          <a:off x="0" y="5810250"/>
          <a:ext cx="8953504"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1.xml><?xml version="1.0" encoding="utf-8"?>
<xdr:wsDr xmlns:xdr="http://schemas.openxmlformats.org/drawingml/2006/spreadsheetDrawing" xmlns:a="http://schemas.openxmlformats.org/drawingml/2006/main">
  <xdr:twoCellAnchor>
    <xdr:from>
      <xdr:col>1</xdr:col>
      <xdr:colOff>304800</xdr:colOff>
      <xdr:row>8</xdr:row>
      <xdr:rowOff>0</xdr:rowOff>
    </xdr:from>
    <xdr:to>
      <xdr:col>13</xdr:col>
      <xdr:colOff>298450</xdr:colOff>
      <xdr:row>42</xdr:row>
      <xdr:rowOff>66675</xdr:rowOff>
    </xdr:to>
    <xdr:graphicFrame macro="">
      <xdr:nvGraphicFramePr>
        <xdr:cNvPr id="3" name="Gráfico 2">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5</xdr:col>
      <xdr:colOff>235488</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67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2.xml><?xml version="1.0" encoding="utf-8"?>
<c:userShapes xmlns:c="http://schemas.openxmlformats.org/drawingml/2006/chart">
  <cdr:relSizeAnchor xmlns:cdr="http://schemas.openxmlformats.org/drawingml/2006/chartDrawing">
    <cdr:from>
      <cdr:x>0</cdr:x>
      <cdr:y>0.94704</cdr:y>
    </cdr:from>
    <cdr:to>
      <cdr:x>0.98087</cdr:x>
      <cdr:y>1</cdr:y>
    </cdr:to>
    <cdr:sp macro="" textlink="">
      <cdr:nvSpPr>
        <cdr:cNvPr id="2" name="CuadroTexto 1"/>
        <cdr:cNvSpPr txBox="1"/>
      </cdr:nvSpPr>
      <cdr:spPr>
        <a:xfrm xmlns:a="http://schemas.openxmlformats.org/drawingml/2006/main">
          <a:off x="0" y="5791200"/>
          <a:ext cx="8953504" cy="3238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3.xml><?xml version="1.0" encoding="utf-8"?>
<xdr:wsDr xmlns:xdr="http://schemas.openxmlformats.org/drawingml/2006/spreadsheetDrawing" xmlns:a="http://schemas.openxmlformats.org/drawingml/2006/main">
  <xdr:twoCellAnchor>
    <xdr:from>
      <xdr:col>1</xdr:col>
      <xdr:colOff>412750</xdr:colOff>
      <xdr:row>8</xdr:row>
      <xdr:rowOff>19050</xdr:rowOff>
    </xdr:from>
    <xdr:to>
      <xdr:col>13</xdr:col>
      <xdr:colOff>406400</xdr:colOff>
      <xdr:row>42</xdr:row>
      <xdr:rowOff>85725</xdr:rowOff>
    </xdr:to>
    <xdr:graphicFrame macro="">
      <xdr:nvGraphicFramePr>
        <xdr:cNvPr id="3" name="Gráfico 2">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5</xdr:col>
      <xdr:colOff>235488</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68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4.xml><?xml version="1.0" encoding="utf-8"?>
<c:userShapes xmlns:c="http://schemas.openxmlformats.org/drawingml/2006/chart">
  <cdr:relSizeAnchor xmlns:cdr="http://schemas.openxmlformats.org/drawingml/2006/chartDrawing">
    <cdr:from>
      <cdr:x>0</cdr:x>
      <cdr:y>0.9486</cdr:y>
    </cdr:from>
    <cdr:to>
      <cdr:x>0.98087</cdr:x>
      <cdr:y>1</cdr:y>
    </cdr:to>
    <cdr:sp macro="" textlink="">
      <cdr:nvSpPr>
        <cdr:cNvPr id="2" name="CuadroTexto 1"/>
        <cdr:cNvSpPr txBox="1"/>
      </cdr:nvSpPr>
      <cdr:spPr>
        <a:xfrm xmlns:a="http://schemas.openxmlformats.org/drawingml/2006/main">
          <a:off x="0" y="5800725"/>
          <a:ext cx="8953504" cy="3143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5.xml><?xml version="1.0" encoding="utf-8"?>
<xdr:wsDr xmlns:xdr="http://schemas.openxmlformats.org/drawingml/2006/spreadsheetDrawing" xmlns:a="http://schemas.openxmlformats.org/drawingml/2006/main">
  <xdr:twoCellAnchor>
    <xdr:from>
      <xdr:col>1</xdr:col>
      <xdr:colOff>333375</xdr:colOff>
      <xdr:row>8</xdr:row>
      <xdr:rowOff>9525</xdr:rowOff>
    </xdr:from>
    <xdr:to>
      <xdr:col>13</xdr:col>
      <xdr:colOff>327025</xdr:colOff>
      <xdr:row>42</xdr:row>
      <xdr:rowOff>76200</xdr:rowOff>
    </xdr:to>
    <xdr:graphicFrame macro="">
      <xdr:nvGraphicFramePr>
        <xdr:cNvPr id="3" name="Gráfico 2">
          <a:extLst>
            <a:ext uri="{FF2B5EF4-FFF2-40B4-BE49-F238E27FC236}">
              <a16:creationId xmlns:a16="http://schemas.microsoft.com/office/drawing/2014/main" id="{00000000-0008-0000-6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xdr:colOff>
      <xdr:row>0</xdr:row>
      <xdr:rowOff>38100</xdr:rowOff>
    </xdr:from>
    <xdr:to>
      <xdr:col>5</xdr:col>
      <xdr:colOff>235488</xdr:colOff>
      <xdr:row>4</xdr:row>
      <xdr:rowOff>76200</xdr:rowOff>
    </xdr:to>
    <xdr:pic>
      <xdr:nvPicPr>
        <xdr:cNvPr id="4" name="Imagen 3" descr="http://imserso/IntraPresent/groups/imagenes/documents/imagen/pag08.jpg">
          <a:extLst>
            <a:ext uri="{FF2B5EF4-FFF2-40B4-BE49-F238E27FC236}">
              <a16:creationId xmlns:a16="http://schemas.microsoft.com/office/drawing/2014/main" id="{00000000-0008-0000-69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38100"/>
          <a:ext cx="3073938"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cdr:x>
      <cdr:y>0.95016</cdr:y>
    </cdr:from>
    <cdr:to>
      <cdr:x>0.98087</cdr:x>
      <cdr:y>1</cdr:y>
    </cdr:to>
    <cdr:sp macro="" textlink="">
      <cdr:nvSpPr>
        <cdr:cNvPr id="2" name="CuadroTexto 1"/>
        <cdr:cNvSpPr txBox="1"/>
      </cdr:nvSpPr>
      <cdr:spPr>
        <a:xfrm xmlns:a="http://schemas.openxmlformats.org/drawingml/2006/main">
          <a:off x="0" y="5810250"/>
          <a:ext cx="8953504" cy="3048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800" i="1">
              <a:solidFill>
                <a:schemeClr val="tx1">
                  <a:lumMod val="65000"/>
                  <a:lumOff val="35000"/>
                </a:schemeClr>
              </a:solidFill>
            </a:rPr>
            <a:t>*En las personas beneficiarias con derecho a prestación</a:t>
          </a:r>
          <a:r>
            <a:rPr lang="es-ES" sz="800" i="1" baseline="0">
              <a:solidFill>
                <a:schemeClr val="tx1">
                  <a:lumMod val="65000"/>
                  <a:lumOff val="35000"/>
                </a:schemeClr>
              </a:solidFill>
            </a:rPr>
            <a:t> pendientes de resolución de PIA s</a:t>
          </a:r>
          <a:r>
            <a:rPr lang="es-ES" sz="800" i="1">
              <a:solidFill>
                <a:schemeClr val="tx1">
                  <a:lumMod val="65000"/>
                  <a:lumOff val="35000"/>
                </a:schemeClr>
              </a:solidFill>
            </a:rPr>
            <a:t>e incluyen todas las personas beneficiarias con derecho a prestación pendientes de resolución de PIA, independientemente</a:t>
          </a:r>
          <a:r>
            <a:rPr lang="es-ES" sz="800" i="1" baseline="0">
              <a:solidFill>
                <a:schemeClr val="tx1">
                  <a:lumMod val="65000"/>
                  <a:lumOff val="35000"/>
                </a:schemeClr>
              </a:solidFill>
            </a:rPr>
            <a:t> del tiempo que llevan esperando la resolución de PIA y de si existe o no motivo de exclusión no imputable a la Administración</a:t>
          </a:r>
          <a:endParaRPr lang="es-ES" sz="800" i="1">
            <a:solidFill>
              <a:schemeClr val="tx1">
                <a:lumMod val="65000"/>
                <a:lumOff val="35000"/>
              </a:schemeClr>
            </a:solidFill>
          </a:endParaRPr>
        </a:p>
      </cdr:txBody>
    </cdr:sp>
  </cdr:relSizeAnchor>
</c:userShapes>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553422</xdr:colOff>
      <xdr:row>2</xdr:row>
      <xdr:rowOff>308688</xdr:rowOff>
    </xdr:to>
    <xdr:pic>
      <xdr:nvPicPr>
        <xdr:cNvPr id="3" name="Imagen 2" descr="http://imserso/IntraPresent/groups/imagenes/documents/imagen/pag08.jpg">
          <a:extLst>
            <a:ext uri="{FF2B5EF4-FFF2-40B4-BE49-F238E27FC236}">
              <a16:creationId xmlns:a16="http://schemas.microsoft.com/office/drawing/2014/main" id="{00000000-0008-0000-6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1322" cy="66111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AREA%20DE%20ESTAD&#205;STICA\ESTAD&#205;STICA\Estadistica\PLANTILLAS\tva_plantilla.xlsm" TargetMode="External"/><Relationship Id="rId1" Type="http://schemas.openxmlformats.org/officeDocument/2006/relationships/externalLinkPath" Target="/AREA%20DE%20ESTAD&#205;STICA/ESTAD&#205;STICA/Estadistica/PLANTILLAS/tva_plantill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REA%20DE%20ESTAD&#205;STICA/ESTAD&#205;STICA/Estadistica/2022/Informes%20especiales%20a%2031%20de%20diciembre%20de%202022/estsisaad_Semestral2022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icio"/>
      <sheetName val="benef_prest"/>
      <sheetName val="resol"/>
      <sheetName val="listaespera"/>
      <sheetName val="prest"/>
      <sheetName val="datos"/>
      <sheetName val="PIAefectivo"/>
      <sheetName val="tiempos"/>
      <sheetName val="td"/>
      <sheetName val="graf1"/>
      <sheetName val="graf1_covid"/>
      <sheetName val="graf2"/>
      <sheetName val="graf2_covid"/>
      <sheetName val="graf3"/>
      <sheetName val="graf4"/>
      <sheetName val="graf5"/>
      <sheetName val="graf6"/>
      <sheetName val="graf6_covid"/>
      <sheetName val="grafTiempos"/>
      <sheetName val="CuadroEvolución"/>
      <sheetName val="graf_corr"/>
      <sheetName val="CuadroTiempos"/>
      <sheetName val="Cuadro2"/>
      <sheetName val="Cuadro2 LE"/>
      <sheetName val="Cuadro2 LE (CCAA)"/>
      <sheetName val="Cuadro2_covid"/>
      <sheetName val="Cuadro2_ene"/>
      <sheetName val="Cuadro2_ampl"/>
      <sheetName val="Cuadro_CCAA2"/>
      <sheetName val="Cuadro_CCAA2_covid"/>
      <sheetName val="Cuadro_CCAA2_ene"/>
      <sheetName val="CuadroResCCAA"/>
      <sheetName val="Cuadro_CCAA_completo"/>
      <sheetName val="Graf_benef"/>
      <sheetName val="Tipo_prest"/>
      <sheetName val="benef_CCAA"/>
      <sheetName val="benef_contrib_anual_CCAA"/>
      <sheetName val="benef_contrib_mensual_CCAA"/>
      <sheetName val="ListaEspera_gradoIIIygradoII"/>
      <sheetName val="ListaEspera_gradoI"/>
      <sheetName val="ListaEspera_gradoII"/>
      <sheetName val="ListaEspera_gradoIII"/>
      <sheetName val="graf_listaesperaTotal"/>
      <sheetName val="graficosTotales"/>
      <sheetName val="AltasBajas"/>
      <sheetName val="CuantasIntensidades"/>
      <sheetName val="SolSinGrabar"/>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P5">
            <v>6.1156976601918212E-2</v>
          </cell>
          <cell r="Q5">
            <v>117465</v>
          </cell>
        </row>
        <row r="6">
          <cell r="P6">
            <v>5.8562879391268474E-2</v>
          </cell>
          <cell r="Q6">
            <v>105071</v>
          </cell>
        </row>
        <row r="7">
          <cell r="P7">
            <v>3.1245141356490924E-2</v>
          </cell>
          <cell r="Q7">
            <v>11053</v>
          </cell>
        </row>
        <row r="8">
          <cell r="P8">
            <v>6.5271874735317592E-2</v>
          </cell>
          <cell r="Q8">
            <v>94018</v>
          </cell>
        </row>
        <row r="9">
          <cell r="P9">
            <v>7.1589810387005182E-2</v>
          </cell>
          <cell r="Q9">
            <v>35615</v>
          </cell>
        </row>
        <row r="10">
          <cell r="P10">
            <v>6.9408030653669517E-2</v>
          </cell>
          <cell r="Q10">
            <v>37460</v>
          </cell>
        </row>
        <row r="11">
          <cell r="P11">
            <v>5.1940418439927472E-2</v>
          </cell>
          <cell r="Q11">
            <v>20943</v>
          </cell>
        </row>
        <row r="12">
          <cell r="P12">
            <v>8.5024215833849448E-2</v>
          </cell>
          <cell r="Q12">
            <v>105965</v>
          </cell>
        </row>
        <row r="13">
          <cell r="P13">
            <v>0.11361232001926291</v>
          </cell>
          <cell r="Q13">
            <v>44353</v>
          </cell>
        </row>
        <row r="14">
          <cell r="P14">
            <v>7.9339290549688579E-2</v>
          </cell>
          <cell r="Q14">
            <v>38383</v>
          </cell>
        </row>
        <row r="15">
          <cell r="P15">
            <v>6.2423411802644324E-2</v>
          </cell>
          <cell r="Q15">
            <v>23229</v>
          </cell>
        </row>
        <row r="16">
          <cell r="P16">
            <v>-6.1546307839723036E-2</v>
          </cell>
          <cell r="Q16">
            <v>-11947</v>
          </cell>
        </row>
        <row r="17">
          <cell r="P17">
            <v>-8.1588825188145475E-2</v>
          </cell>
          <cell r="Q17">
            <v>-8738</v>
          </cell>
        </row>
        <row r="18">
          <cell r="P18">
            <v>-1.6504541878263335E-2</v>
          </cell>
          <cell r="Q18">
            <v>-923</v>
          </cell>
        </row>
        <row r="19">
          <cell r="P19">
            <v>-7.3523736009262874E-2</v>
          </cell>
          <cell r="Q19">
            <v>-2286</v>
          </cell>
        </row>
        <row r="24">
          <cell r="P24">
            <v>0.1244028115305913</v>
          </cell>
          <cell r="Q24">
            <v>199591</v>
          </cell>
        </row>
        <row r="25">
          <cell r="P25">
            <v>8.4037121479721311E-2</v>
          </cell>
          <cell r="Q25">
            <v>5234</v>
          </cell>
        </row>
        <row r="26">
          <cell r="P26">
            <v>0.2902973709522283</v>
          </cell>
          <cell r="Q26">
            <v>86922</v>
          </cell>
        </row>
        <row r="27">
          <cell r="P27">
            <v>0.10817376345242136</v>
          </cell>
          <cell r="Q27">
            <v>32195</v>
          </cell>
        </row>
        <row r="28">
          <cell r="P28">
            <v>6.3037950442063506E-2</v>
          </cell>
          <cell r="Q28">
            <v>5925</v>
          </cell>
        </row>
        <row r="29">
          <cell r="P29">
            <v>5.0199707916175562E-2</v>
          </cell>
          <cell r="Q29">
            <v>8559</v>
          </cell>
        </row>
        <row r="30">
          <cell r="P30">
            <v>0.10629138139914907</v>
          </cell>
          <cell r="Q30">
            <v>18863</v>
          </cell>
        </row>
        <row r="31">
          <cell r="P31">
            <v>9.2021276595744661E-2</v>
          </cell>
          <cell r="Q31">
            <v>1730</v>
          </cell>
        </row>
        <row r="32">
          <cell r="P32">
            <v>-0.53813559322033899</v>
          </cell>
          <cell r="Q32">
            <v>-254</v>
          </cell>
        </row>
        <row r="33">
          <cell r="P33">
            <v>9.7195086729753077E-2</v>
          </cell>
          <cell r="Q33">
            <v>5721</v>
          </cell>
        </row>
        <row r="34">
          <cell r="P34">
            <v>5.795347586392352E-2</v>
          </cell>
          <cell r="Q34">
            <v>1293</v>
          </cell>
        </row>
        <row r="35">
          <cell r="P35">
            <v>0.1346775554718842</v>
          </cell>
          <cell r="Q35">
            <v>10373</v>
          </cell>
        </row>
        <row r="36">
          <cell r="P36" t="str">
            <v>-</v>
          </cell>
          <cell r="Q36">
            <v>0</v>
          </cell>
        </row>
        <row r="37">
          <cell r="P37">
            <v>8.2378701431037982E-2</v>
          </cell>
          <cell r="Q37">
            <v>40745</v>
          </cell>
        </row>
        <row r="38">
          <cell r="P38">
            <v>0.13501117252734329</v>
          </cell>
          <cell r="Q38">
            <v>1148</v>
          </cell>
        </row>
        <row r="39">
          <cell r="O39">
            <v>4.2153238716406971E-3</v>
          </cell>
          <cell r="P39" t="str">
            <v>-</v>
          </cell>
        </row>
      </sheetData>
      <sheetData sheetId="28">
        <row r="5">
          <cell r="N5">
            <v>6.9324576928430748E-2</v>
          </cell>
          <cell r="O5">
            <v>27889</v>
          </cell>
        </row>
        <row r="6">
          <cell r="N6">
            <v>4.7188714783793495E-2</v>
          </cell>
          <cell r="O6">
            <v>2355</v>
          </cell>
        </row>
        <row r="7">
          <cell r="N7">
            <v>6.0906481986575889E-2</v>
          </cell>
          <cell r="O7">
            <v>2568</v>
          </cell>
        </row>
        <row r="8">
          <cell r="N8">
            <v>0.14813072474195432</v>
          </cell>
          <cell r="O8">
            <v>5353</v>
          </cell>
        </row>
        <row r="9">
          <cell r="N9">
            <v>1.7300140131126795E-5</v>
          </cell>
          <cell r="O9">
            <v>1</v>
          </cell>
        </row>
        <row r="10">
          <cell r="N10">
            <v>5.6369304351540084E-3</v>
          </cell>
          <cell r="O10">
            <v>132</v>
          </cell>
        </row>
        <row r="11">
          <cell r="N11">
            <v>5.0480484456554287E-2</v>
          </cell>
          <cell r="O11">
            <v>7244</v>
          </cell>
        </row>
        <row r="12">
          <cell r="N12">
            <v>5.8003465580484637E-2</v>
          </cell>
          <cell r="O12">
            <v>5155</v>
          </cell>
        </row>
        <row r="13">
          <cell r="N13">
            <v>5.950753783426932E-2</v>
          </cell>
          <cell r="O13">
            <v>20506</v>
          </cell>
        </row>
        <row r="14">
          <cell r="N14">
            <v>0.11049886956225352</v>
          </cell>
          <cell r="O14">
            <v>19452</v>
          </cell>
        </row>
        <row r="15">
          <cell r="N15">
            <v>3.4014095931647281E-2</v>
          </cell>
          <cell r="O15">
            <v>1887</v>
          </cell>
        </row>
        <row r="16">
          <cell r="N16">
            <v>5.8976261127596352E-2</v>
          </cell>
          <cell r="O16">
            <v>4611</v>
          </cell>
        </row>
        <row r="17">
          <cell r="N17">
            <v>5.4002468944594595E-2</v>
          </cell>
          <cell r="O17">
            <v>11855</v>
          </cell>
        </row>
        <row r="18">
          <cell r="N18">
            <v>8.4108214965587846E-2</v>
          </cell>
          <cell r="O18">
            <v>4595</v>
          </cell>
        </row>
        <row r="19">
          <cell r="N19">
            <v>5.3600195264827954E-2</v>
          </cell>
          <cell r="O19">
            <v>1098</v>
          </cell>
        </row>
        <row r="20">
          <cell r="N20">
            <v>2.715779326709189E-2</v>
          </cell>
          <cell r="O20">
            <v>2930</v>
          </cell>
        </row>
        <row r="21">
          <cell r="N21">
            <v>-3.423974469782598E-2</v>
          </cell>
          <cell r="O21">
            <v>-515</v>
          </cell>
        </row>
        <row r="22">
          <cell r="O22">
            <v>111</v>
          </cell>
        </row>
        <row r="23">
          <cell r="O23">
            <v>238</v>
          </cell>
        </row>
        <row r="24">
          <cell r="N24">
            <v>6.1156976601918212E-2</v>
          </cell>
          <cell r="O24">
            <v>117465</v>
          </cell>
          <cell r="P24">
            <v>7.3489155611707657E-2</v>
          </cell>
        </row>
        <row r="30">
          <cell r="N30">
            <v>4.4553478968391014E-2</v>
          </cell>
          <cell r="O30">
            <v>16263</v>
          </cell>
        </row>
        <row r="31">
          <cell r="N31">
            <v>3.9227962607137457E-2</v>
          </cell>
          <cell r="O31">
            <v>1817</v>
          </cell>
        </row>
        <row r="32">
          <cell r="N32">
            <v>3.9820085383208026E-2</v>
          </cell>
          <cell r="O32">
            <v>1567</v>
          </cell>
        </row>
        <row r="33">
          <cell r="N33">
            <v>0.1287538529282255</v>
          </cell>
          <cell r="O33">
            <v>4386</v>
          </cell>
        </row>
        <row r="34">
          <cell r="N34">
            <v>0.11734544718555329</v>
          </cell>
          <cell r="O34">
            <v>5218</v>
          </cell>
        </row>
        <row r="35">
          <cell r="N35">
            <v>-3.6808202970948223E-3</v>
          </cell>
          <cell r="O35">
            <v>-84</v>
          </cell>
        </row>
        <row r="36">
          <cell r="N36">
            <v>5.4375411570590337E-2</v>
          </cell>
          <cell r="O36">
            <v>7349</v>
          </cell>
        </row>
        <row r="37">
          <cell r="N37">
            <v>5.350012367928203E-2</v>
          </cell>
          <cell r="O37">
            <v>4542</v>
          </cell>
        </row>
        <row r="38">
          <cell r="N38">
            <v>5.4522618560372882E-2</v>
          </cell>
          <cell r="O38">
            <v>17451</v>
          </cell>
        </row>
        <row r="39">
          <cell r="N39">
            <v>0.13197675159641586</v>
          </cell>
          <cell r="O39">
            <v>20709</v>
          </cell>
        </row>
        <row r="40">
          <cell r="N40">
            <v>4.8804397970167557E-2</v>
          </cell>
          <cell r="O40">
            <v>2539</v>
          </cell>
        </row>
        <row r="41">
          <cell r="N41">
            <v>5.8445067812749274E-2</v>
          </cell>
          <cell r="O41">
            <v>4542</v>
          </cell>
        </row>
        <row r="42">
          <cell r="N42">
            <v>5.4202753213602017E-2</v>
          </cell>
          <cell r="O42">
            <v>11891</v>
          </cell>
        </row>
        <row r="43">
          <cell r="N43">
            <v>6.5621334650286967E-2</v>
          </cell>
          <cell r="O43">
            <v>3189</v>
          </cell>
        </row>
        <row r="44">
          <cell r="N44">
            <v>5.5016181229773364E-2</v>
          </cell>
          <cell r="O44">
            <v>1122</v>
          </cell>
        </row>
        <row r="45">
          <cell r="N45">
            <v>2.8071155816336013E-2</v>
          </cell>
          <cell r="O45">
            <v>3014</v>
          </cell>
        </row>
        <row r="46">
          <cell r="N46">
            <v>-5.4066635632107451E-2</v>
          </cell>
          <cell r="O46">
            <v>-813</v>
          </cell>
        </row>
        <row r="47">
          <cell r="H47">
            <v>2167</v>
          </cell>
        </row>
        <row r="48">
          <cell r="H48">
            <v>2764</v>
          </cell>
        </row>
        <row r="49">
          <cell r="N49">
            <v>5.8562879391268474E-2</v>
          </cell>
          <cell r="P49">
            <v>8.0885576501534384E-2</v>
          </cell>
        </row>
        <row r="55">
          <cell r="N55">
            <v>5.0363694925717573E-2</v>
          </cell>
          <cell r="O55">
            <v>15011</v>
          </cell>
        </row>
        <row r="56">
          <cell r="N56">
            <v>5.0927373137438892E-2</v>
          </cell>
          <cell r="O56">
            <v>1955</v>
          </cell>
        </row>
        <row r="57">
          <cell r="N57">
            <v>5.1743131156039457E-2</v>
          </cell>
          <cell r="O57">
            <v>1597</v>
          </cell>
        </row>
        <row r="58">
          <cell r="N58">
            <v>0.13306277833644597</v>
          </cell>
          <cell r="O58">
            <v>3705</v>
          </cell>
        </row>
        <row r="59">
          <cell r="N59">
            <v>0.1259915524878954</v>
          </cell>
          <cell r="O59">
            <v>4892</v>
          </cell>
        </row>
        <row r="60">
          <cell r="N60">
            <v>-1.1491209489514986E-2</v>
          </cell>
          <cell r="O60">
            <v>-217</v>
          </cell>
        </row>
        <row r="61">
          <cell r="N61">
            <v>6.7155576935294947E-2</v>
          </cell>
          <cell r="O61">
            <v>7399</v>
          </cell>
        </row>
        <row r="62">
          <cell r="N62">
            <v>6.4764605288159416E-2</v>
          </cell>
          <cell r="O62">
            <v>4431</v>
          </cell>
        </row>
        <row r="63">
          <cell r="N63">
            <v>5.8876695160357428E-2</v>
          </cell>
          <cell r="O63">
            <v>14657</v>
          </cell>
        </row>
        <row r="64">
          <cell r="N64">
            <v>0.13538160001196942</v>
          </cell>
          <cell r="O64">
            <v>18097</v>
          </cell>
        </row>
        <row r="65">
          <cell r="N65">
            <v>6.1127055226242621E-2</v>
          </cell>
          <cell r="O65">
            <v>2279</v>
          </cell>
        </row>
        <row r="66">
          <cell r="N66">
            <v>5.9713078227869865E-2</v>
          </cell>
          <cell r="O66">
            <v>4154</v>
          </cell>
        </row>
        <row r="67">
          <cell r="N67">
            <v>6.9005130891298894E-2</v>
          </cell>
          <cell r="O67">
            <v>11593</v>
          </cell>
        </row>
        <row r="68">
          <cell r="N68">
            <v>6.3267255235388564E-2</v>
          </cell>
          <cell r="O68">
            <v>2716</v>
          </cell>
        </row>
        <row r="69">
          <cell r="N69">
            <v>6.4994073488739534E-2</v>
          </cell>
          <cell r="O69">
            <v>987</v>
          </cell>
        </row>
        <row r="70">
          <cell r="N70">
            <v>1.6705171494579618E-2</v>
          </cell>
          <cell r="O70">
            <v>1316</v>
          </cell>
        </row>
        <row r="71">
          <cell r="N71">
            <v>-8.0024813895781644E-2</v>
          </cell>
          <cell r="O71">
            <v>-903</v>
          </cell>
        </row>
        <row r="72">
          <cell r="O72">
            <v>87</v>
          </cell>
        </row>
        <row r="73">
          <cell r="O73">
            <v>262</v>
          </cell>
        </row>
        <row r="74">
          <cell r="N74">
            <v>6.5271874735317592E-2</v>
          </cell>
          <cell r="P74">
            <v>0.10556563823351484</v>
          </cell>
        </row>
        <row r="80">
          <cell r="N80">
            <v>4.8119669314513391E-2</v>
          </cell>
          <cell r="O80">
            <v>12491</v>
          </cell>
        </row>
        <row r="81">
          <cell r="N81">
            <v>7.3988083582757547E-2</v>
          </cell>
          <cell r="O81">
            <v>2645</v>
          </cell>
        </row>
        <row r="82">
          <cell r="N82">
            <v>5.2969104308389969E-2</v>
          </cell>
          <cell r="O82">
            <v>1495</v>
          </cell>
        </row>
        <row r="83">
          <cell r="N83">
            <v>0.11970481510172459</v>
          </cell>
          <cell r="O83">
            <v>2936</v>
          </cell>
        </row>
        <row r="84">
          <cell r="N84">
            <v>0.30632737276478683</v>
          </cell>
          <cell r="O84">
            <v>8908</v>
          </cell>
        </row>
        <row r="85">
          <cell r="N85">
            <v>2.7468405562929288E-2</v>
          </cell>
          <cell r="O85">
            <v>476</v>
          </cell>
        </row>
        <row r="86">
          <cell r="N86">
            <v>6.7370181514102123E-2</v>
          </cell>
          <cell r="O86">
            <v>7412</v>
          </cell>
        </row>
        <row r="87">
          <cell r="N87">
            <v>6.3496746742860655E-2</v>
          </cell>
          <cell r="O87">
            <v>4089</v>
          </cell>
        </row>
        <row r="88">
          <cell r="N88">
            <v>0.10645942534878161</v>
          </cell>
          <cell r="O88">
            <v>18726</v>
          </cell>
        </row>
        <row r="89">
          <cell r="N89">
            <v>0.14271234705943869</v>
          </cell>
          <cell r="O89">
            <v>17741</v>
          </cell>
        </row>
        <row r="90">
          <cell r="N90">
            <v>9.3337237295855191E-2</v>
          </cell>
          <cell r="O90">
            <v>2869</v>
          </cell>
        </row>
        <row r="91">
          <cell r="N91">
            <v>8.269207464856998E-2</v>
          </cell>
          <cell r="O91">
            <v>5459</v>
          </cell>
        </row>
        <row r="92">
          <cell r="N92">
            <v>0.10981059660099102</v>
          </cell>
          <cell r="O92">
            <v>16709</v>
          </cell>
        </row>
        <row r="93">
          <cell r="N93">
            <v>4.2208317600733514E-2</v>
          </cell>
          <cell r="O93">
            <v>1565</v>
          </cell>
        </row>
        <row r="94">
          <cell r="N94">
            <v>7.813044994768048E-2</v>
          </cell>
          <cell r="O94">
            <v>1120</v>
          </cell>
        </row>
        <row r="95">
          <cell r="N95">
            <v>8.5205148956313259E-3</v>
          </cell>
          <cell r="O95">
            <v>558</v>
          </cell>
        </row>
        <row r="96">
          <cell r="N96">
            <v>6.7372473532242516E-2</v>
          </cell>
          <cell r="O96">
            <v>560</v>
          </cell>
        </row>
        <row r="97">
          <cell r="O97">
            <v>113</v>
          </cell>
        </row>
        <row r="98">
          <cell r="O98">
            <v>93</v>
          </cell>
        </row>
        <row r="99">
          <cell r="N99">
            <v>8.5024215833849448E-2</v>
          </cell>
          <cell r="P99">
            <v>6.7674113009198456E-2</v>
          </cell>
        </row>
        <row r="105">
          <cell r="N105">
            <v>6.5505588770470524E-2</v>
          </cell>
          <cell r="O105">
            <v>2520</v>
          </cell>
        </row>
        <row r="106">
          <cell r="N106">
            <v>-0.26146267525577871</v>
          </cell>
          <cell r="O106">
            <v>-690</v>
          </cell>
        </row>
        <row r="107">
          <cell r="N107">
            <v>3.863636363636358E-2</v>
          </cell>
          <cell r="O107">
            <v>102</v>
          </cell>
        </row>
        <row r="108">
          <cell r="N108">
            <v>0.23183599638227315</v>
          </cell>
          <cell r="O108">
            <v>769</v>
          </cell>
        </row>
        <row r="109">
          <cell r="N109">
            <v>-0.41198194501436192</v>
          </cell>
          <cell r="O109">
            <v>-4016</v>
          </cell>
        </row>
        <row r="110">
          <cell r="N110">
            <v>-0.44565916398713823</v>
          </cell>
          <cell r="O110">
            <v>-693</v>
          </cell>
        </row>
        <row r="111">
          <cell r="N111">
            <v>-8.2278481012658222E-2</v>
          </cell>
          <cell r="O111">
            <v>-13</v>
          </cell>
        </row>
        <row r="112">
          <cell r="N112">
            <v>8.5074626865671688E-2</v>
          </cell>
          <cell r="O112">
            <v>342</v>
          </cell>
        </row>
        <row r="113">
          <cell r="N113">
            <v>-5.5704624483202347E-2</v>
          </cell>
          <cell r="O113">
            <v>-4069</v>
          </cell>
        </row>
        <row r="114">
          <cell r="N114">
            <v>3.8030124986646818E-2</v>
          </cell>
          <cell r="O114">
            <v>356</v>
          </cell>
        </row>
        <row r="115">
          <cell r="N115">
            <v>-9.0145148968678424E-2</v>
          </cell>
          <cell r="O115">
            <v>-590</v>
          </cell>
        </row>
        <row r="116">
          <cell r="N116">
            <v>-0.36760563380281686</v>
          </cell>
          <cell r="O116">
            <v>-1305</v>
          </cell>
        </row>
        <row r="117">
          <cell r="N117">
            <v>-0.32297979797979803</v>
          </cell>
          <cell r="O117">
            <v>-5116</v>
          </cell>
        </row>
        <row r="118">
          <cell r="N118">
            <v>0.19671850965646898</v>
          </cell>
          <cell r="O118">
            <v>1151</v>
          </cell>
        </row>
        <row r="119">
          <cell r="N119">
            <v>-0.15628672150411282</v>
          </cell>
          <cell r="O119">
            <v>-133</v>
          </cell>
        </row>
        <row r="120">
          <cell r="N120">
            <v>5.703965685905632E-2</v>
          </cell>
          <cell r="O120">
            <v>758</v>
          </cell>
        </row>
        <row r="121">
          <cell r="N121">
            <v>-0.49226110363391651</v>
          </cell>
          <cell r="O121">
            <v>-1463</v>
          </cell>
        </row>
        <row r="122">
          <cell r="O122">
            <v>-26</v>
          </cell>
        </row>
        <row r="123">
          <cell r="O123">
            <v>169</v>
          </cell>
        </row>
        <row r="124">
          <cell r="N124">
            <v>-6.1546307839723036E-2</v>
          </cell>
          <cell r="O124">
            <v>-11947</v>
          </cell>
          <cell r="P124">
            <v>0.54580152671755733</v>
          </cell>
        </row>
        <row r="220">
          <cell r="N220">
            <v>7.8710331907095421E-2</v>
          </cell>
          <cell r="O220">
            <v>28863</v>
          </cell>
        </row>
        <row r="221">
          <cell r="N221">
            <v>5.7861455807540541E-2</v>
          </cell>
          <cell r="O221">
            <v>2434</v>
          </cell>
        </row>
        <row r="222">
          <cell r="N222">
            <v>5.7678904965013489E-2</v>
          </cell>
          <cell r="O222">
            <v>2069</v>
          </cell>
        </row>
        <row r="223">
          <cell r="N223">
            <v>0.13027133468020358</v>
          </cell>
          <cell r="O223">
            <v>5094</v>
          </cell>
        </row>
        <row r="224">
          <cell r="N224">
            <v>0.33666478094160546</v>
          </cell>
          <cell r="O224">
            <v>10712</v>
          </cell>
        </row>
        <row r="225">
          <cell r="N225">
            <v>4.1218770850322439E-2</v>
          </cell>
          <cell r="O225">
            <v>1112</v>
          </cell>
        </row>
        <row r="226">
          <cell r="N226">
            <v>7.2847506417186736E-2</v>
          </cell>
          <cell r="O226">
            <v>10983</v>
          </cell>
        </row>
        <row r="227">
          <cell r="N227">
            <v>0.12477768646739196</v>
          </cell>
          <cell r="O227">
            <v>10173</v>
          </cell>
        </row>
        <row r="228">
          <cell r="N228">
            <v>0.10561508625952043</v>
          </cell>
          <cell r="O228">
            <v>22492</v>
          </cell>
        </row>
        <row r="229">
          <cell r="N229">
            <v>0.39789826176995446</v>
          </cell>
          <cell r="O229">
            <v>54183</v>
          </cell>
        </row>
        <row r="230">
          <cell r="N230">
            <v>0.14336646825996313</v>
          </cell>
          <cell r="O230">
            <v>4745</v>
          </cell>
        </row>
        <row r="231">
          <cell r="N231">
            <v>0.10319238308597023</v>
          </cell>
          <cell r="O231">
            <v>8107</v>
          </cell>
        </row>
        <row r="232">
          <cell r="N232">
            <v>0.15490047489138115</v>
          </cell>
          <cell r="O232">
            <v>30661</v>
          </cell>
        </row>
        <row r="233">
          <cell r="N233">
            <v>4.9090909090909074E-2</v>
          </cell>
          <cell r="O233">
            <v>2268</v>
          </cell>
        </row>
        <row r="234">
          <cell r="N234">
            <v>0.12159699892818865</v>
          </cell>
          <cell r="O234">
            <v>2269</v>
          </cell>
        </row>
        <row r="235">
          <cell r="N235">
            <v>2.2318439494710463E-2</v>
          </cell>
          <cell r="O235">
            <v>2000</v>
          </cell>
        </row>
        <row r="236">
          <cell r="N236">
            <v>9.1523491572347515E-2</v>
          </cell>
          <cell r="O236">
            <v>1124</v>
          </cell>
        </row>
        <row r="237">
          <cell r="O237">
            <v>121</v>
          </cell>
        </row>
        <row r="238">
          <cell r="N238">
            <v>7.0236709351959581E-2</v>
          </cell>
          <cell r="O238">
            <v>181</v>
          </cell>
        </row>
        <row r="239">
          <cell r="P239">
            <v>7.4110429447852733E-2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saad"/>
      <sheetName val="indsaad"/>
      <sheetName val="indsaad2"/>
      <sheetName val="EVO"/>
      <sheetName val="EVO_sol"/>
      <sheetName val="EVO_resol"/>
      <sheetName val="EVO_derecho"/>
      <sheetName val="EVO_resolPIA"/>
      <sheetName val="EVO_sinPIA"/>
      <sheetName val="EVO_prest"/>
      <sheetName val="20pobl"/>
      <sheetName val="21solsaad"/>
      <sheetName val="22solcasaadpot"/>
      <sheetName val="23solcasaad"/>
      <sheetName val="24solcasaad_pobl"/>
      <sheetName val="3solcasaad"/>
      <sheetName val="24asolcasaad_pobl"/>
      <sheetName val="25solaltabaja"/>
      <sheetName val="26perfsaad"/>
      <sheetName val="31dictsaad"/>
      <sheetName val="31adictsaad"/>
      <sheetName val="31bdictsaad"/>
      <sheetName val="32dictcasaadpot"/>
      <sheetName val="33dictcasaad"/>
      <sheetName val="33dictcasaadGIII"/>
      <sheetName val="33dictcasaadGII"/>
      <sheetName val="33dictcasaadGI"/>
      <sheetName val="33dictcasaadG0"/>
      <sheetName val="34adictcasaad"/>
      <sheetName val="8dictcasaad"/>
      <sheetName val="34bdictcasaad"/>
      <sheetName val="35ResolGraAltaBaj"/>
      <sheetName val="36perfresol"/>
      <sheetName val="36aperfresol_graf"/>
      <sheetName val="36bperfresol_graf"/>
      <sheetName val="41benpresaad"/>
      <sheetName val="41benpresaad_graf"/>
      <sheetName val="41abenpreGIII"/>
      <sheetName val="41abenpreGIII_graf"/>
      <sheetName val="41bbenpreGII"/>
      <sheetName val="41bbenpreGII_graf"/>
      <sheetName val="41cbenpreGI"/>
      <sheetName val="41cbenpreGI_graf"/>
      <sheetName val="42pbpcasaadpot"/>
      <sheetName val="43pbpcasaad"/>
      <sheetName val="43pbpcasaadGIII"/>
      <sheetName val="43pbpcasaadGII"/>
      <sheetName val="43pbpcasaadGI"/>
      <sheetName val="44apbpcasaad"/>
      <sheetName val="44bpbpcasaad"/>
      <sheetName val="45ResolPIAAltaBaj"/>
      <sheetName val="46perfpbsaad"/>
      <sheetName val="15pbpcasaad"/>
      <sheetName val="46aperfpb_graf"/>
      <sheetName val="51pbgrado"/>
      <sheetName val="51aPAPDgrado"/>
      <sheetName val="51bTeleasgrado"/>
      <sheetName val="51cSADgrado"/>
      <sheetName val="51dCDgrado"/>
      <sheetName val="51eSARgrado"/>
      <sheetName val="51fPEVincgrado"/>
      <sheetName val="51gPECgrado"/>
      <sheetName val="51hPEAsistPgrado"/>
      <sheetName val="52SubtipoVinculada"/>
      <sheetName val="52SubtipoVinculadaGIII"/>
      <sheetName val="52SubtipoVinculadaGII"/>
      <sheetName val="52SubtipoVinculadaGI"/>
      <sheetName val="6perfcuidador"/>
      <sheetName val="61aperfcuidadorCCAA"/>
      <sheetName val="62bperfcuidadorCCAA"/>
      <sheetName val="63cperfcuidadorCCAA"/>
      <sheetName val="7Intensidad"/>
      <sheetName val="7IntensidadCCAA"/>
      <sheetName val="7IntenSAD_CCAA"/>
      <sheetName val="7IntenPE_SAD_CCAA"/>
      <sheetName val="8CuantíaPrest"/>
      <sheetName val="8CuantíaPEC_CCAA"/>
      <sheetName val="8CuantíaAP_CCAA"/>
      <sheetName val="8CuantíaPEVsad_CCAA"/>
      <sheetName val="8CuantíaPEVsar_CCAA"/>
      <sheetName val="8CuantíaPEVcd_CCAA"/>
      <sheetName val="8CuantíaPEVpapd_CCAA"/>
      <sheetName val="8CuantíaPEVteleasist_CCAA"/>
      <sheetName val="9TiempoEspera"/>
      <sheetName val="91TiempoEspera_evo"/>
      <sheetName val="10pendResol"/>
      <sheetName val="10pendPrest"/>
      <sheetName val="10pend"/>
      <sheetName val="11ListaEspera"/>
      <sheetName val="11ListaEsperaGIII"/>
      <sheetName val="11ListaEsperaGII"/>
      <sheetName val="11ListaEsperaGI"/>
      <sheetName val="12BenefEfect"/>
    </sheetNames>
    <sheetDataSet>
      <sheetData sheetId="0"/>
      <sheetData sheetId="1"/>
      <sheetData sheetId="2"/>
      <sheetData sheetId="3">
        <row r="7">
          <cell r="G7">
            <v>44926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2">
    <tabColor theme="0"/>
    <pageSetUpPr fitToPage="1"/>
  </sheetPr>
  <dimension ref="A1:U12"/>
  <sheetViews>
    <sheetView showGridLines="0" tabSelected="1" zoomScaleNormal="100" workbookViewId="0"/>
  </sheetViews>
  <sheetFormatPr baseColWidth="10" defaultColWidth="11.42578125" defaultRowHeight="15" x14ac:dyDescent="0.2"/>
  <cols>
    <col min="1" max="1" width="0.5703125" style="1" customWidth="1"/>
    <col min="2" max="2" width="15.28515625" style="1" customWidth="1"/>
    <col min="3" max="3" width="0.85546875" style="1" customWidth="1"/>
    <col min="4" max="4" width="13.42578125" style="1" customWidth="1"/>
    <col min="5" max="5" width="0.85546875" style="1" customWidth="1"/>
    <col min="6" max="6" width="7" style="1" customWidth="1"/>
    <col min="7" max="7" width="7.140625" style="1" customWidth="1"/>
    <col min="8" max="8" width="7" style="1" customWidth="1"/>
    <col min="9" max="9" width="7.140625" style="1" customWidth="1"/>
    <col min="10" max="10" width="7" style="1" customWidth="1"/>
    <col min="11" max="11" width="7.140625" style="1" customWidth="1"/>
    <col min="12" max="12" width="7" style="1" customWidth="1"/>
    <col min="13" max="13" width="7.140625" style="1" customWidth="1"/>
    <col min="14" max="14" width="7" style="1" customWidth="1"/>
    <col min="15" max="15" width="7.140625" style="1" customWidth="1"/>
    <col min="16" max="16" width="7" style="2" customWidth="1"/>
    <col min="17" max="17" width="7.140625" style="1" customWidth="1"/>
    <col min="18" max="18" width="7" style="2" customWidth="1"/>
    <col min="19" max="19" width="7.140625" style="1" customWidth="1"/>
    <col min="20" max="20" width="9.140625" style="1" customWidth="1"/>
    <col min="21" max="21" width="2.140625" style="1" customWidth="1"/>
    <col min="22" max="16384" width="11.42578125" style="1"/>
  </cols>
  <sheetData>
    <row r="1" spans="1:21" s="2" customFormat="1" ht="14.25" x14ac:dyDescent="0.2">
      <c r="B1" s="11"/>
      <c r="H1"/>
    </row>
    <row r="2" spans="1:21" s="9" customFormat="1" ht="93.75" customHeight="1" x14ac:dyDescent="0.2">
      <c r="A2" s="10"/>
      <c r="B2" s="1016"/>
      <c r="C2" s="1016"/>
      <c r="D2" s="1016"/>
      <c r="E2" s="1016"/>
      <c r="F2" s="1016"/>
      <c r="G2" s="1016"/>
      <c r="H2" s="1016"/>
      <c r="I2" s="1016"/>
      <c r="J2" s="1016"/>
      <c r="K2" s="1016"/>
      <c r="L2" s="1016"/>
      <c r="M2" s="1016"/>
      <c r="N2" s="1016"/>
      <c r="O2" s="1016"/>
      <c r="P2" s="1016"/>
      <c r="Q2" s="1016"/>
      <c r="R2" s="1016"/>
      <c r="S2" s="1016"/>
      <c r="T2" s="1016"/>
      <c r="U2" s="10"/>
    </row>
    <row r="3" spans="1:21" s="7" customFormat="1" ht="45.75" customHeight="1" x14ac:dyDescent="0.2">
      <c r="A3" s="8"/>
      <c r="B3" s="1015" t="s">
        <v>2</v>
      </c>
      <c r="C3" s="1015"/>
      <c r="D3" s="1015"/>
      <c r="E3" s="1015"/>
      <c r="F3" s="1015"/>
      <c r="G3" s="1015"/>
      <c r="H3" s="1015"/>
      <c r="I3" s="1015"/>
      <c r="J3" s="1015"/>
      <c r="K3" s="1015"/>
      <c r="L3" s="1015"/>
      <c r="M3" s="1015"/>
      <c r="N3" s="1015"/>
      <c r="O3" s="1015"/>
      <c r="P3" s="1015"/>
      <c r="Q3" s="1015"/>
      <c r="R3" s="1015"/>
      <c r="S3" s="1015"/>
      <c r="T3" s="1015"/>
      <c r="U3" s="8"/>
    </row>
    <row r="4" spans="1:21" s="7" customFormat="1" ht="45.75" customHeight="1" x14ac:dyDescent="0.2">
      <c r="A4" s="8"/>
      <c r="B4" s="1015" t="s">
        <v>1</v>
      </c>
      <c r="C4" s="1015"/>
      <c r="D4" s="1015"/>
      <c r="E4" s="1015"/>
      <c r="F4" s="1015"/>
      <c r="G4" s="1015"/>
      <c r="H4" s="1015"/>
      <c r="I4" s="1015"/>
      <c r="J4" s="1015"/>
      <c r="K4" s="1015"/>
      <c r="L4" s="1015"/>
      <c r="M4" s="1015"/>
      <c r="N4" s="1015"/>
      <c r="O4" s="1015"/>
      <c r="P4" s="1015"/>
      <c r="Q4" s="1015"/>
      <c r="R4" s="1015"/>
      <c r="S4" s="1015"/>
      <c r="T4" s="1015"/>
      <c r="U4" s="8"/>
    </row>
    <row r="5" spans="1:21" s="4" customFormat="1" ht="9.75" customHeight="1" x14ac:dyDescent="0.2">
      <c r="A5" s="5"/>
      <c r="B5" s="6"/>
      <c r="C5" s="6"/>
      <c r="D5" s="6"/>
      <c r="E5" s="6"/>
      <c r="F5" s="6"/>
      <c r="G5" s="6"/>
      <c r="H5" s="6"/>
      <c r="I5" s="6"/>
      <c r="J5" s="6"/>
      <c r="K5" s="6"/>
      <c r="L5" s="6"/>
      <c r="M5" s="6"/>
      <c r="N5" s="6"/>
      <c r="O5" s="6"/>
      <c r="P5" s="6"/>
      <c r="Q5" s="6"/>
      <c r="R5" s="6"/>
      <c r="S5" s="6"/>
      <c r="T5" s="6"/>
      <c r="U5" s="5"/>
    </row>
    <row r="6" spans="1:21" ht="23.25" customHeight="1" x14ac:dyDescent="0.2">
      <c r="B6" s="1017" t="s">
        <v>489</v>
      </c>
      <c r="C6" s="1017"/>
      <c r="D6" s="1017"/>
      <c r="E6" s="1017"/>
      <c r="F6" s="1017"/>
      <c r="G6" s="1017"/>
      <c r="H6" s="1017"/>
      <c r="I6" s="1017"/>
      <c r="J6" s="1017"/>
      <c r="K6" s="1017"/>
      <c r="L6" s="1017"/>
      <c r="M6" s="1017"/>
      <c r="N6" s="1017"/>
      <c r="O6" s="1017"/>
      <c r="P6" s="1017"/>
      <c r="Q6" s="1017"/>
      <c r="R6" s="1017"/>
      <c r="S6" s="1017"/>
      <c r="T6" s="1017"/>
      <c r="U6" s="1017"/>
    </row>
    <row r="7" spans="1:21" ht="74.099999999999994" customHeight="1" x14ac:dyDescent="0.25">
      <c r="B7" s="1018"/>
      <c r="C7" s="1018"/>
      <c r="D7" s="1018"/>
      <c r="E7" s="1018"/>
      <c r="F7" s="1018"/>
      <c r="G7" s="1018"/>
      <c r="H7" s="1018"/>
      <c r="I7" s="1018"/>
      <c r="J7" s="1018"/>
      <c r="K7" s="1018"/>
      <c r="L7" s="1018"/>
      <c r="M7" s="1018"/>
      <c r="N7" s="1018"/>
      <c r="O7" s="1018"/>
      <c r="P7" s="1018"/>
      <c r="Q7" s="1018"/>
      <c r="R7" s="1018"/>
      <c r="S7" s="1018"/>
      <c r="T7" s="1018"/>
      <c r="U7" s="1018"/>
    </row>
    <row r="8" spans="1:21" ht="48" customHeight="1" x14ac:dyDescent="0.25">
      <c r="B8" s="958"/>
      <c r="C8" s="958"/>
      <c r="D8" s="958"/>
      <c r="E8" s="958"/>
      <c r="F8" s="958"/>
      <c r="G8" s="958"/>
      <c r="H8" s="958"/>
      <c r="I8" s="958"/>
      <c r="J8" s="958"/>
      <c r="K8" s="958"/>
      <c r="L8" s="958"/>
      <c r="M8" s="958"/>
      <c r="N8" s="958"/>
      <c r="O8" s="958"/>
      <c r="P8" s="958"/>
      <c r="Q8" s="958"/>
      <c r="R8" s="958"/>
      <c r="S8" s="958"/>
      <c r="T8" s="958"/>
      <c r="U8" s="958"/>
    </row>
    <row r="9" spans="1:21" ht="15" customHeight="1" x14ac:dyDescent="0.2">
      <c r="B9" s="1019" t="s">
        <v>478</v>
      </c>
      <c r="C9" s="1019"/>
      <c r="D9" s="1019"/>
      <c r="E9" s="1019"/>
      <c r="F9" s="1019"/>
      <c r="G9" s="1019"/>
      <c r="H9" s="1019"/>
      <c r="I9" s="1019"/>
      <c r="J9" s="1019"/>
      <c r="K9" s="1019"/>
      <c r="L9" s="1019"/>
      <c r="M9" s="1019"/>
      <c r="N9" s="1019"/>
      <c r="O9" s="1019"/>
      <c r="P9" s="1019"/>
      <c r="Q9" s="1019"/>
      <c r="R9" s="1019"/>
      <c r="S9" s="1019"/>
    </row>
    <row r="10" spans="1:21" x14ac:dyDescent="0.2">
      <c r="B10" s="1019"/>
      <c r="C10" s="1019"/>
      <c r="D10" s="1019"/>
      <c r="E10" s="1019"/>
      <c r="F10" s="1019"/>
      <c r="G10" s="1019"/>
      <c r="H10" s="1019"/>
      <c r="I10" s="1019"/>
      <c r="J10" s="1019"/>
      <c r="K10" s="1019"/>
      <c r="L10" s="1019"/>
      <c r="M10" s="1019"/>
      <c r="N10" s="1019"/>
      <c r="O10" s="1019"/>
      <c r="P10" s="1019"/>
      <c r="Q10" s="1019"/>
      <c r="R10" s="1019"/>
      <c r="S10" s="1019"/>
    </row>
    <row r="11" spans="1:21" ht="42.6" customHeight="1" x14ac:dyDescent="0.2">
      <c r="B11" s="851"/>
      <c r="C11" s="851"/>
      <c r="D11" s="851"/>
      <c r="E11" s="851"/>
      <c r="F11" s="851"/>
      <c r="G11" s="851"/>
      <c r="H11" s="851"/>
      <c r="I11" s="851"/>
      <c r="J11" s="851"/>
      <c r="K11" s="851"/>
      <c r="L11" s="851"/>
      <c r="M11" s="851"/>
      <c r="N11" s="851"/>
      <c r="O11" s="851"/>
      <c r="P11" s="851"/>
      <c r="Q11" s="851"/>
      <c r="R11" s="851"/>
      <c r="S11" s="851"/>
    </row>
    <row r="12" spans="1:21" s="3" customFormat="1" ht="78" customHeight="1" x14ac:dyDescent="0.25">
      <c r="B12" s="1014" t="s">
        <v>0</v>
      </c>
      <c r="C12" s="1014"/>
      <c r="D12" s="1014"/>
      <c r="E12" s="1014"/>
      <c r="F12" s="1014"/>
      <c r="G12" s="1014"/>
      <c r="H12" s="1014"/>
      <c r="I12" s="1014"/>
      <c r="J12" s="1014"/>
      <c r="K12" s="1014"/>
      <c r="L12" s="1014"/>
      <c r="M12" s="1014"/>
      <c r="N12" s="1014"/>
      <c r="O12" s="1014"/>
      <c r="P12" s="1014"/>
      <c r="Q12" s="1014"/>
      <c r="R12" s="1014"/>
      <c r="S12" s="1014"/>
      <c r="T12" s="1014"/>
    </row>
  </sheetData>
  <mergeCells count="7">
    <mergeCell ref="B12:T12"/>
    <mergeCell ref="B4:T4"/>
    <mergeCell ref="B2:T2"/>
    <mergeCell ref="B3:T3"/>
    <mergeCell ref="B6:U6"/>
    <mergeCell ref="B7:U7"/>
    <mergeCell ref="B9:S10"/>
  </mergeCells>
  <printOptions horizontalCentered="1"/>
  <pageMargins left="0" right="0" top="0.43307086614173229" bottom="0.43307086614173229" header="0" footer="0"/>
  <pageSetup paperSize="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13">
    <tabColor theme="0"/>
    <pageSetUpPr fitToPage="1"/>
  </sheetPr>
  <dimension ref="A1:X26"/>
  <sheetViews>
    <sheetView zoomScaleNormal="100" workbookViewId="0"/>
  </sheetViews>
  <sheetFormatPr baseColWidth="10" defaultColWidth="11.42578125" defaultRowHeight="15" x14ac:dyDescent="0.25"/>
  <cols>
    <col min="1" max="1" width="1.85546875" style="870" customWidth="1"/>
    <col min="2" max="2" width="24.5703125" style="870" customWidth="1"/>
    <col min="3" max="8" width="10.85546875" style="870" customWidth="1"/>
    <col min="9" max="9" width="10.85546875" style="870" hidden="1" customWidth="1"/>
    <col min="10" max="11" width="7.140625" style="870" customWidth="1"/>
    <col min="12" max="12" width="7.7109375" style="870" customWidth="1"/>
    <col min="13" max="18" width="8.28515625" style="870" customWidth="1"/>
    <col min="19" max="20" width="7.7109375" style="870" customWidth="1"/>
    <col min="21" max="21" width="11.42578125" style="870" customWidth="1"/>
    <col min="22" max="22" width="11.42578125" style="870"/>
    <col min="23" max="23" width="11.85546875" style="870" bestFit="1" customWidth="1"/>
    <col min="24" max="16384" width="11.42578125" style="870"/>
  </cols>
  <sheetData>
    <row r="1" spans="1:22" x14ac:dyDescent="0.25">
      <c r="A1" s="869"/>
      <c r="B1" s="869"/>
      <c r="H1" s="871"/>
      <c r="I1" s="871"/>
      <c r="J1" s="871"/>
    </row>
    <row r="2" spans="1:22" ht="48.75" customHeight="1" x14ac:dyDescent="0.25">
      <c r="A2" s="869"/>
      <c r="B2" s="869"/>
      <c r="H2" s="871"/>
      <c r="I2" s="871"/>
      <c r="J2" s="871"/>
    </row>
    <row r="3" spans="1:22" ht="24" customHeight="1" x14ac:dyDescent="0.25">
      <c r="A3" s="869"/>
      <c r="B3" s="1031" t="s">
        <v>382</v>
      </c>
      <c r="C3" s="1031"/>
      <c r="D3" s="1031"/>
      <c r="E3" s="1031"/>
      <c r="F3" s="1031"/>
      <c r="G3" s="1031"/>
      <c r="H3" s="1031"/>
      <c r="I3" s="1031"/>
      <c r="J3" s="1031"/>
      <c r="K3" s="1031"/>
      <c r="L3" s="1031"/>
      <c r="M3" s="1031"/>
      <c r="N3" s="1031"/>
      <c r="O3" s="1031"/>
      <c r="P3" s="1031"/>
      <c r="Q3" s="1031"/>
      <c r="R3" s="1031"/>
      <c r="S3" s="1031"/>
    </row>
    <row r="5" spans="1:22" x14ac:dyDescent="0.25">
      <c r="B5" s="872"/>
      <c r="C5" s="1027" t="s">
        <v>377</v>
      </c>
      <c r="D5" s="1027"/>
      <c r="E5" s="1027"/>
      <c r="F5" s="1027"/>
      <c r="G5" s="1027"/>
      <c r="H5" s="1027"/>
      <c r="I5" s="1027"/>
      <c r="J5" s="1027"/>
      <c r="K5" s="1027" t="s">
        <v>351</v>
      </c>
      <c r="L5" s="1027"/>
      <c r="M5" s="1027"/>
      <c r="N5" s="1027"/>
      <c r="O5" s="1027"/>
      <c r="P5" s="1027"/>
      <c r="Q5" s="1027"/>
      <c r="R5" s="1027"/>
      <c r="S5" s="1027"/>
      <c r="T5" s="1027"/>
    </row>
    <row r="6" spans="1:22" ht="21" customHeight="1" x14ac:dyDescent="0.25">
      <c r="B6" s="872"/>
      <c r="C6" s="1028"/>
      <c r="D6" s="1028"/>
      <c r="E6" s="1028"/>
      <c r="F6" s="1028"/>
      <c r="G6" s="1028"/>
      <c r="H6" s="1028"/>
      <c r="I6" s="1028"/>
      <c r="J6" s="1028"/>
      <c r="K6" s="1028">
        <v>43830</v>
      </c>
      <c r="L6" s="1029"/>
      <c r="M6" s="1030">
        <v>44196</v>
      </c>
      <c r="N6" s="1030"/>
      <c r="O6" s="1030">
        <v>44561</v>
      </c>
      <c r="P6" s="1030"/>
      <c r="Q6" s="1030">
        <v>44926</v>
      </c>
      <c r="R6" s="1030"/>
      <c r="S6" s="1030">
        <f>H7</f>
        <v>45077</v>
      </c>
      <c r="T6" s="1030"/>
    </row>
    <row r="7" spans="1:22" x14ac:dyDescent="0.25">
      <c r="B7" s="941"/>
      <c r="C7" s="874">
        <v>43465</v>
      </c>
      <c r="D7" s="874">
        <v>43830</v>
      </c>
      <c r="E7" s="874">
        <v>44196</v>
      </c>
      <c r="F7" s="874">
        <v>44561</v>
      </c>
      <c r="G7" s="874">
        <v>44926</v>
      </c>
      <c r="H7" s="874">
        <f>EVO!H7</f>
        <v>45077</v>
      </c>
      <c r="I7" s="874">
        <v>44530</v>
      </c>
      <c r="J7" s="874"/>
      <c r="K7" s="874" t="s">
        <v>31</v>
      </c>
      <c r="L7" s="874" t="s">
        <v>352</v>
      </c>
      <c r="M7" s="874" t="s">
        <v>31</v>
      </c>
      <c r="N7" s="874" t="s">
        <v>352</v>
      </c>
      <c r="O7" s="874" t="s">
        <v>31</v>
      </c>
      <c r="P7" s="874" t="s">
        <v>352</v>
      </c>
      <c r="Q7" s="874" t="s">
        <v>31</v>
      </c>
      <c r="R7" s="874" t="s">
        <v>352</v>
      </c>
      <c r="S7" s="874" t="s">
        <v>31</v>
      </c>
      <c r="T7" s="874" t="s">
        <v>352</v>
      </c>
    </row>
    <row r="8" spans="1:22" ht="15" customHeight="1" x14ac:dyDescent="0.25">
      <c r="B8" s="913" t="s">
        <v>11</v>
      </c>
      <c r="C8" s="920">
        <v>279274</v>
      </c>
      <c r="D8" s="920">
        <v>293661</v>
      </c>
      <c r="E8" s="920">
        <v>310424</v>
      </c>
      <c r="F8" s="920">
        <v>359285</v>
      </c>
      <c r="G8" s="920">
        <v>390413</v>
      </c>
      <c r="H8" s="920">
        <v>395562</v>
      </c>
      <c r="I8" s="920" t="e">
        <v>#REF!</v>
      </c>
      <c r="J8" s="885"/>
      <c r="K8" s="921">
        <v>5.1515715748691182E-2</v>
      </c>
      <c r="L8" s="920">
        <v>14387</v>
      </c>
      <c r="M8" s="922">
        <v>5.7082826796884811E-2</v>
      </c>
      <c r="N8" s="923">
        <v>16763</v>
      </c>
      <c r="O8" s="922">
        <v>0.15740084529546694</v>
      </c>
      <c r="P8" s="923">
        <v>48861</v>
      </c>
      <c r="Q8" s="922">
        <v>8.6638740832486683E-2</v>
      </c>
      <c r="R8" s="923">
        <f>G8-F8</f>
        <v>31128</v>
      </c>
      <c r="S8" s="924">
        <f>[1]Cuadro_CCAA2!N220</f>
        <v>7.8710331907095421E-2</v>
      </c>
      <c r="T8" s="923">
        <f>[1]Cuadro_CCAA2!O220</f>
        <v>28863</v>
      </c>
    </row>
    <row r="9" spans="1:22" x14ac:dyDescent="0.25">
      <c r="B9" s="942" t="s">
        <v>10</v>
      </c>
      <c r="C9" s="890">
        <v>34548</v>
      </c>
      <c r="D9" s="890">
        <v>39164</v>
      </c>
      <c r="E9" s="890">
        <v>37313</v>
      </c>
      <c r="F9" s="890">
        <v>41449</v>
      </c>
      <c r="G9" s="890">
        <v>43712</v>
      </c>
      <c r="H9" s="890">
        <v>44500</v>
      </c>
      <c r="I9" s="890" t="e">
        <v>#REF!</v>
      </c>
      <c r="J9" s="891"/>
      <c r="K9" s="892">
        <v>0.13361120759522982</v>
      </c>
      <c r="L9" s="890">
        <v>4616</v>
      </c>
      <c r="M9" s="895">
        <v>-4.726279236033093E-2</v>
      </c>
      <c r="N9" s="893">
        <v>-1851</v>
      </c>
      <c r="O9" s="895">
        <v>0.11084608581459543</v>
      </c>
      <c r="P9" s="893">
        <v>4136</v>
      </c>
      <c r="Q9" s="895">
        <v>5.4597215855629821E-2</v>
      </c>
      <c r="R9" s="893">
        <f t="shared" ref="R9:R26" si="0">G9-F9</f>
        <v>2263</v>
      </c>
      <c r="S9" s="894">
        <f>[1]Cuadro_CCAA2!N221</f>
        <v>5.7861455807540541E-2</v>
      </c>
      <c r="T9" s="893">
        <f>[1]Cuadro_CCAA2!O221</f>
        <v>2434</v>
      </c>
    </row>
    <row r="10" spans="1:22" x14ac:dyDescent="0.25">
      <c r="B10" s="942" t="s">
        <v>40</v>
      </c>
      <c r="C10" s="890">
        <v>28413</v>
      </c>
      <c r="D10" s="890">
        <v>27579</v>
      </c>
      <c r="E10" s="890">
        <v>30931</v>
      </c>
      <c r="F10" s="890">
        <v>35120</v>
      </c>
      <c r="G10" s="890">
        <v>36982</v>
      </c>
      <c r="H10" s="890">
        <v>37940</v>
      </c>
      <c r="I10" s="890" t="e">
        <v>#REF!</v>
      </c>
      <c r="J10" s="891"/>
      <c r="K10" s="892">
        <v>-2.9352761060078114E-2</v>
      </c>
      <c r="L10" s="890">
        <v>-834</v>
      </c>
      <c r="M10" s="895">
        <v>0.12154175278291457</v>
      </c>
      <c r="N10" s="893">
        <v>3352</v>
      </c>
      <c r="O10" s="895">
        <v>0.13543047428146515</v>
      </c>
      <c r="P10" s="893">
        <v>4189</v>
      </c>
      <c r="Q10" s="895">
        <v>5.3018223234624129E-2</v>
      </c>
      <c r="R10" s="893">
        <f t="shared" si="0"/>
        <v>1862</v>
      </c>
      <c r="S10" s="894">
        <f>[1]Cuadro_CCAA2!N222</f>
        <v>5.7678904965013489E-2</v>
      </c>
      <c r="T10" s="893">
        <f>[1]Cuadro_CCAA2!O222</f>
        <v>2069</v>
      </c>
    </row>
    <row r="11" spans="1:22" x14ac:dyDescent="0.25">
      <c r="B11" s="942" t="s">
        <v>41</v>
      </c>
      <c r="C11" s="890">
        <v>22115</v>
      </c>
      <c r="D11" s="890">
        <v>28653</v>
      </c>
      <c r="E11" s="890">
        <v>36929</v>
      </c>
      <c r="F11" s="890">
        <v>39491</v>
      </c>
      <c r="G11" s="890">
        <v>42042</v>
      </c>
      <c r="H11" s="890">
        <v>44197</v>
      </c>
      <c r="I11" s="890" t="e">
        <v>#REF!</v>
      </c>
      <c r="J11" s="891"/>
      <c r="K11" s="892">
        <v>0.29563644585123217</v>
      </c>
      <c r="L11" s="890">
        <v>6538</v>
      </c>
      <c r="M11" s="895">
        <v>0.28883537500436263</v>
      </c>
      <c r="N11" s="893">
        <v>8276</v>
      </c>
      <c r="O11" s="895">
        <v>6.9376370873839077E-2</v>
      </c>
      <c r="P11" s="893">
        <v>2562</v>
      </c>
      <c r="Q11" s="895">
        <v>6.4596996784077376E-2</v>
      </c>
      <c r="R11" s="893">
        <f t="shared" si="0"/>
        <v>2551</v>
      </c>
      <c r="S11" s="894">
        <f>[1]Cuadro_CCAA2!N223</f>
        <v>0.13027133468020358</v>
      </c>
      <c r="T11" s="893">
        <f>[1]Cuadro_CCAA2!O223</f>
        <v>5094</v>
      </c>
    </row>
    <row r="12" spans="1:22" x14ac:dyDescent="0.25">
      <c r="B12" s="942" t="s">
        <v>9</v>
      </c>
      <c r="C12" s="890">
        <v>22532</v>
      </c>
      <c r="D12" s="890">
        <v>24418</v>
      </c>
      <c r="E12" s="890">
        <v>26624</v>
      </c>
      <c r="F12" s="890">
        <v>28747</v>
      </c>
      <c r="G12" s="890">
        <v>38665</v>
      </c>
      <c r="H12" s="890">
        <v>42530</v>
      </c>
      <c r="I12" s="890" t="e">
        <v>#REF!</v>
      </c>
      <c r="J12" s="891"/>
      <c r="K12" s="892">
        <v>8.3703177702822762E-2</v>
      </c>
      <c r="L12" s="890">
        <v>1886</v>
      </c>
      <c r="M12" s="895">
        <v>9.0343189450405426E-2</v>
      </c>
      <c r="N12" s="893">
        <v>2206</v>
      </c>
      <c r="O12" s="895">
        <v>7.9740084134615419E-2</v>
      </c>
      <c r="P12" s="893">
        <v>2123</v>
      </c>
      <c r="Q12" s="895">
        <v>0.34500991407799075</v>
      </c>
      <c r="R12" s="893">
        <f t="shared" si="0"/>
        <v>9918</v>
      </c>
      <c r="S12" s="894">
        <f>[1]Cuadro_CCAA2!N224</f>
        <v>0.33666478094160546</v>
      </c>
      <c r="T12" s="893">
        <f>[1]Cuadro_CCAA2!O224</f>
        <v>10712</v>
      </c>
      <c r="V12" s="925"/>
    </row>
    <row r="13" spans="1:22" x14ac:dyDescent="0.25">
      <c r="B13" s="942" t="s">
        <v>8</v>
      </c>
      <c r="C13" s="890">
        <v>18016</v>
      </c>
      <c r="D13" s="890">
        <v>26271</v>
      </c>
      <c r="E13" s="890">
        <v>26136</v>
      </c>
      <c r="F13" s="890">
        <v>26969</v>
      </c>
      <c r="G13" s="890">
        <v>27567</v>
      </c>
      <c r="H13" s="890">
        <v>28090</v>
      </c>
      <c r="I13" s="890"/>
      <c r="J13" s="891"/>
      <c r="K13" s="892">
        <v>0.45820381882770866</v>
      </c>
      <c r="L13" s="890">
        <v>8255</v>
      </c>
      <c r="M13" s="895">
        <v>-5.1387461459403427E-3</v>
      </c>
      <c r="N13" s="893">
        <v>-135</v>
      </c>
      <c r="O13" s="895">
        <v>3.1871747780838788E-2</v>
      </c>
      <c r="P13" s="893">
        <v>833</v>
      </c>
      <c r="Q13" s="895">
        <v>2.2173606733657092E-2</v>
      </c>
      <c r="R13" s="893">
        <f t="shared" si="0"/>
        <v>598</v>
      </c>
      <c r="S13" s="894">
        <f>[1]Cuadro_CCAA2!N225</f>
        <v>4.1218770850322439E-2</v>
      </c>
      <c r="T13" s="893">
        <f>[1]Cuadro_CCAA2!O225</f>
        <v>1112</v>
      </c>
      <c r="V13" s="925"/>
    </row>
    <row r="14" spans="1:22" x14ac:dyDescent="0.25">
      <c r="B14" s="942" t="s">
        <v>7</v>
      </c>
      <c r="C14" s="890">
        <v>125565</v>
      </c>
      <c r="D14" s="890">
        <v>139852</v>
      </c>
      <c r="E14" s="890">
        <v>141310</v>
      </c>
      <c r="F14" s="890">
        <v>148050</v>
      </c>
      <c r="G14" s="890">
        <v>153910</v>
      </c>
      <c r="H14" s="890">
        <v>161750</v>
      </c>
      <c r="I14" s="890"/>
      <c r="J14" s="891"/>
      <c r="K14" s="892">
        <v>0.11378170668578025</v>
      </c>
      <c r="L14" s="890">
        <v>14287</v>
      </c>
      <c r="M14" s="895">
        <v>1.0425306752853025E-2</v>
      </c>
      <c r="N14" s="893">
        <v>1458</v>
      </c>
      <c r="O14" s="895">
        <v>4.7696553676314535E-2</v>
      </c>
      <c r="P14" s="893">
        <v>6740</v>
      </c>
      <c r="Q14" s="895">
        <v>3.9581222559945894E-2</v>
      </c>
      <c r="R14" s="893">
        <f t="shared" si="0"/>
        <v>5860</v>
      </c>
      <c r="S14" s="894">
        <f>[1]Cuadro_CCAA2!N226</f>
        <v>7.2847506417186736E-2</v>
      </c>
      <c r="T14" s="893">
        <f>[1]Cuadro_CCAA2!O226</f>
        <v>10983</v>
      </c>
      <c r="V14" s="925"/>
    </row>
    <row r="15" spans="1:22" x14ac:dyDescent="0.25">
      <c r="B15" s="942" t="s">
        <v>43</v>
      </c>
      <c r="C15" s="890">
        <v>69490</v>
      </c>
      <c r="D15" s="890">
        <v>75685</v>
      </c>
      <c r="E15" s="890">
        <v>73889</v>
      </c>
      <c r="F15" s="890">
        <v>80243</v>
      </c>
      <c r="G15" s="890">
        <v>85666</v>
      </c>
      <c r="H15" s="890">
        <v>91702</v>
      </c>
      <c r="I15" s="890"/>
      <c r="J15" s="891"/>
      <c r="K15" s="892">
        <v>8.9149517916246923E-2</v>
      </c>
      <c r="L15" s="890">
        <v>6195</v>
      </c>
      <c r="M15" s="895">
        <v>-2.372993327607853E-2</v>
      </c>
      <c r="N15" s="893">
        <v>-1796</v>
      </c>
      <c r="O15" s="895">
        <v>8.5993855648337281E-2</v>
      </c>
      <c r="P15" s="893">
        <v>6354</v>
      </c>
      <c r="Q15" s="895">
        <v>6.7582219009757916E-2</v>
      </c>
      <c r="R15" s="893">
        <f t="shared" si="0"/>
        <v>5423</v>
      </c>
      <c r="S15" s="894">
        <f>[1]Cuadro_CCAA2!N227</f>
        <v>0.12477768646739196</v>
      </c>
      <c r="T15" s="893">
        <f>[1]Cuadro_CCAA2!O227</f>
        <v>10173</v>
      </c>
      <c r="V15" s="925"/>
    </row>
    <row r="16" spans="1:22" x14ac:dyDescent="0.25">
      <c r="B16" s="942" t="s">
        <v>44</v>
      </c>
      <c r="C16" s="890">
        <v>192995</v>
      </c>
      <c r="D16" s="890">
        <v>203003</v>
      </c>
      <c r="E16" s="890">
        <v>193486</v>
      </c>
      <c r="F16" s="890">
        <v>203102</v>
      </c>
      <c r="G16" s="890">
        <v>227045</v>
      </c>
      <c r="H16" s="890">
        <v>235454</v>
      </c>
      <c r="I16" s="890"/>
      <c r="J16" s="891"/>
      <c r="K16" s="892">
        <v>5.1856265706365479E-2</v>
      </c>
      <c r="L16" s="890">
        <v>10008</v>
      </c>
      <c r="M16" s="895">
        <v>-4.6881080575163936E-2</v>
      </c>
      <c r="N16" s="893">
        <v>-9517</v>
      </c>
      <c r="O16" s="895">
        <v>4.9698686209854959E-2</v>
      </c>
      <c r="P16" s="893">
        <v>9616</v>
      </c>
      <c r="Q16" s="895">
        <v>0.11788657915727074</v>
      </c>
      <c r="R16" s="893">
        <f t="shared" si="0"/>
        <v>23943</v>
      </c>
      <c r="S16" s="894">
        <f>[1]Cuadro_CCAA2!N228</f>
        <v>0.10561508625952043</v>
      </c>
      <c r="T16" s="893">
        <f>[1]Cuadro_CCAA2!O228</f>
        <v>22492</v>
      </c>
      <c r="V16" s="925"/>
    </row>
    <row r="17" spans="2:24" x14ac:dyDescent="0.25">
      <c r="B17" s="942" t="s">
        <v>6</v>
      </c>
      <c r="C17" s="890">
        <v>77342</v>
      </c>
      <c r="D17" s="890">
        <v>94194</v>
      </c>
      <c r="E17" s="890">
        <v>109857</v>
      </c>
      <c r="F17" s="890">
        <v>128089</v>
      </c>
      <c r="G17" s="890">
        <v>169532</v>
      </c>
      <c r="H17" s="890">
        <v>190356</v>
      </c>
      <c r="I17" s="890"/>
      <c r="J17" s="891"/>
      <c r="K17" s="892">
        <v>0.21788937446665457</v>
      </c>
      <c r="L17" s="890">
        <v>16852</v>
      </c>
      <c r="M17" s="895">
        <v>0.1662844767182623</v>
      </c>
      <c r="N17" s="893">
        <v>15663</v>
      </c>
      <c r="O17" s="895">
        <v>0.16596120411079851</v>
      </c>
      <c r="P17" s="893">
        <v>18232</v>
      </c>
      <c r="Q17" s="895">
        <v>0.32354847020431099</v>
      </c>
      <c r="R17" s="893">
        <f t="shared" si="0"/>
        <v>41443</v>
      </c>
      <c r="S17" s="894">
        <f>[1]Cuadro_CCAA2!N229</f>
        <v>0.39789826176995446</v>
      </c>
      <c r="T17" s="893">
        <f>[1]Cuadro_CCAA2!O229</f>
        <v>54183</v>
      </c>
      <c r="V17" s="925"/>
    </row>
    <row r="18" spans="2:24" x14ac:dyDescent="0.25">
      <c r="B18" s="942" t="s">
        <v>5</v>
      </c>
      <c r="C18" s="890">
        <v>31925</v>
      </c>
      <c r="D18" s="890">
        <v>31136</v>
      </c>
      <c r="E18" s="890">
        <v>31717</v>
      </c>
      <c r="F18" s="890">
        <v>33614</v>
      </c>
      <c r="G18" s="890">
        <v>36559</v>
      </c>
      <c r="H18" s="890">
        <v>37842</v>
      </c>
      <c r="I18" s="890"/>
      <c r="J18" s="891"/>
      <c r="K18" s="892">
        <v>-2.4714173844949117E-2</v>
      </c>
      <c r="L18" s="890">
        <v>-789</v>
      </c>
      <c r="M18" s="895">
        <v>1.8660071942446121E-2</v>
      </c>
      <c r="N18" s="893">
        <v>581</v>
      </c>
      <c r="O18" s="895">
        <v>5.9810196424630258E-2</v>
      </c>
      <c r="P18" s="893">
        <v>1897</v>
      </c>
      <c r="Q18" s="895">
        <v>8.7612304396977425E-2</v>
      </c>
      <c r="R18" s="893">
        <f t="shared" si="0"/>
        <v>2945</v>
      </c>
      <c r="S18" s="894">
        <f>[1]Cuadro_CCAA2!N230</f>
        <v>0.14336646825996313</v>
      </c>
      <c r="T18" s="893">
        <f>[1]Cuadro_CCAA2!O230</f>
        <v>4745</v>
      </c>
      <c r="V18" s="925"/>
    </row>
    <row r="19" spans="2:24" x14ac:dyDescent="0.25">
      <c r="B19" s="942" t="s">
        <v>38</v>
      </c>
      <c r="C19" s="890">
        <v>70220</v>
      </c>
      <c r="D19" s="890">
        <v>72627</v>
      </c>
      <c r="E19" s="890">
        <v>73730</v>
      </c>
      <c r="F19" s="890">
        <v>77158</v>
      </c>
      <c r="G19" s="890">
        <v>82694</v>
      </c>
      <c r="H19" s="890">
        <v>86669</v>
      </c>
      <c r="I19" s="890"/>
      <c r="J19" s="891"/>
      <c r="K19" s="892">
        <v>3.4277983480489826E-2</v>
      </c>
      <c r="L19" s="890">
        <v>2407</v>
      </c>
      <c r="M19" s="895">
        <v>1.518718933729879E-2</v>
      </c>
      <c r="N19" s="893">
        <v>1103</v>
      </c>
      <c r="O19" s="895">
        <v>4.6493964464939586E-2</v>
      </c>
      <c r="P19" s="893">
        <v>3428</v>
      </c>
      <c r="Q19" s="895">
        <v>7.1748878923766801E-2</v>
      </c>
      <c r="R19" s="893">
        <f t="shared" si="0"/>
        <v>5536</v>
      </c>
      <c r="S19" s="894">
        <f>[1]Cuadro_CCAA2!N231</f>
        <v>0.10319238308597023</v>
      </c>
      <c r="T19" s="893">
        <f>[1]Cuadro_CCAA2!O231</f>
        <v>8107</v>
      </c>
      <c r="V19" s="925"/>
    </row>
    <row r="20" spans="2:24" x14ac:dyDescent="0.25">
      <c r="B20" s="942" t="s">
        <v>45</v>
      </c>
      <c r="C20" s="890">
        <v>187101</v>
      </c>
      <c r="D20" s="890">
        <v>187165</v>
      </c>
      <c r="E20" s="890">
        <v>169910</v>
      </c>
      <c r="F20" s="890">
        <v>198080</v>
      </c>
      <c r="G20" s="890">
        <v>218173</v>
      </c>
      <c r="H20" s="890">
        <v>228601</v>
      </c>
      <c r="I20" s="890"/>
      <c r="J20" s="891"/>
      <c r="K20" s="892">
        <v>3.4206123965141444E-4</v>
      </c>
      <c r="L20" s="890">
        <v>64</v>
      </c>
      <c r="M20" s="895">
        <v>-9.2191381935725181E-2</v>
      </c>
      <c r="N20" s="893">
        <v>-17255</v>
      </c>
      <c r="O20" s="895">
        <v>0.16579365546465774</v>
      </c>
      <c r="P20" s="893">
        <v>28170</v>
      </c>
      <c r="Q20" s="895">
        <v>0.10143881260096932</v>
      </c>
      <c r="R20" s="893">
        <f t="shared" si="0"/>
        <v>20093</v>
      </c>
      <c r="S20" s="894">
        <f>[1]Cuadro_CCAA2!N232</f>
        <v>0.15490047489138115</v>
      </c>
      <c r="T20" s="893">
        <f>[1]Cuadro_CCAA2!O232</f>
        <v>30661</v>
      </c>
      <c r="V20" s="925"/>
    </row>
    <row r="21" spans="2:24" x14ac:dyDescent="0.25">
      <c r="B21" s="942" t="s">
        <v>46</v>
      </c>
      <c r="C21" s="890">
        <v>43902</v>
      </c>
      <c r="D21" s="890">
        <v>44054</v>
      </c>
      <c r="E21" s="890">
        <v>44045</v>
      </c>
      <c r="F21" s="890">
        <v>46064</v>
      </c>
      <c r="G21" s="890">
        <v>47227</v>
      </c>
      <c r="H21" s="890">
        <v>48468</v>
      </c>
      <c r="I21" s="890"/>
      <c r="J21" s="891"/>
      <c r="K21" s="892">
        <v>3.4622568447906232E-3</v>
      </c>
      <c r="L21" s="890">
        <v>152</v>
      </c>
      <c r="M21" s="895">
        <v>-2.0429472919603064E-4</v>
      </c>
      <c r="N21" s="893">
        <v>-9</v>
      </c>
      <c r="O21" s="895">
        <v>4.5839482347598937E-2</v>
      </c>
      <c r="P21" s="893">
        <v>2019</v>
      </c>
      <c r="Q21" s="895">
        <v>2.5247481764501645E-2</v>
      </c>
      <c r="R21" s="893">
        <f t="shared" si="0"/>
        <v>1163</v>
      </c>
      <c r="S21" s="894">
        <f>[1]Cuadro_CCAA2!N233</f>
        <v>4.9090909090909074E-2</v>
      </c>
      <c r="T21" s="893">
        <f>[1]Cuadro_CCAA2!O233</f>
        <v>2268</v>
      </c>
      <c r="V21" s="925"/>
    </row>
    <row r="22" spans="2:24" x14ac:dyDescent="0.25">
      <c r="B22" s="942" t="s">
        <v>47</v>
      </c>
      <c r="C22" s="890">
        <v>17706</v>
      </c>
      <c r="D22" s="890">
        <v>17755</v>
      </c>
      <c r="E22" s="890">
        <v>17268</v>
      </c>
      <c r="F22" s="890">
        <v>18123</v>
      </c>
      <c r="G22" s="890">
        <v>20187</v>
      </c>
      <c r="H22" s="890">
        <v>20929</v>
      </c>
      <c r="I22" s="890"/>
      <c r="J22" s="891"/>
      <c r="K22" s="892">
        <v>2.7674234722692148E-3</v>
      </c>
      <c r="L22" s="890">
        <v>49</v>
      </c>
      <c r="M22" s="895">
        <v>-2.7428893269501597E-2</v>
      </c>
      <c r="N22" s="893">
        <v>-487</v>
      </c>
      <c r="O22" s="895">
        <v>4.9513551077136952E-2</v>
      </c>
      <c r="P22" s="893">
        <v>855</v>
      </c>
      <c r="Q22" s="895">
        <v>0.11388842906803509</v>
      </c>
      <c r="R22" s="893">
        <f t="shared" si="0"/>
        <v>2064</v>
      </c>
      <c r="S22" s="894">
        <f>[1]Cuadro_CCAA2!N234</f>
        <v>0.12159699892818865</v>
      </c>
      <c r="T22" s="893">
        <f>[1]Cuadro_CCAA2!O234</f>
        <v>2269</v>
      </c>
      <c r="V22" s="925"/>
    </row>
    <row r="23" spans="2:24" x14ac:dyDescent="0.25">
      <c r="B23" s="942" t="s">
        <v>48</v>
      </c>
      <c r="C23" s="890">
        <v>84144</v>
      </c>
      <c r="D23" s="890">
        <v>89779</v>
      </c>
      <c r="E23" s="890">
        <v>88748</v>
      </c>
      <c r="F23" s="890">
        <v>89865</v>
      </c>
      <c r="G23" s="890">
        <v>89904</v>
      </c>
      <c r="H23" s="890">
        <v>91612</v>
      </c>
      <c r="I23" s="890"/>
      <c r="J23" s="891"/>
      <c r="K23" s="892">
        <v>6.6968530138809657E-2</v>
      </c>
      <c r="L23" s="890">
        <v>5635</v>
      </c>
      <c r="M23" s="895">
        <v>-1.1483754552846448E-2</v>
      </c>
      <c r="N23" s="893">
        <v>-1031</v>
      </c>
      <c r="O23" s="895">
        <v>1.2586199125614206E-2</v>
      </c>
      <c r="P23" s="893">
        <v>1117</v>
      </c>
      <c r="Q23" s="895">
        <v>4.3398430979801894E-4</v>
      </c>
      <c r="R23" s="893">
        <f t="shared" si="0"/>
        <v>39</v>
      </c>
      <c r="S23" s="894">
        <f>[1]Cuadro_CCAA2!N235</f>
        <v>2.2318439494710463E-2</v>
      </c>
      <c r="T23" s="893">
        <f>[1]Cuadro_CCAA2!O235</f>
        <v>2000</v>
      </c>
      <c r="V23" s="925"/>
    </row>
    <row r="24" spans="2:24" x14ac:dyDescent="0.25">
      <c r="B24" s="942" t="s">
        <v>49</v>
      </c>
      <c r="C24" s="890">
        <v>11661</v>
      </c>
      <c r="D24" s="890">
        <v>12152</v>
      </c>
      <c r="E24" s="890">
        <v>11213</v>
      </c>
      <c r="F24" s="890">
        <v>11764</v>
      </c>
      <c r="G24" s="890">
        <v>12841</v>
      </c>
      <c r="H24" s="890">
        <v>13405</v>
      </c>
      <c r="I24" s="890"/>
      <c r="J24" s="891"/>
      <c r="K24" s="892">
        <v>4.2106165851985233E-2</v>
      </c>
      <c r="L24" s="890">
        <v>491</v>
      </c>
      <c r="M24" s="895">
        <v>-7.7271231073074431E-2</v>
      </c>
      <c r="N24" s="893">
        <v>-939</v>
      </c>
      <c r="O24" s="895">
        <v>4.9139391777401231E-2</v>
      </c>
      <c r="P24" s="893">
        <v>551</v>
      </c>
      <c r="Q24" s="895">
        <v>9.1550493029581848E-2</v>
      </c>
      <c r="R24" s="893">
        <f t="shared" si="0"/>
        <v>1077</v>
      </c>
      <c r="S24" s="894">
        <f>[1]Cuadro_CCAA2!N236</f>
        <v>9.1523491572347515E-2</v>
      </c>
      <c r="T24" s="893">
        <f>[1]Cuadro_CCAA2!O236</f>
        <v>1124</v>
      </c>
      <c r="V24" s="925"/>
    </row>
    <row r="25" spans="2:24" x14ac:dyDescent="0.25">
      <c r="B25" s="943" t="s">
        <v>4</v>
      </c>
      <c r="C25" s="906">
        <v>3710</v>
      </c>
      <c r="D25" s="906">
        <v>3873</v>
      </c>
      <c r="E25" s="906">
        <v>3677</v>
      </c>
      <c r="F25" s="906">
        <v>3992</v>
      </c>
      <c r="G25" s="906">
        <v>4310</v>
      </c>
      <c r="H25" s="906">
        <v>4377</v>
      </c>
      <c r="I25" s="906" t="e">
        <v>#REF!</v>
      </c>
      <c r="J25" s="907"/>
      <c r="K25" s="909">
        <v>4.3935309973045733E-2</v>
      </c>
      <c r="L25" s="906">
        <v>163</v>
      </c>
      <c r="M25" s="912">
        <v>-5.060676478182291E-2</v>
      </c>
      <c r="N25" s="910">
        <v>-196</v>
      </c>
      <c r="O25" s="912">
        <v>8.5667663856404674E-2</v>
      </c>
      <c r="P25" s="910">
        <v>315</v>
      </c>
      <c r="Q25" s="912">
        <v>7.965931863727449E-2</v>
      </c>
      <c r="R25" s="910">
        <f t="shared" si="0"/>
        <v>318</v>
      </c>
      <c r="S25" s="911">
        <f>[1]Cuadro_CCAA2!P239</f>
        <v>7.4110429447852733E-2</v>
      </c>
      <c r="T25" s="910">
        <f>[1]Cuadro_CCAA2!O237+[1]Cuadro_CCAA2!O238</f>
        <v>302</v>
      </c>
      <c r="V25" s="925"/>
      <c r="W25" s="925"/>
      <c r="X25" s="933"/>
    </row>
    <row r="26" spans="2:24" x14ac:dyDescent="0.25">
      <c r="B26" s="875" t="s">
        <v>3</v>
      </c>
      <c r="C26" s="876">
        <v>1320659</v>
      </c>
      <c r="D26" s="876">
        <v>1411021</v>
      </c>
      <c r="E26" s="876">
        <v>1427207</v>
      </c>
      <c r="F26" s="876">
        <v>1569205</v>
      </c>
      <c r="G26" s="876">
        <v>1727429</v>
      </c>
      <c r="H26" s="876">
        <v>1803984</v>
      </c>
      <c r="I26" s="876" t="e">
        <v>#REF!</v>
      </c>
      <c r="J26" s="877"/>
      <c r="K26" s="878">
        <v>6.842190149008931E-2</v>
      </c>
      <c r="L26" s="879">
        <v>90362</v>
      </c>
      <c r="M26" s="880">
        <v>1.1471126227037054E-2</v>
      </c>
      <c r="N26" s="876">
        <v>16186</v>
      </c>
      <c r="O26" s="881">
        <v>9.9493626362538778E-2</v>
      </c>
      <c r="P26" s="882">
        <v>141998</v>
      </c>
      <c r="Q26" s="881">
        <v>0.10083067540569912</v>
      </c>
      <c r="R26" s="882">
        <f t="shared" si="0"/>
        <v>158224</v>
      </c>
      <c r="S26" s="881">
        <f>[1]Cuadro_CCAA2!N238</f>
        <v>7.0236709351959581E-2</v>
      </c>
      <c r="T26" s="882">
        <f>[1]Cuadro_CCAA2!O238</f>
        <v>181</v>
      </c>
    </row>
  </sheetData>
  <mergeCells count="8">
    <mergeCell ref="B3:S3"/>
    <mergeCell ref="C5:J6"/>
    <mergeCell ref="K5:T5"/>
    <mergeCell ref="K6:L6"/>
    <mergeCell ref="M6:N6"/>
    <mergeCell ref="S6:T6"/>
    <mergeCell ref="O6:P6"/>
    <mergeCell ref="Q6:R6"/>
  </mergeCells>
  <pageMargins left="0.7" right="0.7" top="0.75" bottom="0.75" header="0.3" footer="0.3"/>
  <pageSetup paperSize="9" scale="74"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700-000007000000}">
          <x14:colorSeries rgb="FF376092"/>
          <x14:colorNegative rgb="FFD00000"/>
          <x14:colorAxis rgb="FF000000"/>
          <x14:colorMarkers rgb="FFD00000"/>
          <x14:colorFirst rgb="FFD00000"/>
          <x14:colorLast rgb="FFD00000"/>
          <x14:colorHigh rgb="FFD00000"/>
          <x14:colorLow rgb="FFD00000"/>
          <x14:sparklines>
            <x14:sparkline>
              <xm:f>EVO_prest!C8:H8</xm:f>
              <xm:sqref>J8</xm:sqref>
            </x14:sparkline>
            <x14:sparkline>
              <xm:f>EVO_prest!C9:H9</xm:f>
              <xm:sqref>J9</xm:sqref>
            </x14:sparkline>
            <x14:sparkline>
              <xm:f>EVO_prest!C10:H10</xm:f>
              <xm:sqref>J10</xm:sqref>
            </x14:sparkline>
            <x14:sparkline>
              <xm:f>EVO_prest!C11:H11</xm:f>
              <xm:sqref>J11</xm:sqref>
            </x14:sparkline>
            <x14:sparkline>
              <xm:f>EVO_prest!C12:H12</xm:f>
              <xm:sqref>J12</xm:sqref>
            </x14:sparkline>
            <x14:sparkline>
              <xm:f>EVO_prest!C13:H13</xm:f>
              <xm:sqref>J13</xm:sqref>
            </x14:sparkline>
            <x14:sparkline>
              <xm:f>EVO_prest!C14:H14</xm:f>
              <xm:sqref>J14</xm:sqref>
            </x14:sparkline>
            <x14:sparkline>
              <xm:f>EVO_prest!C15:H15</xm:f>
              <xm:sqref>J15</xm:sqref>
            </x14:sparkline>
            <x14:sparkline>
              <xm:f>EVO_prest!C16:H16</xm:f>
              <xm:sqref>J16</xm:sqref>
            </x14:sparkline>
            <x14:sparkline>
              <xm:f>EVO_prest!C17:H17</xm:f>
              <xm:sqref>J17</xm:sqref>
            </x14:sparkline>
            <x14:sparkline>
              <xm:f>EVO_prest!C18:H18</xm:f>
              <xm:sqref>J18</xm:sqref>
            </x14:sparkline>
            <x14:sparkline>
              <xm:f>EVO_prest!C19:H19</xm:f>
              <xm:sqref>J19</xm:sqref>
            </x14:sparkline>
            <x14:sparkline>
              <xm:f>EVO_prest!C20:H20</xm:f>
              <xm:sqref>J20</xm:sqref>
            </x14:sparkline>
            <x14:sparkline>
              <xm:f>EVO_prest!C21:H21</xm:f>
              <xm:sqref>J21</xm:sqref>
            </x14:sparkline>
            <x14:sparkline>
              <xm:f>EVO_prest!C22:H22</xm:f>
              <xm:sqref>J22</xm:sqref>
            </x14:sparkline>
            <x14:sparkline>
              <xm:f>EVO_prest!C23:H23</xm:f>
              <xm:sqref>J23</xm:sqref>
            </x14:sparkline>
            <x14:sparkline>
              <xm:f>EVO_prest!C24:H24</xm:f>
              <xm:sqref>J24</xm:sqref>
            </x14:sparkline>
            <x14:sparkline>
              <xm:f>EVO_prest!C25:H25</xm:f>
              <xm:sqref>J25</xm:sqref>
            </x14:sparkline>
            <x14:sparkline>
              <xm:f>EVO_prest!C26:H26</xm:f>
              <xm:sqref>J26</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86">
    <tabColor theme="0"/>
    <pageSetUpPr fitToPage="1"/>
  </sheetPr>
  <dimension ref="A1:BA46"/>
  <sheetViews>
    <sheetView showGridLines="0" zoomScale="90" zoomScaleNormal="9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5" width="11.28515625" style="261" bestFit="1" customWidth="1"/>
    <col min="6" max="6" width="7" style="261" customWidth="1"/>
    <col min="7" max="7" width="11.28515625" style="261" bestFit="1" customWidth="1"/>
    <col min="8" max="8" width="7" style="261" customWidth="1"/>
    <col min="9" max="9" width="0.42578125" style="261" customWidth="1"/>
    <col min="10" max="10" width="11.28515625" style="261" bestFit="1" customWidth="1"/>
    <col min="11" max="11" width="6.7109375" style="261" customWidth="1"/>
    <col min="12" max="12" width="11.28515625" style="261" bestFit="1" customWidth="1"/>
    <col min="13" max="13" width="6.7109375" style="261" bestFit="1" customWidth="1"/>
    <col min="14" max="14" width="11.28515625" style="261" bestFit="1" customWidth="1"/>
    <col min="15" max="15" width="6.7109375" style="261" bestFit="1" customWidth="1"/>
    <col min="16" max="16" width="0.42578125" style="261" customWidth="1"/>
    <col min="17" max="17" width="10.140625" style="261" bestFit="1" customWidth="1"/>
    <col min="18" max="18" width="6.85546875" style="261" customWidth="1"/>
    <col min="19" max="19" width="10.140625" style="261" bestFit="1" customWidth="1"/>
    <col min="20" max="20" width="6.7109375" style="261" bestFit="1" customWidth="1"/>
    <col min="21" max="21" width="10.140625" style="261" bestFit="1" customWidth="1"/>
    <col min="22" max="22" width="6.7109375" style="261" bestFit="1" customWidth="1"/>
    <col min="23" max="23" width="0.42578125" style="261" customWidth="1"/>
    <col min="24" max="24" width="10.140625" style="261" bestFit="1" customWidth="1"/>
    <col min="25" max="25" width="7" style="261" customWidth="1"/>
    <col min="26" max="26" width="10.140625" style="261" bestFit="1" customWidth="1"/>
    <col min="27" max="27" width="6.7109375" style="261" bestFit="1" customWidth="1"/>
    <col min="28" max="28" width="10.140625" style="261" bestFit="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402</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223</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33.75" customHeight="1" x14ac:dyDescent="0.2">
      <c r="A8" s="209"/>
      <c r="B8" s="1037"/>
      <c r="C8" s="211"/>
      <c r="D8" s="1041"/>
      <c r="E8" s="1042"/>
      <c r="F8" s="1042"/>
      <c r="G8" s="1042"/>
      <c r="H8" s="1042"/>
      <c r="I8" s="501"/>
      <c r="J8" s="1045" t="s">
        <v>224</v>
      </c>
      <c r="K8" s="1043"/>
      <c r="L8" s="1043"/>
      <c r="M8" s="1043"/>
      <c r="N8" s="1043"/>
      <c r="O8" s="1044"/>
      <c r="P8" s="211"/>
      <c r="Q8" s="1045" t="s">
        <v>225</v>
      </c>
      <c r="R8" s="1043"/>
      <c r="S8" s="1043"/>
      <c r="T8" s="1043"/>
      <c r="U8" s="1043"/>
      <c r="V8" s="1044"/>
      <c r="W8" s="211"/>
      <c r="X8" s="1045" t="s">
        <v>226</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221</v>
      </c>
      <c r="L9" s="1048" t="s">
        <v>27</v>
      </c>
      <c r="M9" s="1049"/>
      <c r="N9" s="1049" t="s">
        <v>26</v>
      </c>
      <c r="O9" s="1050"/>
      <c r="P9" s="211"/>
      <c r="Q9" s="1051" t="s">
        <v>12</v>
      </c>
      <c r="R9" s="1053" t="s">
        <v>221</v>
      </c>
      <c r="S9" s="1048" t="s">
        <v>27</v>
      </c>
      <c r="T9" s="1049"/>
      <c r="U9" s="1049" t="s">
        <v>26</v>
      </c>
      <c r="V9" s="1050"/>
      <c r="W9" s="211"/>
      <c r="X9" s="1051" t="s">
        <v>12</v>
      </c>
      <c r="Y9" s="1053" t="s">
        <v>221</v>
      </c>
      <c r="Z9" s="1048" t="s">
        <v>27</v>
      </c>
      <c r="AA9" s="1049"/>
      <c r="AB9" s="1049" t="s">
        <v>26</v>
      </c>
      <c r="AC9" s="1050"/>
      <c r="AD9" s="430"/>
      <c r="AE9" s="430"/>
      <c r="AF9" s="431"/>
      <c r="AG9" s="431"/>
      <c r="AH9" s="431"/>
      <c r="AI9" s="431"/>
      <c r="AJ9" s="431"/>
      <c r="AK9" s="431"/>
      <c r="AL9" s="432"/>
    </row>
    <row r="10" spans="1:53" s="219" customFormat="1" ht="36.75" customHeight="1" x14ac:dyDescent="0.2">
      <c r="A10" s="214"/>
      <c r="B10" s="1038"/>
      <c r="C10" s="216"/>
      <c r="D10" s="1047"/>
      <c r="E10" s="408" t="s">
        <v>12</v>
      </c>
      <c r="F10" s="408" t="s">
        <v>221</v>
      </c>
      <c r="G10" s="408" t="s">
        <v>12</v>
      </c>
      <c r="H10" s="218" t="s">
        <v>221</v>
      </c>
      <c r="I10" s="216"/>
      <c r="J10" s="1052"/>
      <c r="K10" s="1054"/>
      <c r="L10" s="408" t="s">
        <v>12</v>
      </c>
      <c r="M10" s="408" t="s">
        <v>222</v>
      </c>
      <c r="N10" s="408" t="s">
        <v>12</v>
      </c>
      <c r="O10" s="218" t="s">
        <v>222</v>
      </c>
      <c r="P10" s="216"/>
      <c r="Q10" s="1052"/>
      <c r="R10" s="1054"/>
      <c r="S10" s="408" t="s">
        <v>12</v>
      </c>
      <c r="T10" s="408" t="s">
        <v>222</v>
      </c>
      <c r="U10" s="408" t="s">
        <v>12</v>
      </c>
      <c r="V10" s="218" t="s">
        <v>222</v>
      </c>
      <c r="W10" s="216"/>
      <c r="X10" s="1052"/>
      <c r="Y10" s="1054"/>
      <c r="Z10" s="408" t="s">
        <v>12</v>
      </c>
      <c r="AA10" s="408" t="s">
        <v>222</v>
      </c>
      <c r="AB10" s="408" t="s">
        <v>12</v>
      </c>
      <c r="AC10" s="218" t="s">
        <v>222</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8500187</v>
      </c>
      <c r="E12" s="738">
        <f>L12+S12+Z12</f>
        <v>4312592</v>
      </c>
      <c r="F12" s="747">
        <f>E12/$D12*100</f>
        <v>50.735260294861753</v>
      </c>
      <c r="G12" s="738">
        <f>N12+U12+AB12</f>
        <v>4187595</v>
      </c>
      <c r="H12" s="230">
        <f>G12/$D12*100</f>
        <v>49.264739705138247</v>
      </c>
      <c r="I12" s="226"/>
      <c r="J12" s="227">
        <f>L12+N12</f>
        <v>6973199</v>
      </c>
      <c r="K12" s="750">
        <f>J12/$D12*100</f>
        <v>82.035830505846519</v>
      </c>
      <c r="L12" s="744">
        <v>3455026</v>
      </c>
      <c r="M12" s="747">
        <v>49.547216421042911</v>
      </c>
      <c r="N12" s="744">
        <v>3518173</v>
      </c>
      <c r="O12" s="228">
        <v>50.452783578957096</v>
      </c>
      <c r="P12" s="226"/>
      <c r="Q12" s="227">
        <v>1106846</v>
      </c>
      <c r="R12" s="750">
        <v>13.021431175572962</v>
      </c>
      <c r="S12" s="744">
        <v>592822</v>
      </c>
      <c r="T12" s="747">
        <v>53.559573779911574</v>
      </c>
      <c r="U12" s="744">
        <v>514024</v>
      </c>
      <c r="V12" s="228">
        <v>46.440426220088433</v>
      </c>
      <c r="W12" s="226"/>
      <c r="X12" s="227">
        <v>420142</v>
      </c>
      <c r="Y12" s="750">
        <v>4.9427383185805214</v>
      </c>
      <c r="Z12" s="744">
        <v>264744</v>
      </c>
      <c r="AA12" s="747">
        <v>63.01298132536143</v>
      </c>
      <c r="AB12" s="744">
        <v>155398</v>
      </c>
      <c r="AC12" s="228">
        <f t="shared" ref="AC12:AC29" si="0">AB12/$X12*100</f>
        <v>36.98701867463857</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1326315</v>
      </c>
      <c r="E13" s="739">
        <f t="shared" ref="E13:E29" si="2">L13+S13+Z13</f>
        <v>670839</v>
      </c>
      <c r="F13" s="577">
        <f t="shared" ref="F13:H28" si="3">E13/$D13*100</f>
        <v>50.579161059024436</v>
      </c>
      <c r="G13" s="739">
        <f t="shared" ref="G13:G29" si="4">N13+U13+AB13</f>
        <v>655476</v>
      </c>
      <c r="H13" s="237">
        <f t="shared" si="3"/>
        <v>49.420838940975557</v>
      </c>
      <c r="I13" s="226"/>
      <c r="J13" s="234">
        <f t="shared" ref="J13:J29" si="5">L13+N13</f>
        <v>1033381</v>
      </c>
      <c r="K13" s="751">
        <f t="shared" ref="K13:K29" si="6">J13/$D13*100</f>
        <v>77.913693202595155</v>
      </c>
      <c r="L13" s="745">
        <v>505920</v>
      </c>
      <c r="M13" s="748">
        <v>48.957741626757219</v>
      </c>
      <c r="N13" s="745">
        <v>527461</v>
      </c>
      <c r="O13" s="235">
        <v>51.042258373242788</v>
      </c>
      <c r="P13" s="226"/>
      <c r="Q13" s="234">
        <v>195961</v>
      </c>
      <c r="R13" s="751">
        <v>14.77484609613855</v>
      </c>
      <c r="S13" s="745">
        <v>104323</v>
      </c>
      <c r="T13" s="748">
        <v>53.236613407769916</v>
      </c>
      <c r="U13" s="745">
        <v>91638</v>
      </c>
      <c r="V13" s="235">
        <v>46.763386592230091</v>
      </c>
      <c r="W13" s="226"/>
      <c r="X13" s="234">
        <v>96973</v>
      </c>
      <c r="Y13" s="751">
        <v>7.3114607012662907</v>
      </c>
      <c r="Z13" s="745">
        <v>60596</v>
      </c>
      <c r="AA13" s="748">
        <v>62.487496519649795</v>
      </c>
      <c r="AB13" s="745">
        <v>36377</v>
      </c>
      <c r="AC13" s="235">
        <f t="shared" si="0"/>
        <v>37.512503480350205</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1004686</v>
      </c>
      <c r="E14" s="739">
        <f t="shared" si="2"/>
        <v>525552</v>
      </c>
      <c r="F14" s="577">
        <f t="shared" si="3"/>
        <v>52.310074988603404</v>
      </c>
      <c r="G14" s="739">
        <f t="shared" si="4"/>
        <v>479134</v>
      </c>
      <c r="H14" s="237">
        <f t="shared" si="3"/>
        <v>47.689925011396596</v>
      </c>
      <c r="I14" s="226"/>
      <c r="J14" s="234">
        <f t="shared" si="5"/>
        <v>731830</v>
      </c>
      <c r="K14" s="751">
        <f t="shared" si="6"/>
        <v>72.841663962670921</v>
      </c>
      <c r="L14" s="745">
        <v>367339</v>
      </c>
      <c r="M14" s="748">
        <v>50.194580708634518</v>
      </c>
      <c r="N14" s="745">
        <v>364491</v>
      </c>
      <c r="O14" s="235">
        <v>49.805419291365482</v>
      </c>
      <c r="P14" s="226"/>
      <c r="Q14" s="234">
        <v>187640</v>
      </c>
      <c r="R14" s="751">
        <v>18.676482005323056</v>
      </c>
      <c r="S14" s="745">
        <v>102668</v>
      </c>
      <c r="T14" s="748">
        <v>54.715412492005967</v>
      </c>
      <c r="U14" s="745">
        <v>84972</v>
      </c>
      <c r="V14" s="235">
        <v>45.284587507994026</v>
      </c>
      <c r="W14" s="226"/>
      <c r="X14" s="234">
        <v>85216</v>
      </c>
      <c r="Y14" s="751">
        <v>8.4818540320060194</v>
      </c>
      <c r="Z14" s="745">
        <v>55545</v>
      </c>
      <c r="AA14" s="748">
        <v>65.181421329327833</v>
      </c>
      <c r="AB14" s="745">
        <v>29671</v>
      </c>
      <c r="AC14" s="235">
        <f t="shared" si="0"/>
        <v>34.818578670672174</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1176659</v>
      </c>
      <c r="E15" s="739">
        <f t="shared" si="2"/>
        <v>590963</v>
      </c>
      <c r="F15" s="577">
        <f t="shared" si="3"/>
        <v>50.2238116565632</v>
      </c>
      <c r="G15" s="739">
        <f t="shared" si="4"/>
        <v>585696</v>
      </c>
      <c r="H15" s="237">
        <f t="shared" si="3"/>
        <v>49.7761883434368</v>
      </c>
      <c r="I15" s="226"/>
      <c r="J15" s="234">
        <f t="shared" si="5"/>
        <v>984374</v>
      </c>
      <c r="K15" s="751">
        <f t="shared" si="6"/>
        <v>83.658392108503818</v>
      </c>
      <c r="L15" s="745">
        <v>484292</v>
      </c>
      <c r="M15" s="748">
        <v>49.197967439205023</v>
      </c>
      <c r="N15" s="745">
        <v>500082</v>
      </c>
      <c r="O15" s="235">
        <v>50.802032560794984</v>
      </c>
      <c r="P15" s="226"/>
      <c r="Q15" s="234">
        <v>141017</v>
      </c>
      <c r="R15" s="751">
        <v>11.984525678212634</v>
      </c>
      <c r="S15" s="745">
        <v>74671</v>
      </c>
      <c r="T15" s="748">
        <v>52.951771772197674</v>
      </c>
      <c r="U15" s="745">
        <v>66346</v>
      </c>
      <c r="V15" s="235">
        <v>47.048228227802319</v>
      </c>
      <c r="W15" s="226"/>
      <c r="X15" s="234">
        <v>51268</v>
      </c>
      <c r="Y15" s="751">
        <v>4.3570822132835429</v>
      </c>
      <c r="Z15" s="745">
        <v>32000</v>
      </c>
      <c r="AA15" s="748">
        <v>62.41710228602637</v>
      </c>
      <c r="AB15" s="745">
        <v>19268</v>
      </c>
      <c r="AC15" s="235">
        <f t="shared" si="0"/>
        <v>37.58289771397363</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2177701</v>
      </c>
      <c r="E16" s="739">
        <f t="shared" si="2"/>
        <v>1102286</v>
      </c>
      <c r="F16" s="577">
        <f t="shared" si="3"/>
        <v>50.616957975406173</v>
      </c>
      <c r="G16" s="739">
        <f t="shared" si="4"/>
        <v>1075415</v>
      </c>
      <c r="H16" s="237">
        <f t="shared" si="3"/>
        <v>49.383042024593827</v>
      </c>
      <c r="I16" s="226"/>
      <c r="J16" s="234">
        <f t="shared" si="5"/>
        <v>1804834</v>
      </c>
      <c r="K16" s="751">
        <f t="shared" si="6"/>
        <v>82.877952482916612</v>
      </c>
      <c r="L16" s="745">
        <v>896471</v>
      </c>
      <c r="M16" s="748">
        <v>49.670551419133282</v>
      </c>
      <c r="N16" s="745">
        <v>908363</v>
      </c>
      <c r="O16" s="235">
        <v>50.329448580866718</v>
      </c>
      <c r="P16" s="226"/>
      <c r="Q16" s="234">
        <v>277418</v>
      </c>
      <c r="R16" s="751">
        <v>12.739030748482</v>
      </c>
      <c r="S16" s="745">
        <v>146526</v>
      </c>
      <c r="T16" s="748">
        <v>52.81776957515374</v>
      </c>
      <c r="U16" s="745">
        <v>130892</v>
      </c>
      <c r="V16" s="235">
        <v>47.18223042484626</v>
      </c>
      <c r="W16" s="226"/>
      <c r="X16" s="234">
        <v>95449</v>
      </c>
      <c r="Y16" s="751">
        <v>4.3830167686013821</v>
      </c>
      <c r="Z16" s="745">
        <v>59289</v>
      </c>
      <c r="AA16" s="748">
        <v>62.115894351957593</v>
      </c>
      <c r="AB16" s="745">
        <v>36160</v>
      </c>
      <c r="AC16" s="235">
        <f t="shared" si="0"/>
        <v>37.884105648042407</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585402</v>
      </c>
      <c r="E17" s="740">
        <f t="shared" si="2"/>
        <v>301684</v>
      </c>
      <c r="F17" s="578">
        <f t="shared" si="3"/>
        <v>51.534501077891768</v>
      </c>
      <c r="G17" s="740">
        <f t="shared" si="4"/>
        <v>283718</v>
      </c>
      <c r="H17" s="237">
        <f t="shared" si="3"/>
        <v>48.465498922108225</v>
      </c>
      <c r="I17" s="226"/>
      <c r="J17" s="238">
        <f t="shared" si="5"/>
        <v>450337</v>
      </c>
      <c r="K17" s="752">
        <f t="shared" si="6"/>
        <v>76.927820540414956</v>
      </c>
      <c r="L17" s="740">
        <v>224677</v>
      </c>
      <c r="M17" s="578">
        <v>49.890859511876663</v>
      </c>
      <c r="N17" s="740">
        <v>225660</v>
      </c>
      <c r="O17" s="235">
        <v>50.109140488123337</v>
      </c>
      <c r="P17" s="226"/>
      <c r="Q17" s="238">
        <v>94037</v>
      </c>
      <c r="R17" s="752">
        <v>16.063662235523623</v>
      </c>
      <c r="S17" s="740">
        <v>50383</v>
      </c>
      <c r="T17" s="578">
        <v>53.57784701766326</v>
      </c>
      <c r="U17" s="740">
        <v>43654</v>
      </c>
      <c r="V17" s="235">
        <v>46.42215298233674</v>
      </c>
      <c r="W17" s="226"/>
      <c r="X17" s="238">
        <v>41028</v>
      </c>
      <c r="Y17" s="752">
        <v>7.0085172240614142</v>
      </c>
      <c r="Z17" s="740">
        <v>26624</v>
      </c>
      <c r="AA17" s="578">
        <v>64.892268694550054</v>
      </c>
      <c r="AB17" s="740">
        <v>14404</v>
      </c>
      <c r="AC17" s="235">
        <f t="shared" si="0"/>
        <v>35.107731305449938</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2372640</v>
      </c>
      <c r="E18" s="739">
        <f t="shared" si="2"/>
        <v>1204757</v>
      </c>
      <c r="F18" s="577">
        <f t="shared" si="3"/>
        <v>50.777066895947129</v>
      </c>
      <c r="G18" s="739">
        <f t="shared" si="4"/>
        <v>1167883</v>
      </c>
      <c r="H18" s="237">
        <f t="shared" si="3"/>
        <v>49.222933104052871</v>
      </c>
      <c r="I18" s="226"/>
      <c r="J18" s="234">
        <f t="shared" si="5"/>
        <v>1750539</v>
      </c>
      <c r="K18" s="751">
        <f t="shared" si="6"/>
        <v>73.780219502326531</v>
      </c>
      <c r="L18" s="745">
        <v>860399</v>
      </c>
      <c r="M18" s="748">
        <v>49.150518783071959</v>
      </c>
      <c r="N18" s="745">
        <v>890140</v>
      </c>
      <c r="O18" s="235">
        <v>50.849481216928041</v>
      </c>
      <c r="P18" s="226"/>
      <c r="Q18" s="234">
        <v>403248</v>
      </c>
      <c r="R18" s="751">
        <v>16.995751567873761</v>
      </c>
      <c r="S18" s="745">
        <v>207868</v>
      </c>
      <c r="T18" s="748">
        <v>51.548426774590325</v>
      </c>
      <c r="U18" s="745">
        <v>195380</v>
      </c>
      <c r="V18" s="235">
        <v>48.451573225409675</v>
      </c>
      <c r="W18" s="226"/>
      <c r="X18" s="234">
        <v>218853</v>
      </c>
      <c r="Y18" s="751">
        <v>9.2240289297997169</v>
      </c>
      <c r="Z18" s="745">
        <v>136490</v>
      </c>
      <c r="AA18" s="748">
        <v>62.366063065162457</v>
      </c>
      <c r="AB18" s="745">
        <v>82363</v>
      </c>
      <c r="AC18" s="235">
        <f t="shared" si="0"/>
        <v>37.633936934837543</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2053328</v>
      </c>
      <c r="E19" s="739">
        <f t="shared" si="2"/>
        <v>1025325</v>
      </c>
      <c r="F19" s="577">
        <f t="shared" si="3"/>
        <v>49.934788791659201</v>
      </c>
      <c r="G19" s="739">
        <f t="shared" si="4"/>
        <v>1028003</v>
      </c>
      <c r="H19" s="237">
        <f t="shared" si="3"/>
        <v>50.065211208340799</v>
      </c>
      <c r="I19" s="226"/>
      <c r="J19" s="234">
        <f t="shared" si="5"/>
        <v>1657821</v>
      </c>
      <c r="K19" s="751">
        <f t="shared" si="6"/>
        <v>80.738245424014082</v>
      </c>
      <c r="L19" s="745">
        <v>806769</v>
      </c>
      <c r="M19" s="748">
        <v>48.664421550939458</v>
      </c>
      <c r="N19" s="745">
        <v>851052</v>
      </c>
      <c r="O19" s="235">
        <v>51.335578449060549</v>
      </c>
      <c r="P19" s="226"/>
      <c r="Q19" s="234">
        <v>263299</v>
      </c>
      <c r="R19" s="751">
        <v>12.823036553341696</v>
      </c>
      <c r="S19" s="745">
        <v>137473</v>
      </c>
      <c r="T19" s="748">
        <v>52.21174406283351</v>
      </c>
      <c r="U19" s="745">
        <v>125826</v>
      </c>
      <c r="V19" s="235">
        <v>47.78825593716649</v>
      </c>
      <c r="W19" s="226"/>
      <c r="X19" s="234">
        <v>132208</v>
      </c>
      <c r="Y19" s="751">
        <v>6.4387180226442142</v>
      </c>
      <c r="Z19" s="745">
        <v>81083</v>
      </c>
      <c r="AA19" s="748">
        <v>61.329874137722371</v>
      </c>
      <c r="AB19" s="745">
        <v>51125</v>
      </c>
      <c r="AC19" s="235">
        <f t="shared" si="0"/>
        <v>38.670125862277622</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7792611</v>
      </c>
      <c r="E20" s="739">
        <f t="shared" si="2"/>
        <v>3958825</v>
      </c>
      <c r="F20" s="577">
        <f t="shared" si="3"/>
        <v>50.802292068730239</v>
      </c>
      <c r="G20" s="739">
        <f t="shared" si="4"/>
        <v>3833786</v>
      </c>
      <c r="H20" s="237">
        <f t="shared" si="3"/>
        <v>49.197707931269761</v>
      </c>
      <c r="I20" s="226"/>
      <c r="J20" s="234">
        <f t="shared" si="5"/>
        <v>6290816</v>
      </c>
      <c r="K20" s="751">
        <f t="shared" si="6"/>
        <v>80.727961398304117</v>
      </c>
      <c r="L20" s="745">
        <v>3102706</v>
      </c>
      <c r="M20" s="748">
        <v>49.32120093800232</v>
      </c>
      <c r="N20" s="745">
        <v>3188110</v>
      </c>
      <c r="O20" s="235">
        <v>50.67879906199768</v>
      </c>
      <c r="P20" s="226"/>
      <c r="Q20" s="234">
        <v>1048523</v>
      </c>
      <c r="R20" s="751">
        <v>13.455348919636819</v>
      </c>
      <c r="S20" s="745">
        <v>569613</v>
      </c>
      <c r="T20" s="748">
        <v>54.325274695929416</v>
      </c>
      <c r="U20" s="745">
        <v>478910</v>
      </c>
      <c r="V20" s="235">
        <v>45.674725304070584</v>
      </c>
      <c r="W20" s="226"/>
      <c r="X20" s="234">
        <v>453272</v>
      </c>
      <c r="Y20" s="751">
        <v>5.816689682059069</v>
      </c>
      <c r="Z20" s="745">
        <v>286506</v>
      </c>
      <c r="AA20" s="748">
        <v>63.208404666513708</v>
      </c>
      <c r="AB20" s="745">
        <v>166766</v>
      </c>
      <c r="AC20" s="235">
        <f t="shared" si="0"/>
        <v>36.791595333486292</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5097967</v>
      </c>
      <c r="E21" s="739">
        <f t="shared" si="2"/>
        <v>2588006</v>
      </c>
      <c r="F21" s="577">
        <f t="shared" si="3"/>
        <v>50.765452189078509</v>
      </c>
      <c r="G21" s="739">
        <f t="shared" si="4"/>
        <v>2509961</v>
      </c>
      <c r="H21" s="237">
        <f t="shared" si="3"/>
        <v>49.234547810921491</v>
      </c>
      <c r="I21" s="226"/>
      <c r="J21" s="234">
        <f t="shared" si="5"/>
        <v>4079746</v>
      </c>
      <c r="K21" s="751">
        <f t="shared" si="6"/>
        <v>80.02692053518588</v>
      </c>
      <c r="L21" s="745">
        <v>2016669</v>
      </c>
      <c r="M21" s="748">
        <v>49.431239101649957</v>
      </c>
      <c r="N21" s="745">
        <v>2063077</v>
      </c>
      <c r="O21" s="235">
        <v>50.568760898350043</v>
      </c>
      <c r="P21" s="226"/>
      <c r="Q21" s="234">
        <v>729753</v>
      </c>
      <c r="R21" s="751">
        <v>14.314588540883062</v>
      </c>
      <c r="S21" s="745">
        <v>392358</v>
      </c>
      <c r="T21" s="748">
        <v>53.765863244138771</v>
      </c>
      <c r="U21" s="745">
        <v>337395</v>
      </c>
      <c r="V21" s="235">
        <v>46.234136755861229</v>
      </c>
      <c r="W21" s="226"/>
      <c r="X21" s="234">
        <v>288468</v>
      </c>
      <c r="Y21" s="751">
        <v>5.6584909239310495</v>
      </c>
      <c r="Z21" s="745">
        <v>178979</v>
      </c>
      <c r="AA21" s="748">
        <v>62.044663532870189</v>
      </c>
      <c r="AB21" s="745">
        <v>109489</v>
      </c>
      <c r="AC21" s="235">
        <f t="shared" si="0"/>
        <v>37.955336467129804</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1054776</v>
      </c>
      <c r="E22" s="739">
        <f t="shared" si="2"/>
        <v>533313</v>
      </c>
      <c r="F22" s="577">
        <f t="shared" si="3"/>
        <v>50.561730642335434</v>
      </c>
      <c r="G22" s="739">
        <f t="shared" si="4"/>
        <v>521463</v>
      </c>
      <c r="H22" s="237">
        <f t="shared" si="3"/>
        <v>49.438269357664566</v>
      </c>
      <c r="I22" s="226"/>
      <c r="J22" s="234">
        <f t="shared" si="5"/>
        <v>828053</v>
      </c>
      <c r="K22" s="751">
        <f t="shared" si="6"/>
        <v>78.505104401313645</v>
      </c>
      <c r="L22" s="745">
        <v>407146</v>
      </c>
      <c r="M22" s="748">
        <v>49.169074926363407</v>
      </c>
      <c r="N22" s="745">
        <v>420907</v>
      </c>
      <c r="O22" s="235">
        <v>50.830925073636593</v>
      </c>
      <c r="P22" s="226"/>
      <c r="Q22" s="234">
        <v>152621</v>
      </c>
      <c r="R22" s="751">
        <v>14.469517698544527</v>
      </c>
      <c r="S22" s="745">
        <v>79669</v>
      </c>
      <c r="T22" s="748">
        <v>52.200549072539168</v>
      </c>
      <c r="U22" s="745">
        <v>72952</v>
      </c>
      <c r="V22" s="235">
        <v>47.799450927460832</v>
      </c>
      <c r="W22" s="226"/>
      <c r="X22" s="234">
        <v>74102</v>
      </c>
      <c r="Y22" s="751">
        <v>7.0253779001418311</v>
      </c>
      <c r="Z22" s="745">
        <v>46498</v>
      </c>
      <c r="AA22" s="748">
        <v>62.748643761301992</v>
      </c>
      <c r="AB22" s="745">
        <v>27604</v>
      </c>
      <c r="AC22" s="235">
        <f t="shared" si="0"/>
        <v>37.251356238698015</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2690464</v>
      </c>
      <c r="E23" s="739">
        <f t="shared" si="2"/>
        <v>1395756</v>
      </c>
      <c r="F23" s="577">
        <f t="shared" si="3"/>
        <v>51.877891694518119</v>
      </c>
      <c r="G23" s="739">
        <f t="shared" si="4"/>
        <v>1294708</v>
      </c>
      <c r="H23" s="237">
        <f t="shared" si="3"/>
        <v>48.122108305481881</v>
      </c>
      <c r="I23" s="226"/>
      <c r="J23" s="234">
        <f t="shared" si="5"/>
        <v>1987834</v>
      </c>
      <c r="K23" s="751">
        <f t="shared" si="6"/>
        <v>73.884430343613587</v>
      </c>
      <c r="L23" s="745">
        <v>994395</v>
      </c>
      <c r="M23" s="748">
        <v>50.024046273481595</v>
      </c>
      <c r="N23" s="745">
        <v>993439</v>
      </c>
      <c r="O23" s="235">
        <v>49.975953726518412</v>
      </c>
      <c r="P23" s="226"/>
      <c r="Q23" s="234">
        <v>464829</v>
      </c>
      <c r="R23" s="751">
        <v>17.276908369708718</v>
      </c>
      <c r="S23" s="745">
        <v>250613</v>
      </c>
      <c r="T23" s="748">
        <v>53.915095658833678</v>
      </c>
      <c r="U23" s="745">
        <v>214216</v>
      </c>
      <c r="V23" s="235">
        <v>46.084904341166322</v>
      </c>
      <c r="W23" s="226"/>
      <c r="X23" s="234">
        <v>237801</v>
      </c>
      <c r="Y23" s="751">
        <v>8.8386612866776897</v>
      </c>
      <c r="Z23" s="745">
        <v>150748</v>
      </c>
      <c r="AA23" s="748">
        <v>63.392500452058655</v>
      </c>
      <c r="AB23" s="745">
        <v>87053</v>
      </c>
      <c r="AC23" s="235">
        <f t="shared" si="0"/>
        <v>36.607499547941345</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6750336</v>
      </c>
      <c r="E24" s="739">
        <f t="shared" si="2"/>
        <v>3520182</v>
      </c>
      <c r="F24" s="577">
        <f t="shared" si="3"/>
        <v>52.148248620513115</v>
      </c>
      <c r="G24" s="739">
        <f t="shared" si="4"/>
        <v>3230154</v>
      </c>
      <c r="H24" s="237">
        <f t="shared" si="3"/>
        <v>47.851751379486892</v>
      </c>
      <c r="I24" s="226"/>
      <c r="J24" s="234">
        <f t="shared" si="5"/>
        <v>5514027</v>
      </c>
      <c r="K24" s="751">
        <f t="shared" si="6"/>
        <v>81.685222780021618</v>
      </c>
      <c r="L24" s="745">
        <v>2796320</v>
      </c>
      <c r="M24" s="748">
        <v>50.712845620813972</v>
      </c>
      <c r="N24" s="745">
        <v>2717707</v>
      </c>
      <c r="O24" s="235">
        <v>49.287154379186028</v>
      </c>
      <c r="P24" s="226"/>
      <c r="Q24" s="234">
        <v>866035</v>
      </c>
      <c r="R24" s="751">
        <v>12.829509523674082</v>
      </c>
      <c r="S24" s="745">
        <v>485204</v>
      </c>
      <c r="T24" s="748">
        <v>56.025911192965637</v>
      </c>
      <c r="U24" s="745">
        <v>380831</v>
      </c>
      <c r="V24" s="235">
        <v>43.974088807034356</v>
      </c>
      <c r="W24" s="226"/>
      <c r="X24" s="234">
        <v>370274</v>
      </c>
      <c r="Y24" s="751">
        <v>5.4852676963043026</v>
      </c>
      <c r="Z24" s="745">
        <v>238658</v>
      </c>
      <c r="AA24" s="748">
        <v>64.454431042957381</v>
      </c>
      <c r="AB24" s="745">
        <v>131616</v>
      </c>
      <c r="AC24" s="235">
        <f t="shared" si="0"/>
        <v>35.545568957042626</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1531878</v>
      </c>
      <c r="E25" s="739">
        <f t="shared" si="2"/>
        <v>764470</v>
      </c>
      <c r="F25" s="577">
        <f t="shared" si="3"/>
        <v>49.904104634964405</v>
      </c>
      <c r="G25" s="739">
        <f t="shared" si="4"/>
        <v>767408</v>
      </c>
      <c r="H25" s="237">
        <f t="shared" si="3"/>
        <v>50.095895365035595</v>
      </c>
      <c r="I25" s="226"/>
      <c r="J25" s="234">
        <f t="shared" si="5"/>
        <v>1285039</v>
      </c>
      <c r="K25" s="751">
        <f t="shared" si="6"/>
        <v>83.886510544573383</v>
      </c>
      <c r="L25" s="745">
        <v>626571</v>
      </c>
      <c r="M25" s="748">
        <v>48.758909262676077</v>
      </c>
      <c r="N25" s="745">
        <v>658468</v>
      </c>
      <c r="O25" s="235">
        <v>51.241090737323923</v>
      </c>
      <c r="P25" s="226"/>
      <c r="Q25" s="234">
        <v>175195</v>
      </c>
      <c r="R25" s="751">
        <v>11.436615709606118</v>
      </c>
      <c r="S25" s="745">
        <v>93660</v>
      </c>
      <c r="T25" s="748">
        <v>53.460429806786728</v>
      </c>
      <c r="U25" s="745">
        <v>81535</v>
      </c>
      <c r="V25" s="235">
        <v>46.539570193213272</v>
      </c>
      <c r="W25" s="226"/>
      <c r="X25" s="234">
        <v>71644</v>
      </c>
      <c r="Y25" s="751">
        <v>4.6768737458204894</v>
      </c>
      <c r="Z25" s="745">
        <v>44239</v>
      </c>
      <c r="AA25" s="748">
        <v>61.748366925353139</v>
      </c>
      <c r="AB25" s="745">
        <v>27405</v>
      </c>
      <c r="AC25" s="235">
        <f t="shared" si="0"/>
        <v>38.251633074646861</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664117</v>
      </c>
      <c r="E26" s="741">
        <f t="shared" si="2"/>
        <v>335497</v>
      </c>
      <c r="F26" s="579">
        <f t="shared" si="3"/>
        <v>50.517755154588727</v>
      </c>
      <c r="G26" s="741">
        <f t="shared" si="4"/>
        <v>328620</v>
      </c>
      <c r="H26" s="237">
        <f t="shared" si="3"/>
        <v>49.48224484541128</v>
      </c>
      <c r="I26" s="226"/>
      <c r="J26" s="238">
        <f t="shared" si="5"/>
        <v>529501</v>
      </c>
      <c r="K26" s="752">
        <f t="shared" si="6"/>
        <v>79.730077682095171</v>
      </c>
      <c r="L26" s="740">
        <v>260559</v>
      </c>
      <c r="M26" s="578">
        <v>49.208405649847684</v>
      </c>
      <c r="N26" s="740">
        <v>268942</v>
      </c>
      <c r="O26" s="235">
        <v>50.791594350152316</v>
      </c>
      <c r="P26" s="226"/>
      <c r="Q26" s="238">
        <v>93138</v>
      </c>
      <c r="R26" s="752">
        <v>14.024336073312382</v>
      </c>
      <c r="S26" s="740">
        <v>48824</v>
      </c>
      <c r="T26" s="578">
        <v>52.421138525628642</v>
      </c>
      <c r="U26" s="740">
        <v>44314</v>
      </c>
      <c r="V26" s="235">
        <v>47.578861474371365</v>
      </c>
      <c r="W26" s="226"/>
      <c r="X26" s="238">
        <v>41478</v>
      </c>
      <c r="Y26" s="752">
        <v>6.2455862445924435</v>
      </c>
      <c r="Z26" s="740">
        <v>26114</v>
      </c>
      <c r="AA26" s="578">
        <v>62.958676888953178</v>
      </c>
      <c r="AB26" s="740">
        <v>15364</v>
      </c>
      <c r="AC26" s="235">
        <f t="shared" si="0"/>
        <v>37.041323111046822</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2208174</v>
      </c>
      <c r="E27" s="741">
        <f t="shared" si="2"/>
        <v>1134581</v>
      </c>
      <c r="F27" s="579">
        <f t="shared" si="3"/>
        <v>51.380960014926359</v>
      </c>
      <c r="G27" s="741">
        <f t="shared" si="4"/>
        <v>1073593</v>
      </c>
      <c r="H27" s="237">
        <f t="shared" si="3"/>
        <v>48.619039985073641</v>
      </c>
      <c r="I27" s="226"/>
      <c r="J27" s="238">
        <f t="shared" si="5"/>
        <v>1695657</v>
      </c>
      <c r="K27" s="752">
        <f t="shared" si="6"/>
        <v>76.790008396077482</v>
      </c>
      <c r="L27" s="740">
        <v>841099</v>
      </c>
      <c r="M27" s="578">
        <v>49.603133180826077</v>
      </c>
      <c r="N27" s="740">
        <v>854558</v>
      </c>
      <c r="O27" s="235">
        <v>50.396866819173923</v>
      </c>
      <c r="P27" s="226"/>
      <c r="Q27" s="238">
        <v>353210</v>
      </c>
      <c r="R27" s="752">
        <v>15.995569189746822</v>
      </c>
      <c r="S27" s="740">
        <v>190823</v>
      </c>
      <c r="T27" s="578">
        <v>54.025367345205396</v>
      </c>
      <c r="U27" s="740">
        <v>162387</v>
      </c>
      <c r="V27" s="235">
        <v>45.974632654794604</v>
      </c>
      <c r="W27" s="226"/>
      <c r="X27" s="238">
        <v>159307</v>
      </c>
      <c r="Y27" s="752">
        <v>7.2144224141756945</v>
      </c>
      <c r="Z27" s="740">
        <v>102659</v>
      </c>
      <c r="AA27" s="578">
        <v>64.440985016352073</v>
      </c>
      <c r="AB27" s="740">
        <v>56648</v>
      </c>
      <c r="AC27" s="235">
        <f t="shared" si="0"/>
        <v>35.559014983647927</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319892</v>
      </c>
      <c r="E28" s="741">
        <f t="shared" si="2"/>
        <v>162041</v>
      </c>
      <c r="F28" s="579">
        <f t="shared" si="3"/>
        <v>50.654908531629431</v>
      </c>
      <c r="G28" s="741">
        <f t="shared" si="4"/>
        <v>157851</v>
      </c>
      <c r="H28" s="243">
        <f t="shared" si="3"/>
        <v>49.345091468370576</v>
      </c>
      <c r="I28" s="226"/>
      <c r="J28" s="238">
        <f t="shared" si="5"/>
        <v>251041</v>
      </c>
      <c r="K28" s="752">
        <f t="shared" si="6"/>
        <v>78.476798419466562</v>
      </c>
      <c r="L28" s="740">
        <v>123897</v>
      </c>
      <c r="M28" s="578">
        <v>49.353292888412646</v>
      </c>
      <c r="N28" s="740">
        <v>127144</v>
      </c>
      <c r="O28" s="242">
        <v>50.646707111587354</v>
      </c>
      <c r="P28" s="226"/>
      <c r="Q28" s="238">
        <v>46710</v>
      </c>
      <c r="R28" s="752">
        <v>14.601803108549136</v>
      </c>
      <c r="S28" s="740">
        <v>24276</v>
      </c>
      <c r="T28" s="578">
        <v>51.971740526653818</v>
      </c>
      <c r="U28" s="740">
        <v>22434</v>
      </c>
      <c r="V28" s="242">
        <v>48.028259473346182</v>
      </c>
      <c r="W28" s="226"/>
      <c r="X28" s="238">
        <v>22141</v>
      </c>
      <c r="Y28" s="752">
        <v>6.9213984719842943</v>
      </c>
      <c r="Z28" s="740">
        <v>13868</v>
      </c>
      <c r="AA28" s="578">
        <v>62.634930671604714</v>
      </c>
      <c r="AB28" s="740">
        <v>8273</v>
      </c>
      <c r="AC28" s="242">
        <f t="shared" si="0"/>
        <v>37.365069328395286</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168287</v>
      </c>
      <c r="E29" s="742">
        <f t="shared" si="2"/>
        <v>83370</v>
      </c>
      <c r="F29" s="580">
        <f t="shared" ref="F29:H29" si="7">E29/$D29*100</f>
        <v>49.540368537082486</v>
      </c>
      <c r="G29" s="742">
        <f t="shared" si="4"/>
        <v>84917</v>
      </c>
      <c r="H29" s="248">
        <f t="shared" si="7"/>
        <v>50.459631462917521</v>
      </c>
      <c r="I29" s="226"/>
      <c r="J29" s="245">
        <f t="shared" si="5"/>
        <v>148381</v>
      </c>
      <c r="K29" s="753">
        <f t="shared" si="6"/>
        <v>88.171397671834427</v>
      </c>
      <c r="L29" s="746">
        <v>72450</v>
      </c>
      <c r="M29" s="749">
        <v>48.827006153078898</v>
      </c>
      <c r="N29" s="746">
        <v>75931</v>
      </c>
      <c r="O29" s="246">
        <v>51.172993846921102</v>
      </c>
      <c r="P29" s="226"/>
      <c r="Q29" s="245">
        <v>15047</v>
      </c>
      <c r="R29" s="753">
        <v>8.9412729444342105</v>
      </c>
      <c r="S29" s="746">
        <v>7767</v>
      </c>
      <c r="T29" s="749">
        <v>51.618262776633216</v>
      </c>
      <c r="U29" s="746">
        <v>7280</v>
      </c>
      <c r="V29" s="246">
        <v>48.381737223366784</v>
      </c>
      <c r="W29" s="226"/>
      <c r="X29" s="245">
        <v>4859</v>
      </c>
      <c r="Y29" s="753">
        <v>2.8873293837313638</v>
      </c>
      <c r="Z29" s="746">
        <v>3153</v>
      </c>
      <c r="AA29" s="749">
        <v>64.889895040131719</v>
      </c>
      <c r="AB29" s="746">
        <v>1706</v>
      </c>
      <c r="AC29" s="246">
        <f t="shared" si="0"/>
        <v>35.110104959868288</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47475420</v>
      </c>
      <c r="E31" s="743">
        <f>L31+S31+Z31</f>
        <v>24210039</v>
      </c>
      <c r="F31" s="409">
        <f>E31/$D31*100</f>
        <v>50.994891672364353</v>
      </c>
      <c r="G31" s="743">
        <f>N31+U31+AB31</f>
        <v>23265381</v>
      </c>
      <c r="H31" s="255">
        <f>G31/$D31*100</f>
        <v>49.005108327635647</v>
      </c>
      <c r="I31" s="211"/>
      <c r="J31" s="253">
        <f>L31+N31</f>
        <v>37996410</v>
      </c>
      <c r="K31" s="754">
        <f>J31/$D31*100</f>
        <v>80.033857520375804</v>
      </c>
      <c r="L31" s="743">
        <f>SUM(L12:L29)</f>
        <v>18842705</v>
      </c>
      <c r="M31" s="409">
        <f t="shared" ref="M31:O31" si="8">L31/$J31*100</f>
        <v>49.59075081040551</v>
      </c>
      <c r="N31" s="743">
        <f>SUM(N12:N29)</f>
        <v>19153705</v>
      </c>
      <c r="O31" s="254">
        <f t="shared" si="8"/>
        <v>50.409249189594497</v>
      </c>
      <c r="P31" s="211"/>
      <c r="Q31" s="253">
        <f>SUM(Q12:Q29)</f>
        <v>6614527</v>
      </c>
      <c r="R31" s="754">
        <f>Q31/$D31*100</f>
        <v>13.932529717483277</v>
      </c>
      <c r="S31" s="743">
        <f>SUM(S12:S29)</f>
        <v>3559541</v>
      </c>
      <c r="T31" s="409">
        <f>S31/$Q31*100</f>
        <v>53.81399153711218</v>
      </c>
      <c r="U31" s="743">
        <f>SUM(U12:U29)</f>
        <v>3054986</v>
      </c>
      <c r="V31" s="254">
        <f>U31/$Q31*100</f>
        <v>46.18600846288782</v>
      </c>
      <c r="W31" s="211"/>
      <c r="X31" s="253">
        <f>SUM(X12:X29)</f>
        <v>2864483</v>
      </c>
      <c r="Y31" s="754">
        <f>X31/$D31*100</f>
        <v>6.0336127621409146</v>
      </c>
      <c r="Z31" s="743">
        <f>SUM(Z12:Z29)</f>
        <v>1807793</v>
      </c>
      <c r="AA31" s="409">
        <f>Z31/$X31*100</f>
        <v>63.110620659993444</v>
      </c>
      <c r="AB31" s="743">
        <f>SUM(AB12:AB29)</f>
        <v>1056690</v>
      </c>
      <c r="AC31" s="254">
        <f>AB31/$X31*100</f>
        <v>36.889379340006556</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97" customFormat="1" ht="5.25" customHeight="1" x14ac:dyDescent="0.2">
      <c r="B32" s="257" t="s">
        <v>42</v>
      </c>
      <c r="C32" s="613"/>
      <c r="I32" s="613"/>
    </row>
    <row r="33" spans="2:15" s="297" customFormat="1" ht="5.25" customHeight="1" x14ac:dyDescent="0.2">
      <c r="B33" s="257" t="s">
        <v>50</v>
      </c>
      <c r="C33" s="996"/>
      <c r="I33" s="996"/>
    </row>
    <row r="34" spans="2:15" s="251" customFormat="1" ht="13.5" customHeight="1" x14ac:dyDescent="0.2">
      <c r="B34" s="1057" t="s">
        <v>487</v>
      </c>
      <c r="C34" s="1057"/>
      <c r="D34" s="1057"/>
      <c r="E34" s="1057"/>
      <c r="F34" s="1057"/>
      <c r="G34" s="1057"/>
      <c r="H34" s="1057"/>
      <c r="I34" s="1057"/>
      <c r="J34" s="1057"/>
      <c r="K34" s="1057"/>
      <c r="L34" s="1057"/>
      <c r="M34" s="1057"/>
      <c r="N34" s="1057"/>
      <c r="O34" s="1057"/>
    </row>
    <row r="35" spans="2:15" s="439" customFormat="1" ht="29.25" customHeight="1" x14ac:dyDescent="0.2">
      <c r="B35" s="1055"/>
      <c r="C35" s="1055"/>
      <c r="D35" s="1055"/>
      <c r="E35" s="999"/>
      <c r="F35" s="999"/>
      <c r="G35" s="999"/>
      <c r="H35" s="699"/>
      <c r="I35" s="699"/>
      <c r="J35" s="699"/>
      <c r="K35" s="699"/>
      <c r="L35" s="699"/>
      <c r="M35" s="699"/>
      <c r="N35" s="699"/>
    </row>
    <row r="36" spans="2:15" s="439" customFormat="1" ht="4.5" customHeight="1" x14ac:dyDescent="0.2">
      <c r="B36" s="1056"/>
      <c r="C36" s="1056"/>
      <c r="D36" s="1056"/>
      <c r="E36" s="998"/>
      <c r="F36" s="998"/>
      <c r="G36" s="998"/>
      <c r="H36" s="699"/>
      <c r="I36" s="699"/>
      <c r="J36" s="699"/>
      <c r="K36" s="699"/>
      <c r="L36" s="699"/>
      <c r="M36" s="699"/>
      <c r="N36" s="699"/>
    </row>
    <row r="37" spans="2:15" s="439" customFormat="1" x14ac:dyDescent="0.2"/>
    <row r="38" spans="2:15" s="439" customFormat="1" x14ac:dyDescent="0.2"/>
    <row r="39" spans="2:15" s="439" customFormat="1" x14ac:dyDescent="0.2"/>
    <row r="40" spans="2:15" s="439" customFormat="1" x14ac:dyDescent="0.2"/>
    <row r="41" spans="2:15" s="439" customFormat="1" x14ac:dyDescent="0.2"/>
    <row r="42" spans="2:15" s="439" customFormat="1" x14ac:dyDescent="0.2"/>
    <row r="43" spans="2:15" s="297" customFormat="1" x14ac:dyDescent="0.2"/>
    <row r="44" spans="2:15" s="297" customFormat="1" x14ac:dyDescent="0.2"/>
    <row r="45" spans="2:15" s="297" customFormat="1" x14ac:dyDescent="0.2"/>
    <row r="46" spans="2:15" s="297" customFormat="1" x14ac:dyDescent="0.2"/>
  </sheetData>
  <mergeCells count="30">
    <mergeCell ref="B35:D35"/>
    <mergeCell ref="B36:D36"/>
    <mergeCell ref="R9:R10"/>
    <mergeCell ref="S9:T9"/>
    <mergeCell ref="K9:K10"/>
    <mergeCell ref="L9:M9"/>
    <mergeCell ref="N9:O9"/>
    <mergeCell ref="Q9:Q10"/>
    <mergeCell ref="B34:O34"/>
    <mergeCell ref="AB9:AC9"/>
    <mergeCell ref="U9:V9"/>
    <mergeCell ref="X9:X10"/>
    <mergeCell ref="Y9:Y10"/>
    <mergeCell ref="Z9:AA9"/>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s>
  <printOptions horizontalCentered="1"/>
  <pageMargins left="0" right="0" top="0.43307086614173229" bottom="0.43307086614173229" header="0" footer="0"/>
  <pageSetup paperSize="9" scale="64" orientation="landscape" r:id="rId1"/>
  <headerFooter alignWithMargins="0"/>
  <rowBreaks count="2" manualBreakCount="2">
    <brk id="34" max="25" man="1"/>
    <brk id="35"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theme="0"/>
    <pageSetUpPr fitToPage="1"/>
  </sheetPr>
  <dimension ref="B1:S31"/>
  <sheetViews>
    <sheetView showGridLines="0" zoomScaleNormal="100" workbookViewId="0"/>
  </sheetViews>
  <sheetFormatPr baseColWidth="10" defaultColWidth="11.42578125" defaultRowHeight="15" x14ac:dyDescent="0.2"/>
  <cols>
    <col min="1" max="1" width="0.42578125" style="1" customWidth="1"/>
    <col min="2" max="2" width="28.7109375" style="1" customWidth="1"/>
    <col min="3" max="3" width="0.28515625" style="1" customWidth="1"/>
    <col min="4" max="4" width="13.7109375" style="1" customWidth="1"/>
    <col min="5" max="5" width="9.28515625" style="1" customWidth="1"/>
    <col min="6" max="6" width="0.42578125" style="1" customWidth="1"/>
    <col min="7" max="7" width="11.28515625" style="1" customWidth="1"/>
    <col min="8" max="8" width="7.5703125" style="1" customWidth="1"/>
    <col min="9" max="9" width="0.42578125" style="1" customWidth="1"/>
    <col min="10" max="10" width="9.5703125" style="1" customWidth="1"/>
    <col min="11" max="11" width="7.5703125" style="1" customWidth="1"/>
    <col min="12" max="12" width="18.42578125" style="1" customWidth="1"/>
    <col min="13" max="13" width="15" style="1" customWidth="1"/>
    <col min="14" max="14" width="2" style="1" customWidth="1"/>
    <col min="15" max="16384" width="11.42578125" style="1"/>
  </cols>
  <sheetData>
    <row r="1" spans="2:19" x14ac:dyDescent="0.2">
      <c r="G1" s="142" t="s">
        <v>27</v>
      </c>
      <c r="H1" s="143"/>
      <c r="I1" s="143"/>
      <c r="J1" s="142" t="s">
        <v>26</v>
      </c>
    </row>
    <row r="2" spans="2:19" s="2" customFormat="1" ht="15" customHeight="1" x14ac:dyDescent="0.2">
      <c r="B2" s="11"/>
      <c r="C2" s="46"/>
      <c r="F2" s="46"/>
    </row>
    <row r="3" spans="2:19" s="44" customFormat="1" ht="52.5" customHeight="1" x14ac:dyDescent="0.2">
      <c r="B3" s="1058"/>
      <c r="C3" s="1058"/>
      <c r="D3" s="1058"/>
      <c r="E3" s="1058"/>
      <c r="F3" s="1058"/>
    </row>
    <row r="4" spans="2:19" s="7" customFormat="1" ht="23.25" customHeight="1" x14ac:dyDescent="0.2">
      <c r="B4" s="1031" t="s">
        <v>403</v>
      </c>
      <c r="C4" s="1031"/>
      <c r="D4" s="1031"/>
      <c r="E4" s="1031"/>
      <c r="F4" s="1031"/>
      <c r="G4" s="1031"/>
      <c r="H4" s="1031"/>
      <c r="I4" s="1031"/>
      <c r="J4" s="1031"/>
      <c r="K4" s="1031"/>
      <c r="L4" s="1031"/>
      <c r="M4" s="1031"/>
    </row>
    <row r="5" spans="2:19" s="7" customFormat="1" ht="15.75" customHeight="1" x14ac:dyDescent="0.2">
      <c r="B5" s="1063" t="str">
        <f>porsaad!B6</f>
        <v>Situación a 31 de mayo de 2023</v>
      </c>
      <c r="C5" s="1063"/>
      <c r="D5" s="1063"/>
      <c r="E5" s="1063"/>
      <c r="F5" s="1063"/>
      <c r="G5" s="1063"/>
      <c r="H5" s="1063"/>
      <c r="I5" s="1063"/>
      <c r="J5" s="1063"/>
      <c r="K5" s="1063"/>
      <c r="L5" s="1063"/>
      <c r="M5" s="1063"/>
      <c r="N5" s="43"/>
      <c r="O5" s="43"/>
      <c r="P5" s="43"/>
      <c r="Q5" s="43"/>
      <c r="R5" s="43"/>
      <c r="S5" s="43"/>
    </row>
    <row r="6" spans="2:19" s="7" customFormat="1" ht="10.5" customHeight="1" x14ac:dyDescent="0.2">
      <c r="B6" s="42"/>
    </row>
    <row r="7" spans="2:19" s="40" customFormat="1" ht="36.75" customHeight="1" x14ac:dyDescent="0.2">
      <c r="B7" s="1061" t="s">
        <v>15</v>
      </c>
      <c r="C7" s="23"/>
      <c r="D7" s="1059" t="s">
        <v>14</v>
      </c>
      <c r="E7" s="1060"/>
      <c r="F7" s="21"/>
      <c r="G7" s="144"/>
      <c r="H7" s="144"/>
      <c r="I7" s="144"/>
      <c r="J7" s="144"/>
      <c r="K7" s="144"/>
      <c r="L7" s="144"/>
      <c r="M7" s="144"/>
    </row>
    <row r="8" spans="2:19" s="36" customFormat="1" ht="30.75" customHeight="1" x14ac:dyDescent="0.2">
      <c r="B8" s="1062"/>
      <c r="C8" s="39"/>
      <c r="D8" s="38" t="s">
        <v>12</v>
      </c>
      <c r="E8" s="37" t="s">
        <v>13</v>
      </c>
      <c r="F8" s="21"/>
      <c r="G8" s="145"/>
      <c r="H8" s="145"/>
      <c r="I8" s="145"/>
      <c r="J8" s="145"/>
      <c r="K8" s="145"/>
      <c r="L8" s="145"/>
      <c r="M8" s="148"/>
    </row>
    <row r="9" spans="2:19" s="25" customFormat="1" ht="4.5" customHeight="1" x14ac:dyDescent="0.2">
      <c r="B9" s="26"/>
      <c r="C9" s="27"/>
      <c r="D9" s="26"/>
      <c r="E9" s="26"/>
      <c r="F9"/>
      <c r="G9" s="146"/>
      <c r="H9" s="146"/>
      <c r="I9" s="146"/>
      <c r="J9" s="146"/>
      <c r="K9" s="146"/>
      <c r="L9" s="146"/>
      <c r="M9" s="146"/>
    </row>
    <row r="10" spans="2:19" s="28" customFormat="1" ht="18" customHeight="1" x14ac:dyDescent="0.2">
      <c r="B10" s="35" t="s">
        <v>11</v>
      </c>
      <c r="C10" s="30">
        <f t="shared" ref="C10:C27" si="0">D10</f>
        <v>430185</v>
      </c>
      <c r="D10" s="137">
        <v>430185</v>
      </c>
      <c r="E10" s="185">
        <f t="shared" ref="E10:E27" si="1">D10*100/$D$29</f>
        <v>21.106350868275488</v>
      </c>
      <c r="F10" s="29"/>
      <c r="G10" s="147"/>
      <c r="H10" s="147"/>
      <c r="I10" s="147"/>
      <c r="J10" s="147"/>
      <c r="K10" s="147"/>
      <c r="L10" s="147"/>
      <c r="M10" s="146"/>
    </row>
    <row r="11" spans="2:19" s="28" customFormat="1" ht="18" customHeight="1" x14ac:dyDescent="0.2">
      <c r="B11" s="32" t="s">
        <v>10</v>
      </c>
      <c r="C11" s="30">
        <f t="shared" si="0"/>
        <v>52261</v>
      </c>
      <c r="D11" s="138">
        <v>52261</v>
      </c>
      <c r="E11" s="186">
        <f t="shared" si="1"/>
        <v>2.564103822139185</v>
      </c>
      <c r="F11" s="29"/>
      <c r="G11" s="147"/>
      <c r="H11" s="147"/>
      <c r="I11" s="147"/>
      <c r="J11" s="147"/>
      <c r="K11" s="147"/>
      <c r="L11" s="147"/>
      <c r="M11" s="147"/>
    </row>
    <row r="12" spans="2:19" s="28" customFormat="1" ht="18" customHeight="1" x14ac:dyDescent="0.2">
      <c r="B12" s="32" t="s">
        <v>40</v>
      </c>
      <c r="C12" s="30">
        <f t="shared" si="0"/>
        <v>44731</v>
      </c>
      <c r="D12" s="138">
        <v>44731</v>
      </c>
      <c r="E12" s="186">
        <f t="shared" si="1"/>
        <v>2.1946562076521285</v>
      </c>
      <c r="F12" s="29"/>
      <c r="G12" s="147"/>
      <c r="H12" s="147"/>
      <c r="I12" s="147"/>
      <c r="J12" s="147"/>
      <c r="K12" s="147"/>
      <c r="L12" s="147"/>
      <c r="M12" s="147"/>
    </row>
    <row r="13" spans="2:19" s="28" customFormat="1" ht="18" customHeight="1" x14ac:dyDescent="0.2">
      <c r="B13" s="32" t="s">
        <v>41</v>
      </c>
      <c r="C13" s="30">
        <f t="shared" si="0"/>
        <v>41490</v>
      </c>
      <c r="D13" s="138">
        <v>41490</v>
      </c>
      <c r="E13" s="186">
        <f t="shared" si="1"/>
        <v>2.0356416367952161</v>
      </c>
      <c r="F13" s="29"/>
      <c r="G13" s="147"/>
      <c r="H13" s="147"/>
      <c r="I13" s="147"/>
      <c r="J13" s="147"/>
      <c r="K13" s="147"/>
      <c r="L13" s="147"/>
      <c r="M13" s="147"/>
    </row>
    <row r="14" spans="2:19" s="28" customFormat="1" ht="18" customHeight="1" x14ac:dyDescent="0.2">
      <c r="B14" s="32" t="s">
        <v>9</v>
      </c>
      <c r="C14" s="30">
        <f t="shared" si="0"/>
        <v>57804</v>
      </c>
      <c r="D14" s="138">
        <v>57804</v>
      </c>
      <c r="E14" s="186">
        <f t="shared" si="1"/>
        <v>2.8360624047556198</v>
      </c>
      <c r="F14" s="29"/>
      <c r="G14" s="147"/>
      <c r="H14" s="147"/>
      <c r="I14" s="147"/>
      <c r="J14" s="147"/>
      <c r="K14" s="147"/>
      <c r="L14" s="147"/>
      <c r="M14" s="149"/>
    </row>
    <row r="15" spans="2:19" s="28" customFormat="1" ht="18" customHeight="1" x14ac:dyDescent="0.2">
      <c r="B15" s="32" t="s">
        <v>8</v>
      </c>
      <c r="C15" s="30">
        <f t="shared" si="0"/>
        <v>23549</v>
      </c>
      <c r="D15" s="138">
        <v>23549</v>
      </c>
      <c r="E15" s="186">
        <f t="shared" si="1"/>
        <v>1.1553946711229344</v>
      </c>
      <c r="F15" s="29"/>
      <c r="G15" s="147"/>
      <c r="H15" s="147"/>
      <c r="I15" s="147"/>
      <c r="J15" s="147"/>
      <c r="K15" s="147"/>
      <c r="L15" s="147"/>
      <c r="M15" s="149"/>
    </row>
    <row r="16" spans="2:19" s="28" customFormat="1" ht="18" customHeight="1" x14ac:dyDescent="0.2">
      <c r="B16" s="32" t="s">
        <v>7</v>
      </c>
      <c r="C16" s="30">
        <f t="shared" si="0"/>
        <v>150745</v>
      </c>
      <c r="D16" s="138">
        <v>150745</v>
      </c>
      <c r="E16" s="186">
        <f t="shared" si="1"/>
        <v>7.3960664868328481</v>
      </c>
      <c r="F16" s="29"/>
      <c r="G16" s="147"/>
      <c r="H16" s="147"/>
      <c r="I16" s="147"/>
      <c r="J16" s="147"/>
      <c r="K16" s="147"/>
      <c r="L16" s="147"/>
      <c r="M16" s="147"/>
    </row>
    <row r="17" spans="2:13" s="28" customFormat="1" ht="18" customHeight="1" x14ac:dyDescent="0.2">
      <c r="B17" s="32" t="s">
        <v>43</v>
      </c>
      <c r="C17" s="30">
        <f t="shared" si="0"/>
        <v>94029</v>
      </c>
      <c r="D17" s="138">
        <v>94029</v>
      </c>
      <c r="E17" s="186">
        <f t="shared" si="1"/>
        <v>4.6133850919792092</v>
      </c>
      <c r="F17" s="29"/>
      <c r="G17" s="147"/>
      <c r="H17" s="147"/>
      <c r="I17" s="147"/>
      <c r="J17" s="147"/>
      <c r="K17" s="147"/>
      <c r="L17" s="147"/>
      <c r="M17" s="147"/>
    </row>
    <row r="18" spans="2:13" s="28" customFormat="1" ht="18" customHeight="1" x14ac:dyDescent="0.2">
      <c r="B18" s="32" t="s">
        <v>44</v>
      </c>
      <c r="C18" s="30">
        <f t="shared" si="0"/>
        <v>365101</v>
      </c>
      <c r="D18" s="138">
        <v>365101</v>
      </c>
      <c r="E18" s="186">
        <f t="shared" si="1"/>
        <v>17.913106706087497</v>
      </c>
      <c r="F18" s="29"/>
      <c r="G18" s="147"/>
      <c r="H18" s="147"/>
      <c r="I18" s="147"/>
      <c r="J18" s="147"/>
      <c r="K18" s="147"/>
      <c r="L18" s="147"/>
      <c r="M18" s="147"/>
    </row>
    <row r="19" spans="2:13" s="28" customFormat="1" ht="18" customHeight="1" x14ac:dyDescent="0.2">
      <c r="B19" s="32" t="s">
        <v>6</v>
      </c>
      <c r="C19" s="30">
        <f t="shared" si="0"/>
        <v>195490</v>
      </c>
      <c r="D19" s="138">
        <v>195490</v>
      </c>
      <c r="E19" s="186">
        <f t="shared" si="1"/>
        <v>9.5914095824800381</v>
      </c>
      <c r="F19" s="29"/>
      <c r="G19" s="147"/>
      <c r="H19" s="147"/>
      <c r="I19" s="147"/>
      <c r="J19" s="147"/>
      <c r="K19" s="147"/>
      <c r="L19" s="147"/>
      <c r="M19" s="147"/>
    </row>
    <row r="20" spans="2:13" s="28" customFormat="1" ht="18" customHeight="1" x14ac:dyDescent="0.2">
      <c r="B20" s="32" t="s">
        <v>5</v>
      </c>
      <c r="C20" s="30">
        <f t="shared" si="0"/>
        <v>57364</v>
      </c>
      <c r="D20" s="138">
        <v>57364</v>
      </c>
      <c r="E20" s="186">
        <f t="shared" si="1"/>
        <v>2.8144744963393777</v>
      </c>
      <c r="F20" s="29"/>
      <c r="G20" s="147"/>
      <c r="H20" s="147"/>
      <c r="I20" s="147"/>
      <c r="J20" s="147"/>
      <c r="K20" s="147"/>
      <c r="L20" s="147"/>
      <c r="M20" s="147"/>
    </row>
    <row r="21" spans="2:13" s="28" customFormat="1" ht="18" customHeight="1" x14ac:dyDescent="0.2">
      <c r="B21" s="32" t="s">
        <v>38</v>
      </c>
      <c r="C21" s="30">
        <f t="shared" si="0"/>
        <v>82795</v>
      </c>
      <c r="D21" s="138">
        <v>82795</v>
      </c>
      <c r="E21" s="186">
        <f t="shared" si="1"/>
        <v>4.0622065393699671</v>
      </c>
      <c r="F21" s="29"/>
      <c r="G21" s="147"/>
      <c r="H21" s="147"/>
      <c r="I21" s="147"/>
      <c r="J21" s="147"/>
      <c r="K21" s="147"/>
      <c r="L21" s="147"/>
      <c r="M21" s="147"/>
    </row>
    <row r="22" spans="2:13" s="28" customFormat="1" ht="18" customHeight="1" x14ac:dyDescent="0.2">
      <c r="B22" s="32" t="s">
        <v>45</v>
      </c>
      <c r="C22" s="30">
        <f t="shared" si="0"/>
        <v>231382</v>
      </c>
      <c r="D22" s="138">
        <v>231382</v>
      </c>
      <c r="E22" s="186">
        <f t="shared" si="1"/>
        <v>11.352394148106789</v>
      </c>
      <c r="F22" s="29"/>
      <c r="G22" s="147"/>
      <c r="H22" s="147"/>
      <c r="I22" s="147"/>
      <c r="J22" s="147"/>
      <c r="K22" s="147"/>
      <c r="L22" s="147"/>
      <c r="M22" s="147"/>
    </row>
    <row r="23" spans="2:13" s="33" customFormat="1" ht="18" customHeight="1" x14ac:dyDescent="0.2">
      <c r="B23" s="32" t="s">
        <v>46</v>
      </c>
      <c r="C23" s="30">
        <f t="shared" si="0"/>
        <v>59227</v>
      </c>
      <c r="D23" s="138">
        <v>59227</v>
      </c>
      <c r="E23" s="186">
        <f t="shared" si="1"/>
        <v>2.9058796631108765</v>
      </c>
      <c r="F23" s="34"/>
      <c r="G23" s="147"/>
      <c r="H23" s="147"/>
      <c r="I23" s="147"/>
      <c r="J23" s="147"/>
      <c r="K23" s="147"/>
      <c r="L23" s="147"/>
      <c r="M23" s="147"/>
    </row>
    <row r="24" spans="2:13" s="28" customFormat="1" ht="18" customHeight="1" x14ac:dyDescent="0.2">
      <c r="B24" s="32" t="s">
        <v>47</v>
      </c>
      <c r="C24" s="30">
        <f t="shared" si="0"/>
        <v>21583</v>
      </c>
      <c r="D24" s="138">
        <v>21583</v>
      </c>
      <c r="E24" s="186">
        <f t="shared" si="1"/>
        <v>1.058935971244906</v>
      </c>
      <c r="F24" s="29"/>
      <c r="G24" s="147"/>
      <c r="H24" s="147"/>
      <c r="I24" s="147"/>
      <c r="J24" s="147"/>
      <c r="K24" s="147"/>
      <c r="L24" s="147"/>
      <c r="M24" s="147"/>
    </row>
    <row r="25" spans="2:13" s="28" customFormat="1" ht="18" customHeight="1" x14ac:dyDescent="0.2">
      <c r="B25" s="32" t="s">
        <v>48</v>
      </c>
      <c r="C25" s="30">
        <f t="shared" si="0"/>
        <v>110818</v>
      </c>
      <c r="D25" s="138">
        <v>110818</v>
      </c>
      <c r="E25" s="186">
        <f t="shared" si="1"/>
        <v>5.4371109883435107</v>
      </c>
      <c r="F25" s="29"/>
      <c r="G25" s="147"/>
      <c r="H25" s="147"/>
      <c r="I25" s="147"/>
      <c r="J25" s="147"/>
      <c r="K25" s="147"/>
      <c r="L25" s="147"/>
      <c r="M25" s="147"/>
    </row>
    <row r="26" spans="2:13" s="28" customFormat="1" ht="18" customHeight="1" x14ac:dyDescent="0.2">
      <c r="B26" s="32" t="s">
        <v>49</v>
      </c>
      <c r="C26" s="30">
        <f t="shared" si="0"/>
        <v>14526</v>
      </c>
      <c r="D26" s="138">
        <v>14526</v>
      </c>
      <c r="E26" s="187">
        <f t="shared" si="1"/>
        <v>0.71269535830530995</v>
      </c>
      <c r="F26" s="29"/>
      <c r="G26" s="147"/>
      <c r="H26" s="147"/>
      <c r="I26" s="147"/>
      <c r="J26" s="147"/>
      <c r="K26" s="147"/>
      <c r="L26" s="147"/>
      <c r="M26" s="147"/>
    </row>
    <row r="27" spans="2:13" s="28" customFormat="1" ht="18" customHeight="1" x14ac:dyDescent="0.2">
      <c r="B27" s="31" t="s">
        <v>4</v>
      </c>
      <c r="C27" s="30">
        <f t="shared" si="0"/>
        <v>5098</v>
      </c>
      <c r="D27" s="139">
        <v>5098</v>
      </c>
      <c r="E27" s="188">
        <f t="shared" si="1"/>
        <v>0.25012535705909889</v>
      </c>
      <c r="F27" s="29"/>
      <c r="G27" s="147"/>
      <c r="H27" s="147"/>
      <c r="I27" s="147"/>
      <c r="J27" s="147"/>
      <c r="K27" s="147"/>
      <c r="L27" s="147"/>
      <c r="M27" s="147"/>
    </row>
    <row r="28" spans="2:13" s="25" customFormat="1" ht="3.75" customHeight="1" x14ac:dyDescent="0.2">
      <c r="B28" s="26"/>
      <c r="C28" s="27"/>
      <c r="D28" s="26"/>
      <c r="E28" s="193"/>
      <c r="F28"/>
      <c r="G28" s="146"/>
      <c r="H28" s="146"/>
      <c r="I28" s="146"/>
      <c r="J28" s="146"/>
      <c r="K28" s="146"/>
      <c r="L28" s="146"/>
      <c r="M28" s="146"/>
    </row>
    <row r="29" spans="2:13" s="20" customFormat="1" ht="18" customHeight="1" x14ac:dyDescent="0.2">
      <c r="B29" s="24" t="s">
        <v>3</v>
      </c>
      <c r="C29" s="23"/>
      <c r="D29" s="22">
        <f>SUM(D10:D28)</f>
        <v>2038178</v>
      </c>
      <c r="E29" s="190">
        <f>D29*100/$D$29</f>
        <v>100</v>
      </c>
      <c r="F29" s="21"/>
      <c r="G29" s="135"/>
      <c r="H29" s="135"/>
      <c r="I29" s="135"/>
      <c r="J29" s="135"/>
      <c r="K29" s="135"/>
      <c r="L29" s="135"/>
      <c r="M29" s="135"/>
    </row>
    <row r="30" spans="2:13" s="19" customFormat="1" ht="23.25" customHeight="1" x14ac:dyDescent="0.2">
      <c r="B30" s="1057"/>
      <c r="C30" s="1057"/>
      <c r="D30" s="1057"/>
      <c r="E30" s="1057"/>
      <c r="F30" s="1057"/>
      <c r="G30" s="1057"/>
      <c r="H30" s="1057"/>
      <c r="I30" s="1057"/>
      <c r="J30" s="1057"/>
      <c r="K30" s="1057"/>
      <c r="L30" s="1057"/>
      <c r="M30" s="1057"/>
    </row>
    <row r="31" spans="2:13" ht="24" customHeight="1" x14ac:dyDescent="0.2">
      <c r="D31" s="18"/>
    </row>
  </sheetData>
  <mergeCells count="6">
    <mergeCell ref="B30:M30"/>
    <mergeCell ref="B3:F3"/>
    <mergeCell ref="D7:E7"/>
    <mergeCell ref="B7:B8"/>
    <mergeCell ref="B4:M4"/>
    <mergeCell ref="B5:M5"/>
  </mergeCells>
  <conditionalFormatting sqref="D10">
    <cfRule type="cellIs" dxfId="36" priority="21" stopIfTrue="1" operator="notEqual">
      <formula>#REF!+#REF!</formula>
    </cfRule>
  </conditionalFormatting>
  <conditionalFormatting sqref="D11">
    <cfRule type="cellIs" dxfId="35" priority="22" stopIfTrue="1" operator="notEqual">
      <formula>#REF!+#REF!</formula>
    </cfRule>
  </conditionalFormatting>
  <conditionalFormatting sqref="D12">
    <cfRule type="cellIs" dxfId="34" priority="23" stopIfTrue="1" operator="notEqual">
      <formula>#REF!+#REF!</formula>
    </cfRule>
  </conditionalFormatting>
  <conditionalFormatting sqref="D13">
    <cfRule type="cellIs" dxfId="33" priority="24" stopIfTrue="1" operator="notEqual">
      <formula>#REF!+#REF!</formula>
    </cfRule>
  </conditionalFormatting>
  <conditionalFormatting sqref="D14">
    <cfRule type="cellIs" dxfId="32" priority="25" stopIfTrue="1" operator="notEqual">
      <formula>#REF!+#REF!</formula>
    </cfRule>
  </conditionalFormatting>
  <conditionalFormatting sqref="D15">
    <cfRule type="cellIs" dxfId="31" priority="26" stopIfTrue="1" operator="notEqual">
      <formula>#REF!+#REF!</formula>
    </cfRule>
  </conditionalFormatting>
  <conditionalFormatting sqref="D16">
    <cfRule type="cellIs" dxfId="30" priority="27" stopIfTrue="1" operator="notEqual">
      <formula>#REF!+#REF!</formula>
    </cfRule>
  </conditionalFormatting>
  <conditionalFormatting sqref="D17">
    <cfRule type="cellIs" dxfId="29" priority="28" stopIfTrue="1" operator="notEqual">
      <formula>#REF!+#REF!</formula>
    </cfRule>
  </conditionalFormatting>
  <conditionalFormatting sqref="D18">
    <cfRule type="cellIs" dxfId="28" priority="29" stopIfTrue="1" operator="notEqual">
      <formula>#REF!+#REF!</formula>
    </cfRule>
  </conditionalFormatting>
  <conditionalFormatting sqref="D19">
    <cfRule type="cellIs" dxfId="27" priority="30" stopIfTrue="1" operator="notEqual">
      <formula>#REF!+#REF!</formula>
    </cfRule>
  </conditionalFormatting>
  <conditionalFormatting sqref="D20">
    <cfRule type="cellIs" dxfId="26" priority="31" stopIfTrue="1" operator="notEqual">
      <formula>#REF!+#REF!</formula>
    </cfRule>
  </conditionalFormatting>
  <conditionalFormatting sqref="D21">
    <cfRule type="cellIs" dxfId="25" priority="32" stopIfTrue="1" operator="notEqual">
      <formula>#REF!+#REF!</formula>
    </cfRule>
  </conditionalFormatting>
  <conditionalFormatting sqref="D22">
    <cfRule type="cellIs" dxfId="24" priority="33" stopIfTrue="1" operator="notEqual">
      <formula>#REF!+#REF!</formula>
    </cfRule>
  </conditionalFormatting>
  <conditionalFormatting sqref="D23">
    <cfRule type="cellIs" dxfId="23" priority="34" stopIfTrue="1" operator="notEqual">
      <formula>#REF!+#REF!</formula>
    </cfRule>
  </conditionalFormatting>
  <conditionalFormatting sqref="D24">
    <cfRule type="cellIs" dxfId="22" priority="35" stopIfTrue="1" operator="notEqual">
      <formula>#REF!+#REF!</formula>
    </cfRule>
  </conditionalFormatting>
  <conditionalFormatting sqref="D25">
    <cfRule type="cellIs" dxfId="21" priority="36" stopIfTrue="1" operator="notEqual">
      <formula>#REF!+#REF!</formula>
    </cfRule>
  </conditionalFormatting>
  <conditionalFormatting sqref="D26">
    <cfRule type="cellIs" dxfId="20" priority="37" stopIfTrue="1" operator="notEqual">
      <formula>#REF!+#REF!</formula>
    </cfRule>
  </conditionalFormatting>
  <conditionalFormatting sqref="D27">
    <cfRule type="cellIs" dxfId="19" priority="38" stopIfTrue="1" operator="notEqual">
      <formula>#REF!+#REF!</formula>
    </cfRule>
  </conditionalFormatting>
  <printOptions horizontalCentered="1"/>
  <pageMargins left="0" right="0" top="0.43307086614173229" bottom="0.43307086614173229" header="0" footer="0"/>
  <pageSetup paperSize="9" scale="95"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0"/>
    <pageSetUpPr fitToPage="1"/>
  </sheetPr>
  <dimension ref="A1:U37"/>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1.85546875" style="261" customWidth="1"/>
    <col min="5" max="5" width="7.7109375" style="261" customWidth="1"/>
    <col min="6" max="6" width="0.42578125" style="261" customWidth="1"/>
    <col min="7" max="7" width="14.5703125" style="261" customWidth="1"/>
    <col min="8" max="8" width="9.28515625" style="261" customWidth="1"/>
    <col min="9" max="9" width="0.42578125" style="261" customWidth="1"/>
    <col min="10" max="10" width="10.85546875" style="261" customWidth="1"/>
    <col min="11" max="11" width="8.140625" style="261" customWidth="1"/>
    <col min="12" max="12" width="11.5703125" style="261" customWidth="1"/>
    <col min="13" max="13" width="4.140625" style="261" customWidth="1"/>
    <col min="14" max="14" width="6.140625" style="261" customWidth="1"/>
    <col min="15" max="15" width="3.7109375" style="259" customWidth="1"/>
    <col min="16" max="16" width="3.140625" style="261" customWidth="1"/>
    <col min="17" max="17" width="7" style="261" customWidth="1"/>
    <col min="18" max="18" width="5.7109375" style="261" customWidth="1"/>
    <col min="19" max="20" width="11.42578125" style="261"/>
    <col min="21" max="21" width="17.140625" style="261" customWidth="1"/>
    <col min="22" max="16384" width="11.42578125" style="261"/>
  </cols>
  <sheetData>
    <row r="1" spans="1:21" s="201" customFormat="1" ht="15" customHeight="1" x14ac:dyDescent="0.2">
      <c r="B1" s="202"/>
      <c r="C1" s="203"/>
      <c r="F1" s="203"/>
      <c r="I1" s="203"/>
      <c r="O1" s="204"/>
    </row>
    <row r="2" spans="1:21" s="205" customFormat="1" ht="52.5" customHeight="1" x14ac:dyDescent="0.2">
      <c r="B2" s="1033"/>
      <c r="C2" s="1033"/>
      <c r="D2" s="1033"/>
      <c r="E2" s="1033"/>
      <c r="F2" s="1033"/>
      <c r="G2" s="1033"/>
      <c r="H2" s="1033"/>
      <c r="I2" s="1033"/>
      <c r="O2" s="207"/>
    </row>
    <row r="3" spans="1:21" s="208" customFormat="1" ht="4.5" customHeight="1" x14ac:dyDescent="0.2">
      <c r="B3" s="1034"/>
      <c r="C3" s="1034"/>
      <c r="D3" s="1034"/>
      <c r="E3" s="1034"/>
      <c r="F3" s="1034"/>
      <c r="G3" s="1034"/>
      <c r="H3" s="1034"/>
      <c r="I3" s="1034"/>
      <c r="O3" s="207"/>
    </row>
    <row r="4" spans="1:21" s="208" customFormat="1" ht="17.25" customHeight="1" x14ac:dyDescent="0.2">
      <c r="A4" s="1034" t="s">
        <v>404</v>
      </c>
      <c r="B4" s="1034"/>
      <c r="C4" s="1034"/>
      <c r="D4" s="1034"/>
      <c r="E4" s="1034"/>
      <c r="F4" s="1034"/>
      <c r="G4" s="1034"/>
      <c r="H4" s="1034"/>
      <c r="I4" s="1034"/>
      <c r="J4" s="1034"/>
      <c r="K4" s="1034"/>
      <c r="L4" s="1034"/>
      <c r="M4" s="1034"/>
      <c r="N4" s="1034"/>
      <c r="O4" s="1034"/>
      <c r="P4" s="1034"/>
      <c r="Q4" s="1034"/>
      <c r="R4" s="1034"/>
      <c r="S4" s="1034"/>
      <c r="T4" s="1034"/>
      <c r="U4" s="1034"/>
    </row>
    <row r="5" spans="1:21"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row>
    <row r="6" spans="1:21" s="208" customFormat="1" ht="6" customHeight="1" x14ac:dyDescent="0.2">
      <c r="O6" s="207"/>
    </row>
    <row r="7" spans="1:21" s="213" customFormat="1" ht="39.75" customHeight="1" x14ac:dyDescent="0.2">
      <c r="A7" s="209"/>
      <c r="B7" s="1036" t="s">
        <v>15</v>
      </c>
      <c r="C7" s="211"/>
      <c r="D7" s="1045" t="s">
        <v>115</v>
      </c>
      <c r="E7" s="1044"/>
      <c r="F7" s="211"/>
      <c r="G7" s="1045" t="s">
        <v>117</v>
      </c>
      <c r="H7" s="1044"/>
      <c r="I7" s="211"/>
      <c r="J7" s="1045" t="s">
        <v>16</v>
      </c>
      <c r="K7" s="1043"/>
      <c r="L7" s="1044"/>
      <c r="M7" s="430"/>
      <c r="N7" s="430"/>
      <c r="O7" s="431"/>
      <c r="P7" s="431"/>
      <c r="Q7" s="431"/>
      <c r="R7" s="431"/>
      <c r="S7" s="431"/>
      <c r="T7" s="431"/>
      <c r="U7" s="432"/>
    </row>
    <row r="8" spans="1:21" s="219" customFormat="1" ht="26.25" customHeight="1" x14ac:dyDescent="0.2">
      <c r="A8" s="214"/>
      <c r="B8" s="1038"/>
      <c r="C8" s="216"/>
      <c r="D8" s="217" t="s">
        <v>12</v>
      </c>
      <c r="E8" s="218" t="s">
        <v>13</v>
      </c>
      <c r="F8" s="216"/>
      <c r="G8" s="217" t="s">
        <v>12</v>
      </c>
      <c r="H8" s="218" t="s">
        <v>13</v>
      </c>
      <c r="I8" s="216"/>
      <c r="J8" s="217" t="s">
        <v>12</v>
      </c>
      <c r="K8" s="408" t="s">
        <v>119</v>
      </c>
      <c r="L8" s="218" t="s">
        <v>118</v>
      </c>
      <c r="M8" s="433"/>
      <c r="N8" s="434"/>
      <c r="O8" s="309"/>
      <c r="P8" s="309"/>
      <c r="Q8" s="309"/>
      <c r="R8" s="309"/>
      <c r="S8" s="435"/>
      <c r="T8" s="435"/>
      <c r="U8" s="435"/>
    </row>
    <row r="9" spans="1:21" s="223" customFormat="1" ht="4.5" customHeight="1" x14ac:dyDescent="0.2">
      <c r="A9" s="220"/>
      <c r="B9" s="221"/>
      <c r="C9" s="222"/>
      <c r="D9" s="221"/>
      <c r="E9" s="221"/>
      <c r="F9" s="222"/>
      <c r="G9" s="221"/>
      <c r="H9" s="221"/>
      <c r="I9" s="222"/>
      <c r="J9" s="221"/>
      <c r="K9" s="221"/>
      <c r="L9" s="221"/>
      <c r="M9" s="430"/>
      <c r="N9" s="434"/>
      <c r="O9" s="309"/>
      <c r="P9" s="309"/>
      <c r="Q9" s="309"/>
      <c r="R9" s="309"/>
      <c r="S9" s="231"/>
      <c r="T9" s="231"/>
      <c r="U9" s="231"/>
    </row>
    <row r="10" spans="1:21" s="232" customFormat="1" ht="18" customHeight="1" x14ac:dyDescent="0.15">
      <c r="A10" s="224"/>
      <c r="B10" s="225" t="s">
        <v>11</v>
      </c>
      <c r="C10" s="226"/>
      <c r="D10" s="404">
        <v>8500187</v>
      </c>
      <c r="E10" s="185">
        <v>17.904395579860061</v>
      </c>
      <c r="F10" s="226"/>
      <c r="G10" s="227">
        <v>1055830</v>
      </c>
      <c r="H10" s="228">
        <v>16.278233638280728</v>
      </c>
      <c r="I10" s="226"/>
      <c r="J10" s="229">
        <v>430185</v>
      </c>
      <c r="K10" s="576">
        <f t="shared" ref="K10:K27" si="0">J10*100/D10</f>
        <v>5.0608886604494705</v>
      </c>
      <c r="L10" s="230">
        <f>J10*100/G10</f>
        <v>40.743775039542349</v>
      </c>
      <c r="M10" s="304"/>
      <c r="N10" s="305">
        <f>_xlfn.RANK.EQ(L10,L$10:L$29,0)</f>
        <v>1</v>
      </c>
      <c r="O10" s="305">
        <v>1</v>
      </c>
      <c r="P10" s="305">
        <f>MATCH(O10,N$10:N$29,0)</f>
        <v>1</v>
      </c>
      <c r="Q10" s="306" t="str">
        <f>INDEX(B$10:B$29,P10,1)</f>
        <v>Andalucía</v>
      </c>
      <c r="R10" s="436">
        <f>INDEX(L$10:L$29,P10,1)</f>
        <v>40.743775039542349</v>
      </c>
      <c r="S10" s="231"/>
      <c r="T10" s="231"/>
      <c r="U10" s="231"/>
    </row>
    <row r="11" spans="1:21" s="232" customFormat="1" ht="18" customHeight="1" x14ac:dyDescent="0.15">
      <c r="A11" s="224"/>
      <c r="B11" s="233" t="s">
        <v>10</v>
      </c>
      <c r="C11" s="226"/>
      <c r="D11" s="405">
        <v>1326315</v>
      </c>
      <c r="E11" s="186">
        <v>2.793687765163531</v>
      </c>
      <c r="F11" s="226"/>
      <c r="G11" s="234">
        <v>194402</v>
      </c>
      <c r="H11" s="235">
        <v>2.9971881607352038</v>
      </c>
      <c r="I11" s="226"/>
      <c r="J11" s="236">
        <v>52261</v>
      </c>
      <c r="K11" s="577">
        <f t="shared" si="0"/>
        <v>3.9403158374895857</v>
      </c>
      <c r="L11" s="237">
        <f>J11*100/G11</f>
        <v>26.88295387907532</v>
      </c>
      <c r="M11" s="304"/>
      <c r="N11" s="305">
        <f t="shared" ref="N11:N26" si="1">_xlfn.RANK.EQ(L11,L$10:L$29,0)</f>
        <v>13</v>
      </c>
      <c r="O11" s="305">
        <v>2</v>
      </c>
      <c r="P11" s="305">
        <f t="shared" ref="P11:P27" si="2">MATCH(O11,N$10:N$29,0)</f>
        <v>11</v>
      </c>
      <c r="Q11" s="306" t="str">
        <f t="shared" ref="Q11:Q28" si="3">INDEX(B$10:B$29,P11,1)</f>
        <v>Extremadura</v>
      </c>
      <c r="R11" s="436">
        <f t="shared" ref="R11:R28" si="4">INDEX(L$10:L$29,P11,1)</f>
        <v>35.95947945136782</v>
      </c>
      <c r="S11" s="231"/>
      <c r="T11" s="231"/>
      <c r="U11" s="231"/>
    </row>
    <row r="12" spans="1:21" s="232" customFormat="1" ht="18" customHeight="1" x14ac:dyDescent="0.15">
      <c r="A12" s="224"/>
      <c r="B12" s="233" t="s">
        <v>40</v>
      </c>
      <c r="C12" s="226"/>
      <c r="D12" s="405">
        <v>1004686</v>
      </c>
      <c r="E12" s="186">
        <v>2.1162235110294971</v>
      </c>
      <c r="F12" s="226"/>
      <c r="G12" s="234">
        <v>193502</v>
      </c>
      <c r="H12" s="235">
        <v>2.9833124323750959</v>
      </c>
      <c r="I12" s="226"/>
      <c r="J12" s="236">
        <v>44731</v>
      </c>
      <c r="K12" s="577">
        <f t="shared" si="0"/>
        <v>4.4522368182695891</v>
      </c>
      <c r="L12" s="237">
        <f>J12*100/G12</f>
        <v>23.116556934812042</v>
      </c>
      <c r="M12" s="304"/>
      <c r="N12" s="305">
        <f t="shared" si="1"/>
        <v>17</v>
      </c>
      <c r="O12" s="305">
        <v>3</v>
      </c>
      <c r="P12" s="305">
        <f t="shared" si="2"/>
        <v>7</v>
      </c>
      <c r="Q12" s="306" t="str">
        <f t="shared" si="3"/>
        <v>Castilla y León</v>
      </c>
      <c r="R12" s="437">
        <f t="shared" si="4"/>
        <v>35.809305264558184</v>
      </c>
      <c r="S12" s="231"/>
      <c r="T12" s="231"/>
      <c r="U12" s="231"/>
    </row>
    <row r="13" spans="1:21" s="232" customFormat="1" ht="18" customHeight="1" x14ac:dyDescent="0.15">
      <c r="A13" s="224"/>
      <c r="B13" s="233" t="s">
        <v>41</v>
      </c>
      <c r="C13" s="226"/>
      <c r="D13" s="405">
        <v>1176659</v>
      </c>
      <c r="E13" s="186">
        <v>2.4784593796115968</v>
      </c>
      <c r="F13" s="226"/>
      <c r="G13" s="234">
        <v>122308</v>
      </c>
      <c r="H13" s="235">
        <v>1.8856806491867435</v>
      </c>
      <c r="I13" s="226"/>
      <c r="J13" s="236">
        <v>41490</v>
      </c>
      <c r="K13" s="577">
        <f t="shared" si="0"/>
        <v>3.5260852974396149</v>
      </c>
      <c r="L13" s="237">
        <f t="shared" ref="L13:L27" si="5">J13*100/G13</f>
        <v>33.922556169670017</v>
      </c>
      <c r="M13" s="304"/>
      <c r="N13" s="305">
        <f t="shared" si="1"/>
        <v>5</v>
      </c>
      <c r="O13" s="305">
        <v>4</v>
      </c>
      <c r="P13" s="305">
        <f t="shared" si="2"/>
        <v>9</v>
      </c>
      <c r="Q13" s="306" t="str">
        <f t="shared" si="3"/>
        <v>Cataluña</v>
      </c>
      <c r="R13" s="436">
        <f t="shared" si="4"/>
        <v>34.130903012784799</v>
      </c>
      <c r="S13" s="231"/>
      <c r="T13" s="231"/>
      <c r="U13" s="231"/>
    </row>
    <row r="14" spans="1:21" s="232" customFormat="1" ht="18" customHeight="1" x14ac:dyDescent="0.15">
      <c r="A14" s="224"/>
      <c r="B14" s="233" t="s">
        <v>9</v>
      </c>
      <c r="C14" s="226"/>
      <c r="D14" s="405">
        <v>2177701</v>
      </c>
      <c r="E14" s="186">
        <v>4.5870073397981521</v>
      </c>
      <c r="F14" s="226"/>
      <c r="G14" s="234">
        <v>246866</v>
      </c>
      <c r="H14" s="235">
        <v>3.8060506192737567</v>
      </c>
      <c r="I14" s="226"/>
      <c r="J14" s="236">
        <v>57804</v>
      </c>
      <c r="K14" s="577">
        <f t="shared" si="0"/>
        <v>2.6543588858158214</v>
      </c>
      <c r="L14" s="237">
        <f t="shared" si="5"/>
        <v>23.415132095954892</v>
      </c>
      <c r="M14" s="304"/>
      <c r="N14" s="305">
        <f t="shared" si="1"/>
        <v>16</v>
      </c>
      <c r="O14" s="305">
        <v>5</v>
      </c>
      <c r="P14" s="305">
        <f t="shared" si="2"/>
        <v>4</v>
      </c>
      <c r="Q14" s="306" t="str">
        <f t="shared" si="3"/>
        <v>Balears, Illes</v>
      </c>
      <c r="R14" s="436">
        <f t="shared" si="4"/>
        <v>33.922556169670017</v>
      </c>
      <c r="S14" s="231"/>
      <c r="T14" s="231"/>
      <c r="U14" s="231"/>
    </row>
    <row r="15" spans="1:21" s="232" customFormat="1" ht="18" customHeight="1" x14ac:dyDescent="0.15">
      <c r="A15" s="224"/>
      <c r="B15" s="233" t="s">
        <v>8</v>
      </c>
      <c r="C15" s="226"/>
      <c r="D15" s="406">
        <v>585402</v>
      </c>
      <c r="E15" s="186">
        <v>1.2330633409878207</v>
      </c>
      <c r="F15" s="226"/>
      <c r="G15" s="238">
        <v>99678</v>
      </c>
      <c r="H15" s="235">
        <v>1.5367831683098099</v>
      </c>
      <c r="I15" s="226"/>
      <c r="J15" s="238">
        <v>23549</v>
      </c>
      <c r="K15" s="578">
        <f t="shared" si="0"/>
        <v>4.0227057645857034</v>
      </c>
      <c r="L15" s="237">
        <f t="shared" si="5"/>
        <v>23.625072734204139</v>
      </c>
      <c r="M15" s="304"/>
      <c r="N15" s="305">
        <f t="shared" si="1"/>
        <v>15</v>
      </c>
      <c r="O15" s="305">
        <v>6</v>
      </c>
      <c r="P15" s="305">
        <f t="shared" si="2"/>
        <v>16</v>
      </c>
      <c r="Q15" s="306" t="str">
        <f t="shared" si="3"/>
        <v>País Vasco</v>
      </c>
      <c r="R15" s="436">
        <f t="shared" si="4"/>
        <v>32.92119210019726</v>
      </c>
      <c r="S15" s="231"/>
      <c r="T15" s="231"/>
      <c r="U15" s="231"/>
    </row>
    <row r="16" spans="1:21" s="232" customFormat="1" ht="18" customHeight="1" x14ac:dyDescent="0.15">
      <c r="A16" s="224"/>
      <c r="B16" s="233" t="s">
        <v>7</v>
      </c>
      <c r="C16" s="226"/>
      <c r="D16" s="405">
        <v>2372640</v>
      </c>
      <c r="E16" s="186">
        <v>4.9976177145984177</v>
      </c>
      <c r="F16" s="226"/>
      <c r="G16" s="234">
        <v>420966</v>
      </c>
      <c r="H16" s="235">
        <v>6.4902331831568389</v>
      </c>
      <c r="I16" s="226"/>
      <c r="J16" s="236">
        <v>150745</v>
      </c>
      <c r="K16" s="577">
        <f t="shared" si="0"/>
        <v>6.3534712387888597</v>
      </c>
      <c r="L16" s="237">
        <f t="shared" si="5"/>
        <v>35.809305264558184</v>
      </c>
      <c r="M16" s="304"/>
      <c r="N16" s="305">
        <f t="shared" si="1"/>
        <v>3</v>
      </c>
      <c r="O16" s="305">
        <v>7</v>
      </c>
      <c r="P16" s="305">
        <f t="shared" si="2"/>
        <v>8</v>
      </c>
      <c r="Q16" s="306" t="str">
        <f t="shared" si="3"/>
        <v>Castilla - La Mancha</v>
      </c>
      <c r="R16" s="436">
        <f t="shared" si="4"/>
        <v>32.431062134616383</v>
      </c>
      <c r="S16" s="231"/>
      <c r="T16" s="231"/>
      <c r="U16" s="231"/>
    </row>
    <row r="17" spans="1:21" s="232" customFormat="1" ht="18" customHeight="1" x14ac:dyDescent="0.15">
      <c r="A17" s="224"/>
      <c r="B17" s="233" t="s">
        <v>43</v>
      </c>
      <c r="C17" s="226"/>
      <c r="D17" s="405">
        <v>2053328</v>
      </c>
      <c r="E17" s="186">
        <v>4.3250338806902606</v>
      </c>
      <c r="F17" s="226"/>
      <c r="G17" s="234">
        <v>289935</v>
      </c>
      <c r="H17" s="235">
        <v>4.4700658912087397</v>
      </c>
      <c r="I17" s="226"/>
      <c r="J17" s="236">
        <v>94029</v>
      </c>
      <c r="K17" s="577">
        <f t="shared" si="0"/>
        <v>4.5793463099904157</v>
      </c>
      <c r="L17" s="237">
        <f t="shared" si="5"/>
        <v>32.431062134616383</v>
      </c>
      <c r="M17" s="304"/>
      <c r="N17" s="305">
        <f t="shared" si="1"/>
        <v>7</v>
      </c>
      <c r="O17" s="305">
        <v>8</v>
      </c>
      <c r="P17" s="305">
        <f t="shared" si="2"/>
        <v>17</v>
      </c>
      <c r="Q17" s="306" t="str">
        <f t="shared" si="3"/>
        <v>Rioja, La</v>
      </c>
      <c r="R17" s="436">
        <f t="shared" si="4"/>
        <v>32.186302098335958</v>
      </c>
      <c r="S17" s="231"/>
      <c r="T17" s="231"/>
      <c r="U17" s="231"/>
    </row>
    <row r="18" spans="1:21" s="232" customFormat="1" ht="18" customHeight="1" x14ac:dyDescent="0.15">
      <c r="A18" s="224"/>
      <c r="B18" s="233" t="s">
        <v>44</v>
      </c>
      <c r="C18" s="226"/>
      <c r="D18" s="405">
        <v>7792611</v>
      </c>
      <c r="E18" s="186">
        <v>16.413990650319683</v>
      </c>
      <c r="F18" s="226"/>
      <c r="G18" s="234">
        <v>1069708</v>
      </c>
      <c r="H18" s="235">
        <v>16.492197369593594</v>
      </c>
      <c r="I18" s="226"/>
      <c r="J18" s="236">
        <v>365101</v>
      </c>
      <c r="K18" s="577">
        <f t="shared" si="0"/>
        <v>4.6852203966039108</v>
      </c>
      <c r="L18" s="237">
        <f t="shared" si="5"/>
        <v>34.130903012784799</v>
      </c>
      <c r="M18" s="304"/>
      <c r="N18" s="305">
        <f t="shared" si="1"/>
        <v>4</v>
      </c>
      <c r="O18" s="305">
        <v>9</v>
      </c>
      <c r="P18" s="305">
        <f t="shared" si="2"/>
        <v>20</v>
      </c>
      <c r="Q18" s="306" t="str">
        <f t="shared" si="3"/>
        <v>TOTAL</v>
      </c>
      <c r="R18" s="436">
        <f t="shared" si="4"/>
        <v>31.42356030838652</v>
      </c>
      <c r="S18" s="231"/>
      <c r="T18" s="231"/>
      <c r="U18" s="231"/>
    </row>
    <row r="19" spans="1:21" s="232" customFormat="1" ht="18" customHeight="1" x14ac:dyDescent="0.15">
      <c r="A19" s="224"/>
      <c r="B19" s="233" t="s">
        <v>6</v>
      </c>
      <c r="C19" s="226"/>
      <c r="D19" s="405">
        <v>5097967</v>
      </c>
      <c r="E19" s="186">
        <v>10.738118799159649</v>
      </c>
      <c r="F19" s="226"/>
      <c r="G19" s="234">
        <v>656267</v>
      </c>
      <c r="H19" s="235">
        <v>10.11798069300321</v>
      </c>
      <c r="I19" s="226"/>
      <c r="J19" s="236">
        <v>195490</v>
      </c>
      <c r="K19" s="577">
        <f t="shared" si="0"/>
        <v>3.8346658579782882</v>
      </c>
      <c r="L19" s="237">
        <f t="shared" si="5"/>
        <v>29.788180725223118</v>
      </c>
      <c r="M19" s="304"/>
      <c r="N19" s="305">
        <f t="shared" si="1"/>
        <v>10</v>
      </c>
      <c r="O19" s="305">
        <v>10</v>
      </c>
      <c r="P19" s="305">
        <f t="shared" si="2"/>
        <v>10</v>
      </c>
      <c r="Q19" s="306" t="str">
        <f t="shared" si="3"/>
        <v>Comunitat Valenciana</v>
      </c>
      <c r="R19" s="437">
        <f t="shared" si="4"/>
        <v>29.788180725223118</v>
      </c>
      <c r="S19" s="231"/>
      <c r="T19" s="231"/>
      <c r="U19" s="231"/>
    </row>
    <row r="20" spans="1:21" s="232" customFormat="1" ht="18" customHeight="1" x14ac:dyDescent="0.15">
      <c r="A20" s="224"/>
      <c r="B20" s="233" t="s">
        <v>5</v>
      </c>
      <c r="C20" s="226"/>
      <c r="D20" s="405">
        <v>1054776</v>
      </c>
      <c r="E20" s="186">
        <v>2.221730739822839</v>
      </c>
      <c r="F20" s="226"/>
      <c r="G20" s="234">
        <v>159524</v>
      </c>
      <c r="H20" s="235">
        <v>2.4594574343531583</v>
      </c>
      <c r="I20" s="226"/>
      <c r="J20" s="236">
        <v>57364</v>
      </c>
      <c r="K20" s="577">
        <f t="shared" si="0"/>
        <v>5.438500686401663</v>
      </c>
      <c r="L20" s="237">
        <f t="shared" si="5"/>
        <v>35.95947945136782</v>
      </c>
      <c r="M20" s="304"/>
      <c r="N20" s="305">
        <f t="shared" si="1"/>
        <v>2</v>
      </c>
      <c r="O20" s="305">
        <v>11</v>
      </c>
      <c r="P20" s="305">
        <f t="shared" si="2"/>
        <v>14</v>
      </c>
      <c r="Q20" s="306" t="str">
        <f t="shared" si="3"/>
        <v>Murcia, Región de</v>
      </c>
      <c r="R20" s="436">
        <f t="shared" si="4"/>
        <v>29.404288487412064</v>
      </c>
      <c r="S20" s="231"/>
      <c r="T20" s="231"/>
      <c r="U20" s="231"/>
    </row>
    <row r="21" spans="1:21" s="232" customFormat="1" ht="18" customHeight="1" x14ac:dyDescent="0.15">
      <c r="A21" s="224"/>
      <c r="B21" s="233" t="s">
        <v>38</v>
      </c>
      <c r="C21" s="226"/>
      <c r="D21" s="405">
        <v>2690464</v>
      </c>
      <c r="E21" s="186">
        <v>5.6670672950339354</v>
      </c>
      <c r="F21" s="226"/>
      <c r="G21" s="234">
        <v>485558</v>
      </c>
      <c r="H21" s="235">
        <v>7.4860787900858226</v>
      </c>
      <c r="I21" s="226"/>
      <c r="J21" s="236">
        <v>82795</v>
      </c>
      <c r="K21" s="577">
        <f t="shared" si="0"/>
        <v>3.0773502265780177</v>
      </c>
      <c r="L21" s="237">
        <f t="shared" si="5"/>
        <v>17.051515987791365</v>
      </c>
      <c r="M21" s="304"/>
      <c r="N21" s="305">
        <f t="shared" si="1"/>
        <v>19</v>
      </c>
      <c r="O21" s="305">
        <v>12</v>
      </c>
      <c r="P21" s="305">
        <f t="shared" si="2"/>
        <v>13</v>
      </c>
      <c r="Q21" s="306" t="str">
        <f t="shared" si="3"/>
        <v>Madrid, Comunidad de</v>
      </c>
      <c r="R21" s="436">
        <f t="shared" si="4"/>
        <v>28.794004806011124</v>
      </c>
      <c r="S21" s="231"/>
      <c r="T21" s="231"/>
      <c r="U21" s="231"/>
    </row>
    <row r="22" spans="1:21" s="232" customFormat="1" ht="18" customHeight="1" x14ac:dyDescent="0.15">
      <c r="A22" s="224"/>
      <c r="B22" s="233" t="s">
        <v>45</v>
      </c>
      <c r="C22" s="226"/>
      <c r="D22" s="405">
        <v>6750336</v>
      </c>
      <c r="E22" s="186">
        <v>14.218591431102663</v>
      </c>
      <c r="F22" s="226"/>
      <c r="G22" s="234">
        <v>803577</v>
      </c>
      <c r="H22" s="235">
        <v>12.389129076033749</v>
      </c>
      <c r="I22" s="226"/>
      <c r="J22" s="236">
        <v>231382</v>
      </c>
      <c r="K22" s="577">
        <f t="shared" si="0"/>
        <v>3.4277108576521229</v>
      </c>
      <c r="L22" s="237">
        <f t="shared" si="5"/>
        <v>28.794004806011124</v>
      </c>
      <c r="M22" s="304"/>
      <c r="N22" s="305">
        <f t="shared" si="1"/>
        <v>12</v>
      </c>
      <c r="O22" s="305">
        <v>13</v>
      </c>
      <c r="P22" s="305">
        <f t="shared" si="2"/>
        <v>2</v>
      </c>
      <c r="Q22" s="306" t="str">
        <f t="shared" si="3"/>
        <v>Aragón</v>
      </c>
      <c r="R22" s="436">
        <f t="shared" si="4"/>
        <v>26.88295387907532</v>
      </c>
      <c r="S22" s="231"/>
      <c r="T22" s="231"/>
      <c r="U22" s="231"/>
    </row>
    <row r="23" spans="1:21" s="240" customFormat="1" ht="18" customHeight="1" x14ac:dyDescent="0.15">
      <c r="A23" s="239"/>
      <c r="B23" s="233" t="s">
        <v>46</v>
      </c>
      <c r="C23" s="226"/>
      <c r="D23" s="405">
        <v>1531878</v>
      </c>
      <c r="E23" s="186">
        <v>3.2266760357254345</v>
      </c>
      <c r="F23" s="226"/>
      <c r="G23" s="234">
        <v>201423</v>
      </c>
      <c r="H23" s="235">
        <v>3.1054342594200008</v>
      </c>
      <c r="I23" s="226"/>
      <c r="J23" s="236">
        <v>59227</v>
      </c>
      <c r="K23" s="577">
        <f t="shared" si="0"/>
        <v>3.866300057837504</v>
      </c>
      <c r="L23" s="237">
        <f t="shared" si="5"/>
        <v>29.404288487412064</v>
      </c>
      <c r="M23" s="304"/>
      <c r="N23" s="305">
        <f t="shared" si="1"/>
        <v>11</v>
      </c>
      <c r="O23" s="305">
        <v>14</v>
      </c>
      <c r="P23" s="305">
        <f t="shared" si="2"/>
        <v>15</v>
      </c>
      <c r="Q23" s="306" t="str">
        <f t="shared" si="3"/>
        <v>Navarra, Comunidad Foral de</v>
      </c>
      <c r="R23" s="436">
        <f t="shared" si="4"/>
        <v>26.134918808955838</v>
      </c>
      <c r="S23" s="231"/>
      <c r="T23" s="231"/>
      <c r="U23" s="231"/>
    </row>
    <row r="24" spans="1:21" s="232" customFormat="1" ht="18" customHeight="1" x14ac:dyDescent="0.15">
      <c r="B24" s="233" t="s">
        <v>47</v>
      </c>
      <c r="C24" s="226"/>
      <c r="D24" s="406">
        <v>664117</v>
      </c>
      <c r="E24" s="186">
        <v>1.3988649284198011</v>
      </c>
      <c r="F24" s="226"/>
      <c r="G24" s="238">
        <v>82583</v>
      </c>
      <c r="H24" s="235">
        <v>1.2732214168475393</v>
      </c>
      <c r="I24" s="226"/>
      <c r="J24" s="241">
        <v>21583</v>
      </c>
      <c r="K24" s="579">
        <f t="shared" si="0"/>
        <v>3.2498791628583517</v>
      </c>
      <c r="L24" s="237">
        <f t="shared" si="5"/>
        <v>26.134918808955838</v>
      </c>
      <c r="M24" s="304"/>
      <c r="N24" s="305">
        <f t="shared" si="1"/>
        <v>14</v>
      </c>
      <c r="O24" s="305">
        <v>15</v>
      </c>
      <c r="P24" s="305">
        <f t="shared" si="2"/>
        <v>6</v>
      </c>
      <c r="Q24" s="306" t="str">
        <f t="shared" si="3"/>
        <v>Cantabria</v>
      </c>
      <c r="R24" s="436">
        <f t="shared" si="4"/>
        <v>23.625072734204139</v>
      </c>
      <c r="S24" s="231"/>
      <c r="T24" s="231"/>
      <c r="U24" s="231"/>
    </row>
    <row r="25" spans="1:21" s="232" customFormat="1" ht="18" customHeight="1" x14ac:dyDescent="0.15">
      <c r="B25" s="233" t="s">
        <v>48</v>
      </c>
      <c r="C25" s="226"/>
      <c r="D25" s="406">
        <v>2208174</v>
      </c>
      <c r="E25" s="186">
        <v>4.6511942390399073</v>
      </c>
      <c r="F25" s="226"/>
      <c r="G25" s="238">
        <v>336616</v>
      </c>
      <c r="H25" s="235">
        <v>5.1897690862956214</v>
      </c>
      <c r="I25" s="226"/>
      <c r="J25" s="241">
        <v>110818</v>
      </c>
      <c r="K25" s="579">
        <f t="shared" si="0"/>
        <v>5.0185356769892229</v>
      </c>
      <c r="L25" s="237">
        <f t="shared" si="5"/>
        <v>32.92119210019726</v>
      </c>
      <c r="M25" s="304"/>
      <c r="N25" s="305">
        <f t="shared" si="1"/>
        <v>6</v>
      </c>
      <c r="O25" s="305">
        <v>16</v>
      </c>
      <c r="P25" s="305">
        <f t="shared" si="2"/>
        <v>5</v>
      </c>
      <c r="Q25" s="306" t="str">
        <f t="shared" si="3"/>
        <v>Canarias</v>
      </c>
      <c r="R25" s="437">
        <f t="shared" si="4"/>
        <v>23.415132095954892</v>
      </c>
      <c r="S25" s="231"/>
      <c r="T25" s="231"/>
      <c r="U25" s="231"/>
    </row>
    <row r="26" spans="1:21" s="232" customFormat="1" ht="18" customHeight="1" x14ac:dyDescent="0.15">
      <c r="B26" s="233" t="s">
        <v>49</v>
      </c>
      <c r="C26" s="226"/>
      <c r="D26" s="406">
        <v>319892</v>
      </c>
      <c r="E26" s="187">
        <v>0.67380551872948147</v>
      </c>
      <c r="F26" s="226"/>
      <c r="G26" s="238">
        <v>45131</v>
      </c>
      <c r="H26" s="242">
        <v>0.69580610735558523</v>
      </c>
      <c r="I26" s="226"/>
      <c r="J26" s="241">
        <v>14526</v>
      </c>
      <c r="K26" s="579">
        <f t="shared" si="0"/>
        <v>4.540907556300251</v>
      </c>
      <c r="L26" s="243">
        <f t="shared" si="5"/>
        <v>32.186302098335958</v>
      </c>
      <c r="M26" s="304"/>
      <c r="N26" s="305">
        <f t="shared" si="1"/>
        <v>8</v>
      </c>
      <c r="O26" s="305">
        <v>17</v>
      </c>
      <c r="P26" s="305">
        <f t="shared" si="2"/>
        <v>3</v>
      </c>
      <c r="Q26" s="306" t="str">
        <f t="shared" si="3"/>
        <v>Asturias, Principado de</v>
      </c>
      <c r="R26" s="436">
        <f t="shared" si="4"/>
        <v>23.116556934812042</v>
      </c>
      <c r="S26" s="231"/>
      <c r="T26" s="231"/>
      <c r="U26" s="231"/>
    </row>
    <row r="27" spans="1:21" s="232" customFormat="1" ht="18" customHeight="1" x14ac:dyDescent="0.15">
      <c r="B27" s="244" t="s">
        <v>4</v>
      </c>
      <c r="C27" s="226"/>
      <c r="D27" s="407">
        <v>168287</v>
      </c>
      <c r="E27" s="188">
        <v>0.35447185090726951</v>
      </c>
      <c r="F27" s="226"/>
      <c r="G27" s="245">
        <v>22272</v>
      </c>
      <c r="H27" s="246">
        <v>0.34337802448480192</v>
      </c>
      <c r="I27" s="226"/>
      <c r="J27" s="247">
        <v>5098</v>
      </c>
      <c r="K27" s="580">
        <f t="shared" si="0"/>
        <v>3.0293486722087861</v>
      </c>
      <c r="L27" s="248">
        <f t="shared" si="5"/>
        <v>22.889727011494251</v>
      </c>
      <c r="M27" s="304"/>
      <c r="N27" s="305">
        <f>_xlfn.RANK.EQ(L27,L$10:L$29,0)</f>
        <v>18</v>
      </c>
      <c r="O27" s="305">
        <v>18</v>
      </c>
      <c r="P27" s="305">
        <f t="shared" si="2"/>
        <v>18</v>
      </c>
      <c r="Q27" s="306" t="str">
        <f t="shared" si="3"/>
        <v>Ceuta y Melilla</v>
      </c>
      <c r="R27" s="436">
        <f t="shared" si="4"/>
        <v>22.889727011494251</v>
      </c>
      <c r="S27" s="231"/>
      <c r="T27" s="231"/>
      <c r="U27" s="231"/>
    </row>
    <row r="28" spans="1:21" s="223" customFormat="1" ht="3.75" customHeight="1" x14ac:dyDescent="0.15">
      <c r="A28" s="220"/>
      <c r="B28" s="221"/>
      <c r="C28" s="222"/>
      <c r="D28" s="221"/>
      <c r="E28" s="249"/>
      <c r="F28" s="222"/>
      <c r="G28" s="221"/>
      <c r="H28" s="249"/>
      <c r="I28" s="222"/>
      <c r="J28" s="221"/>
      <c r="K28" s="221"/>
      <c r="L28" s="250"/>
      <c r="M28" s="304"/>
      <c r="N28" s="309"/>
      <c r="O28" s="309"/>
      <c r="P28" s="305">
        <f>MATCH(O29,N$10:N$29,0)</f>
        <v>12</v>
      </c>
      <c r="Q28" s="306" t="str">
        <f t="shared" si="3"/>
        <v>Galicia</v>
      </c>
      <c r="R28" s="436">
        <f t="shared" si="4"/>
        <v>17.051515987791365</v>
      </c>
      <c r="S28" s="231"/>
      <c r="T28" s="231"/>
      <c r="U28" s="231"/>
    </row>
    <row r="29" spans="1:21" s="251" customFormat="1" ht="18" customHeight="1" x14ac:dyDescent="0.15">
      <c r="B29" s="252" t="s">
        <v>3</v>
      </c>
      <c r="C29" s="211"/>
      <c r="D29" s="253">
        <f>SUM(D10:D27)</f>
        <v>47475420</v>
      </c>
      <c r="E29" s="254">
        <f>SUM(E10:E27)</f>
        <v>100</v>
      </c>
      <c r="F29" s="211"/>
      <c r="G29" s="253">
        <f>SUM(G10:G27)</f>
        <v>6486146</v>
      </c>
      <c r="H29" s="254">
        <f>SUM(H10:H27)</f>
        <v>99.999999999999986</v>
      </c>
      <c r="I29" s="211"/>
      <c r="J29" s="253">
        <f>SUM(J10:J27)</f>
        <v>2038178</v>
      </c>
      <c r="K29" s="409">
        <f>J29*100/D29</f>
        <v>4.2931226306160113</v>
      </c>
      <c r="L29" s="255">
        <f>J29*100/G29</f>
        <v>31.42356030838652</v>
      </c>
      <c r="M29" s="304"/>
      <c r="N29" s="305">
        <f>_xlfn.RANK.EQ(L29,L$10:L$29,0)</f>
        <v>9</v>
      </c>
      <c r="O29" s="305">
        <v>19</v>
      </c>
      <c r="P29" s="309"/>
      <c r="Q29" s="309"/>
      <c r="R29" s="438"/>
      <c r="S29" s="439"/>
      <c r="T29" s="439"/>
      <c r="U29" s="439"/>
    </row>
    <row r="30" spans="1:21" s="256" customFormat="1" ht="5.25" customHeight="1" x14ac:dyDescent="0.2">
      <c r="B30" s="257" t="s">
        <v>42</v>
      </c>
      <c r="C30" s="258"/>
      <c r="D30" s="258"/>
      <c r="E30" s="258"/>
      <c r="F30" s="258"/>
      <c r="G30" s="258"/>
      <c r="H30" s="258"/>
      <c r="I30" s="258"/>
      <c r="O30" s="259"/>
    </row>
    <row r="31" spans="1:21" s="251" customFormat="1" ht="5.25" customHeight="1" x14ac:dyDescent="0.2">
      <c r="B31" s="257" t="s">
        <v>50</v>
      </c>
      <c r="C31" s="260"/>
      <c r="D31" s="260"/>
      <c r="E31" s="260"/>
      <c r="F31" s="260"/>
      <c r="G31" s="260"/>
      <c r="H31" s="260"/>
      <c r="I31" s="260"/>
      <c r="O31" s="259"/>
    </row>
    <row r="32" spans="1:21" s="251" customFormat="1" ht="13.5" customHeight="1" x14ac:dyDescent="0.2">
      <c r="B32" s="1057" t="s">
        <v>488</v>
      </c>
      <c r="C32" s="1057"/>
      <c r="D32" s="1057"/>
      <c r="E32" s="1057"/>
      <c r="F32" s="1057"/>
      <c r="G32" s="1057"/>
      <c r="H32" s="1057"/>
      <c r="I32" s="1057"/>
      <c r="J32" s="1057"/>
      <c r="K32" s="1057"/>
      <c r="L32" s="1057"/>
      <c r="M32" s="1057"/>
      <c r="O32" s="259"/>
    </row>
    <row r="33" spans="2:19" ht="24.75" customHeight="1" x14ac:dyDescent="0.2">
      <c r="B33" s="1064" t="s">
        <v>251</v>
      </c>
      <c r="C33" s="1064"/>
      <c r="D33" s="1064"/>
      <c r="E33" s="1064"/>
      <c r="F33" s="1064"/>
      <c r="G33" s="1064"/>
      <c r="H33" s="1064"/>
      <c r="I33" s="1064"/>
      <c r="J33" s="1064"/>
      <c r="K33" s="1064"/>
      <c r="L33" s="1064"/>
      <c r="M33" s="1064"/>
      <c r="N33" s="1064"/>
      <c r="O33" s="1064"/>
      <c r="P33" s="1064"/>
      <c r="Q33" s="1064"/>
      <c r="R33" s="262"/>
      <c r="S33" s="262"/>
    </row>
    <row r="34" spans="2:19" ht="4.5" customHeight="1" x14ac:dyDescent="0.2">
      <c r="B34" s="1065"/>
      <c r="C34" s="1065"/>
      <c r="D34" s="1065"/>
      <c r="E34" s="1065"/>
      <c r="F34" s="1065"/>
      <c r="G34" s="1065"/>
      <c r="H34" s="1065"/>
      <c r="I34" s="1065"/>
      <c r="J34" s="1065"/>
      <c r="K34" s="1065"/>
      <c r="L34" s="1065"/>
      <c r="M34" s="1065"/>
      <c r="N34" s="1065"/>
      <c r="O34" s="1065"/>
      <c r="P34" s="1065"/>
      <c r="Q34" s="581"/>
      <c r="R34" s="262"/>
      <c r="S34" s="262"/>
    </row>
    <row r="37" spans="2:19" x14ac:dyDescent="0.2">
      <c r="L37" s="263"/>
      <c r="M37" s="263"/>
      <c r="N37" s="263"/>
    </row>
  </sheetData>
  <mergeCells count="11">
    <mergeCell ref="B32:M32"/>
    <mergeCell ref="B33:Q33"/>
    <mergeCell ref="B34:P34"/>
    <mergeCell ref="B2:I2"/>
    <mergeCell ref="B3:I3"/>
    <mergeCell ref="A4:U4"/>
    <mergeCell ref="B5:S5"/>
    <mergeCell ref="B7:B8"/>
    <mergeCell ref="D7:E7"/>
    <mergeCell ref="G7:H7"/>
    <mergeCell ref="J7:L7"/>
  </mergeCells>
  <printOptions horizontalCentered="1"/>
  <pageMargins left="0" right="0" top="0.43307086614173229" bottom="0.43307086614173229" header="0" footer="0"/>
  <pageSetup paperSize="9" scale="85" orientation="landscape" r:id="rId1"/>
  <headerFooter alignWithMargins="0"/>
  <rowBreaks count="1" manualBreakCount="1">
    <brk id="33"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7">
    <tabColor theme="0"/>
    <pageSetUpPr fitToPage="1"/>
  </sheetPr>
  <dimension ref="A1:BA42"/>
  <sheetViews>
    <sheetView showGridLines="0" zoomScale="90" zoomScaleNormal="9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8.42578125" style="261" bestFit="1" customWidth="1"/>
    <col min="14" max="14" width="8.42578125" style="261" customWidth="1"/>
    <col min="15" max="15" width="8.42578125" style="261" bestFit="1" customWidth="1"/>
    <col min="16" max="16" width="0.42578125" style="261" customWidth="1"/>
    <col min="17" max="17" width="8.5703125" style="261" bestFit="1" customWidth="1"/>
    <col min="18" max="18" width="6.85546875" style="261" customWidth="1"/>
    <col min="19" max="19" width="8.42578125" style="261" customWidth="1"/>
    <col min="20" max="20" width="6.85546875" style="261" bestFit="1" customWidth="1"/>
    <col min="21" max="21" width="8.42578125" style="261" customWidth="1"/>
    <col min="22" max="22" width="6.85546875" style="261" bestFit="1" customWidth="1"/>
    <col min="23" max="23" width="0.42578125" style="261" customWidth="1"/>
    <col min="24" max="24" width="10.28515625" style="261" bestFit="1" customWidth="1"/>
    <col min="25" max="25" width="7" style="261" customWidth="1"/>
    <col min="26" max="26" width="8.42578125" style="261" customWidth="1"/>
    <col min="27" max="27" width="6.85546875" style="261" bestFit="1" customWidth="1"/>
    <col min="28" max="28" width="8.42578125" style="261" customWidth="1"/>
    <col min="29" max="29" width="6.855468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405</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16</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33.75" customHeight="1" x14ac:dyDescent="0.2">
      <c r="A8" s="209"/>
      <c r="B8" s="1037"/>
      <c r="C8" s="211"/>
      <c r="D8" s="1041"/>
      <c r="E8" s="1042"/>
      <c r="F8" s="1042"/>
      <c r="G8" s="1042"/>
      <c r="H8" s="1042"/>
      <c r="I8" s="501"/>
      <c r="J8" s="1045" t="s">
        <v>180</v>
      </c>
      <c r="K8" s="1043"/>
      <c r="L8" s="1043"/>
      <c r="M8" s="1043"/>
      <c r="N8" s="1043"/>
      <c r="O8" s="1044"/>
      <c r="P8" s="211"/>
      <c r="Q8" s="1045" t="s">
        <v>181</v>
      </c>
      <c r="R8" s="1043"/>
      <c r="S8" s="1043"/>
      <c r="T8" s="1043"/>
      <c r="U8" s="1043"/>
      <c r="V8" s="1044"/>
      <c r="W8" s="211"/>
      <c r="X8" s="1045" t="s">
        <v>182</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221</v>
      </c>
      <c r="L9" s="1048" t="s">
        <v>27</v>
      </c>
      <c r="M9" s="1049"/>
      <c r="N9" s="1049" t="s">
        <v>26</v>
      </c>
      <c r="O9" s="1050"/>
      <c r="P9" s="211"/>
      <c r="Q9" s="1051" t="s">
        <v>12</v>
      </c>
      <c r="R9" s="1053" t="s">
        <v>221</v>
      </c>
      <c r="S9" s="1048" t="s">
        <v>27</v>
      </c>
      <c r="T9" s="1049"/>
      <c r="U9" s="1049" t="s">
        <v>26</v>
      </c>
      <c r="V9" s="1050"/>
      <c r="W9" s="211"/>
      <c r="X9" s="1051" t="s">
        <v>12</v>
      </c>
      <c r="Y9" s="1053" t="s">
        <v>221</v>
      </c>
      <c r="Z9" s="1048" t="s">
        <v>27</v>
      </c>
      <c r="AA9" s="1049"/>
      <c r="AB9" s="1049" t="s">
        <v>26</v>
      </c>
      <c r="AC9" s="1050"/>
      <c r="AD9" s="430"/>
      <c r="AE9" s="430"/>
      <c r="AF9" s="431"/>
      <c r="AG9" s="431"/>
      <c r="AH9" s="431"/>
      <c r="AI9" s="431"/>
      <c r="AJ9" s="431"/>
      <c r="AK9" s="431"/>
      <c r="AL9" s="432"/>
    </row>
    <row r="10" spans="1:53" s="219" customFormat="1" ht="36.75" customHeight="1" x14ac:dyDescent="0.2">
      <c r="A10" s="214"/>
      <c r="B10" s="1038"/>
      <c r="C10" s="216"/>
      <c r="D10" s="1047"/>
      <c r="E10" s="408" t="s">
        <v>12</v>
      </c>
      <c r="F10" s="408" t="s">
        <v>221</v>
      </c>
      <c r="G10" s="408" t="s">
        <v>12</v>
      </c>
      <c r="H10" s="218" t="s">
        <v>221</v>
      </c>
      <c r="I10" s="216"/>
      <c r="J10" s="1052"/>
      <c r="K10" s="1054"/>
      <c r="L10" s="408" t="s">
        <v>12</v>
      </c>
      <c r="M10" s="408" t="s">
        <v>222</v>
      </c>
      <c r="N10" s="408" t="s">
        <v>12</v>
      </c>
      <c r="O10" s="218" t="s">
        <v>222</v>
      </c>
      <c r="P10" s="216"/>
      <c r="Q10" s="1052"/>
      <c r="R10" s="1054"/>
      <c r="S10" s="408" t="s">
        <v>12</v>
      </c>
      <c r="T10" s="408" t="s">
        <v>222</v>
      </c>
      <c r="U10" s="408" t="s">
        <v>12</v>
      </c>
      <c r="V10" s="218" t="s">
        <v>222</v>
      </c>
      <c r="W10" s="216"/>
      <c r="X10" s="1052"/>
      <c r="Y10" s="1054"/>
      <c r="Z10" s="408" t="s">
        <v>12</v>
      </c>
      <c r="AA10" s="408" t="s">
        <v>222</v>
      </c>
      <c r="AB10" s="408" t="s">
        <v>12</v>
      </c>
      <c r="AC10" s="218" t="s">
        <v>222</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430185</v>
      </c>
      <c r="E12" s="738">
        <f>L12+S12+Z12</f>
        <v>267087</v>
      </c>
      <c r="F12" s="747">
        <f>E12/$D12*100</f>
        <v>62.086544161232958</v>
      </c>
      <c r="G12" s="738">
        <f>N12+U12+AB12</f>
        <v>163098</v>
      </c>
      <c r="H12" s="230">
        <f>G12/$D12*100</f>
        <v>37.913455838767042</v>
      </c>
      <c r="I12" s="226"/>
      <c r="J12" s="227">
        <v>119905</v>
      </c>
      <c r="K12" s="750">
        <v>27.872891895347351</v>
      </c>
      <c r="L12" s="744">
        <v>51053</v>
      </c>
      <c r="M12" s="747">
        <v>42.577874150369041</v>
      </c>
      <c r="N12" s="744">
        <v>68852</v>
      </c>
      <c r="O12" s="228">
        <v>57.422125849630959</v>
      </c>
      <c r="P12" s="226"/>
      <c r="Q12" s="227">
        <v>109803</v>
      </c>
      <c r="R12" s="750">
        <v>25.524599881446353</v>
      </c>
      <c r="S12" s="744">
        <v>72720</v>
      </c>
      <c r="T12" s="747">
        <v>66.227698696756917</v>
      </c>
      <c r="U12" s="744">
        <v>37083</v>
      </c>
      <c r="V12" s="228">
        <v>33.772301303243083</v>
      </c>
      <c r="W12" s="226"/>
      <c r="X12" s="227">
        <v>200477</v>
      </c>
      <c r="Y12" s="750">
        <v>46.602508223206293</v>
      </c>
      <c r="Z12" s="744">
        <v>143314</v>
      </c>
      <c r="AA12" s="747">
        <v>71.486504686323116</v>
      </c>
      <c r="AB12" s="744">
        <v>57163</v>
      </c>
      <c r="AC12" s="228">
        <f t="shared" ref="AC12:AC29" si="0">AB12/$X12*100</f>
        <v>28.513495313676877</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52261</v>
      </c>
      <c r="E13" s="739">
        <f t="shared" ref="E13:E29" si="2">L13+S13+Z13</f>
        <v>33516</v>
      </c>
      <c r="F13" s="577">
        <f t="shared" ref="F13:H29" si="3">E13/$D13*100</f>
        <v>64.131953081647879</v>
      </c>
      <c r="G13" s="739">
        <f t="shared" ref="G13:G29" si="4">N13+U13+AB13</f>
        <v>18745</v>
      </c>
      <c r="H13" s="237">
        <f t="shared" si="3"/>
        <v>35.868046918352121</v>
      </c>
      <c r="I13" s="226"/>
      <c r="J13" s="234">
        <v>10205</v>
      </c>
      <c r="K13" s="751">
        <v>19.526989533303993</v>
      </c>
      <c r="L13" s="745">
        <v>4395</v>
      </c>
      <c r="M13" s="748">
        <v>43.067123958843709</v>
      </c>
      <c r="N13" s="745">
        <v>5810</v>
      </c>
      <c r="O13" s="235">
        <v>56.932876041156298</v>
      </c>
      <c r="P13" s="226"/>
      <c r="Q13" s="234">
        <v>10165</v>
      </c>
      <c r="R13" s="751">
        <v>19.450450622835383</v>
      </c>
      <c r="S13" s="745">
        <v>6281</v>
      </c>
      <c r="T13" s="748">
        <v>61.790457452041316</v>
      </c>
      <c r="U13" s="745">
        <v>3884</v>
      </c>
      <c r="V13" s="235">
        <v>38.209542547958684</v>
      </c>
      <c r="W13" s="226"/>
      <c r="X13" s="234">
        <v>31891</v>
      </c>
      <c r="Y13" s="751">
        <v>61.022559843860627</v>
      </c>
      <c r="Z13" s="745">
        <v>22840</v>
      </c>
      <c r="AA13" s="748">
        <v>71.618952055438839</v>
      </c>
      <c r="AB13" s="745">
        <v>9051</v>
      </c>
      <c r="AC13" s="235">
        <f t="shared" si="0"/>
        <v>28.381047944561161</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44731</v>
      </c>
      <c r="E14" s="739">
        <f t="shared" si="2"/>
        <v>28997</v>
      </c>
      <c r="F14" s="577">
        <f t="shared" si="3"/>
        <v>64.825288949498102</v>
      </c>
      <c r="G14" s="739">
        <f t="shared" si="4"/>
        <v>15734</v>
      </c>
      <c r="H14" s="237">
        <f t="shared" si="3"/>
        <v>35.174711050501891</v>
      </c>
      <c r="I14" s="226"/>
      <c r="J14" s="234">
        <v>9992</v>
      </c>
      <c r="K14" s="751">
        <v>22.337975900382283</v>
      </c>
      <c r="L14" s="745">
        <v>4197</v>
      </c>
      <c r="M14" s="748">
        <v>42.003602882305849</v>
      </c>
      <c r="N14" s="745">
        <v>5795</v>
      </c>
      <c r="O14" s="235">
        <v>57.996397117694151</v>
      </c>
      <c r="P14" s="226"/>
      <c r="Q14" s="234">
        <v>9878</v>
      </c>
      <c r="R14" s="751">
        <v>22.083119089669356</v>
      </c>
      <c r="S14" s="745">
        <v>6077</v>
      </c>
      <c r="T14" s="748">
        <v>61.520550718768988</v>
      </c>
      <c r="U14" s="745">
        <v>3801</v>
      </c>
      <c r="V14" s="235">
        <v>38.47944928123102</v>
      </c>
      <c r="W14" s="226"/>
      <c r="X14" s="234">
        <v>24861</v>
      </c>
      <c r="Y14" s="751">
        <v>55.578905009948357</v>
      </c>
      <c r="Z14" s="745">
        <v>18723</v>
      </c>
      <c r="AA14" s="748">
        <v>75.310727645710145</v>
      </c>
      <c r="AB14" s="745">
        <v>6138</v>
      </c>
      <c r="AC14" s="235">
        <f t="shared" si="0"/>
        <v>24.689272354289852</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41490</v>
      </c>
      <c r="E15" s="739">
        <f t="shared" si="2"/>
        <v>25392</v>
      </c>
      <c r="F15" s="577">
        <f t="shared" si="3"/>
        <v>61.20028922631959</v>
      </c>
      <c r="G15" s="739">
        <f t="shared" si="4"/>
        <v>16098</v>
      </c>
      <c r="H15" s="237">
        <f t="shared" si="3"/>
        <v>38.79971077368041</v>
      </c>
      <c r="I15" s="226"/>
      <c r="J15" s="234">
        <v>11662</v>
      </c>
      <c r="K15" s="751">
        <v>28.107977825982168</v>
      </c>
      <c r="L15" s="745">
        <v>5073</v>
      </c>
      <c r="M15" s="748">
        <v>43.500257245755449</v>
      </c>
      <c r="N15" s="745">
        <v>6589</v>
      </c>
      <c r="O15" s="235">
        <v>56.499742754244551</v>
      </c>
      <c r="P15" s="226"/>
      <c r="Q15" s="234">
        <v>9795</v>
      </c>
      <c r="R15" s="751">
        <v>23.608098336948665</v>
      </c>
      <c r="S15" s="745">
        <v>5860</v>
      </c>
      <c r="T15" s="748">
        <v>59.826442062276676</v>
      </c>
      <c r="U15" s="745">
        <v>3935</v>
      </c>
      <c r="V15" s="235">
        <v>40.173557937723331</v>
      </c>
      <c r="W15" s="226"/>
      <c r="X15" s="234">
        <v>20033</v>
      </c>
      <c r="Y15" s="751">
        <v>48.283923837069175</v>
      </c>
      <c r="Z15" s="745">
        <v>14459</v>
      </c>
      <c r="AA15" s="748">
        <v>72.175909748914293</v>
      </c>
      <c r="AB15" s="745">
        <v>5574</v>
      </c>
      <c r="AC15" s="235">
        <f t="shared" si="0"/>
        <v>27.82409025108571</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57804</v>
      </c>
      <c r="E16" s="739">
        <f t="shared" si="2"/>
        <v>34201</v>
      </c>
      <c r="F16" s="577">
        <f t="shared" si="3"/>
        <v>59.167185661891907</v>
      </c>
      <c r="G16" s="739">
        <f t="shared" si="4"/>
        <v>23603</v>
      </c>
      <c r="H16" s="237">
        <f t="shared" si="3"/>
        <v>40.832814338108093</v>
      </c>
      <c r="I16" s="226"/>
      <c r="J16" s="234">
        <v>20441</v>
      </c>
      <c r="K16" s="751">
        <v>35.362604664037093</v>
      </c>
      <c r="L16" s="745">
        <v>8535</v>
      </c>
      <c r="M16" s="748">
        <v>41.754317303458734</v>
      </c>
      <c r="N16" s="745">
        <v>11906</v>
      </c>
      <c r="O16" s="235">
        <v>58.245682696541266</v>
      </c>
      <c r="P16" s="226"/>
      <c r="Q16" s="234">
        <v>13141</v>
      </c>
      <c r="R16" s="751">
        <v>22.733720849768183</v>
      </c>
      <c r="S16" s="745">
        <v>7941</v>
      </c>
      <c r="T16" s="748">
        <v>60.429191081348456</v>
      </c>
      <c r="U16" s="745">
        <v>5200</v>
      </c>
      <c r="V16" s="235">
        <v>39.570808918651551</v>
      </c>
      <c r="W16" s="226"/>
      <c r="X16" s="234">
        <v>24222</v>
      </c>
      <c r="Y16" s="751">
        <v>41.903674486194724</v>
      </c>
      <c r="Z16" s="745">
        <v>17725</v>
      </c>
      <c r="AA16" s="748">
        <v>73.177276855750975</v>
      </c>
      <c r="AB16" s="745">
        <v>6497</v>
      </c>
      <c r="AC16" s="235">
        <f t="shared" si="0"/>
        <v>26.822723144249029</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23549</v>
      </c>
      <c r="E17" s="740">
        <f t="shared" si="2"/>
        <v>14528</v>
      </c>
      <c r="F17" s="578">
        <f t="shared" si="3"/>
        <v>61.692640876470342</v>
      </c>
      <c r="G17" s="740">
        <f t="shared" si="4"/>
        <v>9021</v>
      </c>
      <c r="H17" s="237">
        <f t="shared" si="3"/>
        <v>38.307359123529658</v>
      </c>
      <c r="I17" s="226"/>
      <c r="J17" s="238">
        <v>6543</v>
      </c>
      <c r="K17" s="752">
        <v>27.784619304429064</v>
      </c>
      <c r="L17" s="740">
        <v>2799</v>
      </c>
      <c r="M17" s="578">
        <v>42.778541953232462</v>
      </c>
      <c r="N17" s="740">
        <v>3744</v>
      </c>
      <c r="O17" s="235">
        <v>57.221458046767538</v>
      </c>
      <c r="P17" s="226"/>
      <c r="Q17" s="238">
        <v>5035</v>
      </c>
      <c r="R17" s="752">
        <v>21.380950358826279</v>
      </c>
      <c r="S17" s="740">
        <v>2876</v>
      </c>
      <c r="T17" s="578">
        <v>57.1201588877855</v>
      </c>
      <c r="U17" s="740">
        <v>2159</v>
      </c>
      <c r="V17" s="235">
        <v>42.8798411122145</v>
      </c>
      <c r="W17" s="226"/>
      <c r="X17" s="238">
        <v>11971</v>
      </c>
      <c r="Y17" s="752">
        <v>50.83443033674466</v>
      </c>
      <c r="Z17" s="740">
        <v>8853</v>
      </c>
      <c r="AA17" s="578">
        <v>73.953721493609564</v>
      </c>
      <c r="AB17" s="740">
        <v>3118</v>
      </c>
      <c r="AC17" s="235">
        <f t="shared" si="0"/>
        <v>26.04627850639044</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150745</v>
      </c>
      <c r="E18" s="739">
        <f t="shared" si="2"/>
        <v>93902</v>
      </c>
      <c r="F18" s="577">
        <f t="shared" si="3"/>
        <v>62.291949981757277</v>
      </c>
      <c r="G18" s="739">
        <f t="shared" si="4"/>
        <v>56843</v>
      </c>
      <c r="H18" s="237">
        <f t="shared" si="3"/>
        <v>37.70805001824273</v>
      </c>
      <c r="I18" s="226"/>
      <c r="J18" s="234">
        <v>30892</v>
      </c>
      <c r="K18" s="751">
        <v>20.49288533616372</v>
      </c>
      <c r="L18" s="745">
        <v>12970</v>
      </c>
      <c r="M18" s="748">
        <v>41.984979930078985</v>
      </c>
      <c r="N18" s="745">
        <v>17922</v>
      </c>
      <c r="O18" s="235">
        <v>58.015020069921022</v>
      </c>
      <c r="P18" s="226"/>
      <c r="Q18" s="234">
        <v>27448</v>
      </c>
      <c r="R18" s="751">
        <v>18.208232445520579</v>
      </c>
      <c r="S18" s="745">
        <v>15882</v>
      </c>
      <c r="T18" s="748">
        <v>57.862139317983093</v>
      </c>
      <c r="U18" s="745">
        <v>11566</v>
      </c>
      <c r="V18" s="235">
        <v>42.137860682016907</v>
      </c>
      <c r="W18" s="226"/>
      <c r="X18" s="234">
        <v>92405</v>
      </c>
      <c r="Y18" s="751">
        <v>61.298882218315697</v>
      </c>
      <c r="Z18" s="745">
        <v>65050</v>
      </c>
      <c r="AA18" s="748">
        <v>70.396623559331204</v>
      </c>
      <c r="AB18" s="745">
        <v>27355</v>
      </c>
      <c r="AC18" s="235">
        <f t="shared" si="0"/>
        <v>29.603376440668793</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94029</v>
      </c>
      <c r="E19" s="739">
        <f t="shared" si="2"/>
        <v>59136</v>
      </c>
      <c r="F19" s="577">
        <f t="shared" si="3"/>
        <v>62.89123568260856</v>
      </c>
      <c r="G19" s="739">
        <f t="shared" si="4"/>
        <v>34893</v>
      </c>
      <c r="H19" s="237">
        <f t="shared" si="3"/>
        <v>37.10876431739144</v>
      </c>
      <c r="I19" s="226"/>
      <c r="J19" s="234">
        <v>21619</v>
      </c>
      <c r="K19" s="751">
        <v>22.991842942071063</v>
      </c>
      <c r="L19" s="745">
        <v>9244</v>
      </c>
      <c r="M19" s="748">
        <v>42.758684490494474</v>
      </c>
      <c r="N19" s="745">
        <v>12375</v>
      </c>
      <c r="O19" s="235">
        <v>57.241315509505533</v>
      </c>
      <c r="P19" s="226"/>
      <c r="Q19" s="234">
        <v>18681</v>
      </c>
      <c r="R19" s="751">
        <v>19.867274989630861</v>
      </c>
      <c r="S19" s="745">
        <v>11803</v>
      </c>
      <c r="T19" s="748">
        <v>63.181842513784062</v>
      </c>
      <c r="U19" s="745">
        <v>6878</v>
      </c>
      <c r="V19" s="235">
        <v>36.818157486215938</v>
      </c>
      <c r="W19" s="226"/>
      <c r="X19" s="234">
        <v>53729</v>
      </c>
      <c r="Y19" s="751">
        <v>57.140882068298083</v>
      </c>
      <c r="Z19" s="745">
        <v>38089</v>
      </c>
      <c r="AA19" s="748">
        <v>70.890952744328018</v>
      </c>
      <c r="AB19" s="745">
        <v>15640</v>
      </c>
      <c r="AC19" s="235">
        <f t="shared" si="0"/>
        <v>29.109047255671982</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365101</v>
      </c>
      <c r="E20" s="739">
        <f t="shared" si="2"/>
        <v>230180</v>
      </c>
      <c r="F20" s="577">
        <f t="shared" si="3"/>
        <v>63.045568212631572</v>
      </c>
      <c r="G20" s="739">
        <f t="shared" si="4"/>
        <v>134921</v>
      </c>
      <c r="H20" s="237">
        <f t="shared" si="3"/>
        <v>36.954431787368428</v>
      </c>
      <c r="I20" s="226"/>
      <c r="J20" s="234">
        <v>90667</v>
      </c>
      <c r="K20" s="751">
        <v>24.833402264031047</v>
      </c>
      <c r="L20" s="745">
        <v>39875</v>
      </c>
      <c r="M20" s="748">
        <v>43.979617721993669</v>
      </c>
      <c r="N20" s="745">
        <v>50792</v>
      </c>
      <c r="O20" s="235">
        <v>56.020382278006331</v>
      </c>
      <c r="P20" s="226"/>
      <c r="Q20" s="234">
        <v>82997</v>
      </c>
      <c r="R20" s="751">
        <v>22.732613715108972</v>
      </c>
      <c r="S20" s="745">
        <v>51917</v>
      </c>
      <c r="T20" s="748">
        <v>62.552863356506862</v>
      </c>
      <c r="U20" s="745">
        <v>31080</v>
      </c>
      <c r="V20" s="235">
        <v>37.447136643493138</v>
      </c>
      <c r="W20" s="226"/>
      <c r="X20" s="234">
        <v>191437</v>
      </c>
      <c r="Y20" s="751">
        <v>52.433984020859981</v>
      </c>
      <c r="Z20" s="745">
        <v>138388</v>
      </c>
      <c r="AA20" s="748">
        <v>72.289055929626983</v>
      </c>
      <c r="AB20" s="745">
        <v>53049</v>
      </c>
      <c r="AC20" s="235">
        <f t="shared" si="0"/>
        <v>27.710944070373024</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195490</v>
      </c>
      <c r="E21" s="739">
        <f t="shared" si="2"/>
        <v>120550</v>
      </c>
      <c r="F21" s="577">
        <f t="shared" si="3"/>
        <v>61.665558340580084</v>
      </c>
      <c r="G21" s="739">
        <f t="shared" si="4"/>
        <v>74940</v>
      </c>
      <c r="H21" s="237">
        <f t="shared" si="3"/>
        <v>38.334441659419923</v>
      </c>
      <c r="I21" s="226"/>
      <c r="J21" s="234">
        <v>53084</v>
      </c>
      <c r="K21" s="751">
        <v>27.154330144764437</v>
      </c>
      <c r="L21" s="745">
        <v>21713</v>
      </c>
      <c r="M21" s="748">
        <v>40.903096978373895</v>
      </c>
      <c r="N21" s="745">
        <v>31371</v>
      </c>
      <c r="O21" s="235">
        <v>59.096903021626105</v>
      </c>
      <c r="P21" s="226"/>
      <c r="Q21" s="234">
        <v>43104</v>
      </c>
      <c r="R21" s="751">
        <v>22.049209678244409</v>
      </c>
      <c r="S21" s="745">
        <v>26717</v>
      </c>
      <c r="T21" s="748">
        <v>61.982646622123241</v>
      </c>
      <c r="U21" s="745">
        <v>16387</v>
      </c>
      <c r="V21" s="235">
        <v>38.017353377876759</v>
      </c>
      <c r="W21" s="226"/>
      <c r="X21" s="234">
        <v>99302</v>
      </c>
      <c r="Y21" s="751">
        <v>50.796460176991154</v>
      </c>
      <c r="Z21" s="745">
        <v>72120</v>
      </c>
      <c r="AA21" s="748">
        <v>72.626936013373339</v>
      </c>
      <c r="AB21" s="745">
        <v>27182</v>
      </c>
      <c r="AC21" s="235">
        <f t="shared" si="0"/>
        <v>27.373063986626654</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57364</v>
      </c>
      <c r="E22" s="739">
        <f t="shared" si="2"/>
        <v>36467</v>
      </c>
      <c r="F22" s="577">
        <f t="shared" si="3"/>
        <v>63.571229342444738</v>
      </c>
      <c r="G22" s="739">
        <f t="shared" si="4"/>
        <v>20897</v>
      </c>
      <c r="H22" s="237">
        <f t="shared" si="3"/>
        <v>36.428770657555262</v>
      </c>
      <c r="I22" s="226"/>
      <c r="J22" s="234">
        <v>13153</v>
      </c>
      <c r="K22" s="751">
        <v>22.929014713060454</v>
      </c>
      <c r="L22" s="745">
        <v>5818</v>
      </c>
      <c r="M22" s="748">
        <v>44.233254770774728</v>
      </c>
      <c r="N22" s="745">
        <v>7335</v>
      </c>
      <c r="O22" s="235">
        <v>55.766745229225265</v>
      </c>
      <c r="P22" s="226"/>
      <c r="Q22" s="234">
        <v>12898</v>
      </c>
      <c r="R22" s="751">
        <v>22.484485042884039</v>
      </c>
      <c r="S22" s="745">
        <v>8264</v>
      </c>
      <c r="T22" s="748">
        <v>64.071949139401468</v>
      </c>
      <c r="U22" s="745">
        <v>4634</v>
      </c>
      <c r="V22" s="235">
        <v>35.928050860598546</v>
      </c>
      <c r="W22" s="226"/>
      <c r="X22" s="234">
        <v>31313</v>
      </c>
      <c r="Y22" s="751">
        <v>54.5865002440555</v>
      </c>
      <c r="Z22" s="745">
        <v>22385</v>
      </c>
      <c r="AA22" s="748">
        <v>71.487880433046982</v>
      </c>
      <c r="AB22" s="745">
        <v>8928</v>
      </c>
      <c r="AC22" s="235">
        <f t="shared" si="0"/>
        <v>28.512119566953022</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82795</v>
      </c>
      <c r="E23" s="739">
        <f t="shared" si="2"/>
        <v>51987</v>
      </c>
      <c r="F23" s="577">
        <f t="shared" si="3"/>
        <v>62.79002355214687</v>
      </c>
      <c r="G23" s="739">
        <f t="shared" si="4"/>
        <v>30808</v>
      </c>
      <c r="H23" s="237">
        <f t="shared" si="3"/>
        <v>37.20997644785313</v>
      </c>
      <c r="I23" s="226"/>
      <c r="J23" s="234">
        <v>23172</v>
      </c>
      <c r="K23" s="751">
        <v>27.987197294522616</v>
      </c>
      <c r="L23" s="745">
        <v>9240</v>
      </c>
      <c r="M23" s="748">
        <v>39.875712066286901</v>
      </c>
      <c r="N23" s="745">
        <v>13932</v>
      </c>
      <c r="O23" s="235">
        <v>60.124287933713106</v>
      </c>
      <c r="P23" s="226"/>
      <c r="Q23" s="234">
        <v>15164</v>
      </c>
      <c r="R23" s="751">
        <v>18.315115647080138</v>
      </c>
      <c r="S23" s="745">
        <v>8982</v>
      </c>
      <c r="T23" s="748">
        <v>59.232392508572943</v>
      </c>
      <c r="U23" s="745">
        <v>6182</v>
      </c>
      <c r="V23" s="235">
        <v>40.767607491427064</v>
      </c>
      <c r="W23" s="226"/>
      <c r="X23" s="234">
        <v>44459</v>
      </c>
      <c r="Y23" s="751">
        <v>53.69768705839725</v>
      </c>
      <c r="Z23" s="745">
        <v>33765</v>
      </c>
      <c r="AA23" s="748">
        <v>75.946377561348655</v>
      </c>
      <c r="AB23" s="745">
        <v>10694</v>
      </c>
      <c r="AC23" s="235">
        <f t="shared" si="0"/>
        <v>24.053622438651342</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231382</v>
      </c>
      <c r="E24" s="739">
        <f t="shared" si="2"/>
        <v>154277</v>
      </c>
      <c r="F24" s="577">
        <f t="shared" si="3"/>
        <v>66.676318814773836</v>
      </c>
      <c r="G24" s="739">
        <f t="shared" si="4"/>
        <v>77105</v>
      </c>
      <c r="H24" s="237">
        <f t="shared" si="3"/>
        <v>33.323681185226164</v>
      </c>
      <c r="I24" s="226"/>
      <c r="J24" s="234">
        <v>54792</v>
      </c>
      <c r="K24" s="751">
        <v>23.68032085469051</v>
      </c>
      <c r="L24" s="745">
        <v>26156</v>
      </c>
      <c r="M24" s="748">
        <v>47.736895897211276</v>
      </c>
      <c r="N24" s="745">
        <v>28636</v>
      </c>
      <c r="O24" s="235">
        <v>52.263104102788724</v>
      </c>
      <c r="P24" s="226"/>
      <c r="Q24" s="234">
        <v>44977</v>
      </c>
      <c r="R24" s="751">
        <v>19.438417854457132</v>
      </c>
      <c r="S24" s="745">
        <v>29818</v>
      </c>
      <c r="T24" s="748">
        <v>66.296106899081749</v>
      </c>
      <c r="U24" s="745">
        <v>15159</v>
      </c>
      <c r="V24" s="235">
        <v>33.703893100918251</v>
      </c>
      <c r="W24" s="226"/>
      <c r="X24" s="234">
        <v>131613</v>
      </c>
      <c r="Y24" s="751">
        <v>56.881261290852358</v>
      </c>
      <c r="Z24" s="745">
        <v>98303</v>
      </c>
      <c r="AA24" s="748">
        <v>74.690949982144616</v>
      </c>
      <c r="AB24" s="745">
        <v>33310</v>
      </c>
      <c r="AC24" s="235">
        <f t="shared" si="0"/>
        <v>25.309050017855377</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59227</v>
      </c>
      <c r="E25" s="739">
        <f t="shared" si="2"/>
        <v>34242</v>
      </c>
      <c r="F25" s="577">
        <f t="shared" si="3"/>
        <v>57.814847957857062</v>
      </c>
      <c r="G25" s="739">
        <f t="shared" si="4"/>
        <v>24985</v>
      </c>
      <c r="H25" s="237">
        <f t="shared" si="3"/>
        <v>42.185152042142946</v>
      </c>
      <c r="I25" s="226"/>
      <c r="J25" s="234">
        <v>20427</v>
      </c>
      <c r="K25" s="751">
        <v>34.48933763317406</v>
      </c>
      <c r="L25" s="745">
        <v>7826</v>
      </c>
      <c r="M25" s="748">
        <v>38.312037988936211</v>
      </c>
      <c r="N25" s="745">
        <v>12601</v>
      </c>
      <c r="O25" s="235">
        <v>61.687962011063789</v>
      </c>
      <c r="P25" s="226"/>
      <c r="Q25" s="234">
        <v>13544</v>
      </c>
      <c r="R25" s="751">
        <v>22.867948739595118</v>
      </c>
      <c r="S25" s="745">
        <v>8532</v>
      </c>
      <c r="T25" s="748">
        <v>62.994683992911995</v>
      </c>
      <c r="U25" s="745">
        <v>5012</v>
      </c>
      <c r="V25" s="235">
        <v>37.005316007088005</v>
      </c>
      <c r="W25" s="226"/>
      <c r="X25" s="234">
        <v>25256</v>
      </c>
      <c r="Y25" s="751">
        <v>42.642713627230819</v>
      </c>
      <c r="Z25" s="745">
        <v>17884</v>
      </c>
      <c r="AA25" s="748">
        <v>70.810896420652512</v>
      </c>
      <c r="AB25" s="745">
        <v>7372</v>
      </c>
      <c r="AC25" s="235">
        <f t="shared" si="0"/>
        <v>29.189103579347481</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21583</v>
      </c>
      <c r="E26" s="741">
        <f t="shared" si="2"/>
        <v>13547</v>
      </c>
      <c r="F26" s="579">
        <f t="shared" si="3"/>
        <v>62.766992540425335</v>
      </c>
      <c r="G26" s="741">
        <f t="shared" si="4"/>
        <v>8036</v>
      </c>
      <c r="H26" s="237">
        <f t="shared" si="3"/>
        <v>37.233007459574665</v>
      </c>
      <c r="I26" s="226"/>
      <c r="J26" s="238">
        <v>5170</v>
      </c>
      <c r="K26" s="752">
        <v>23.954037900199232</v>
      </c>
      <c r="L26" s="740">
        <v>2251</v>
      </c>
      <c r="M26" s="578">
        <v>43.539651837524183</v>
      </c>
      <c r="N26" s="740">
        <v>2919</v>
      </c>
      <c r="O26" s="235">
        <v>56.460348162475825</v>
      </c>
      <c r="P26" s="226"/>
      <c r="Q26" s="238">
        <v>4088</v>
      </c>
      <c r="R26" s="752">
        <v>18.940833063058889</v>
      </c>
      <c r="S26" s="740">
        <v>2298</v>
      </c>
      <c r="T26" s="578">
        <v>56.213307240704502</v>
      </c>
      <c r="U26" s="740">
        <v>1790</v>
      </c>
      <c r="V26" s="235">
        <v>43.786692759295498</v>
      </c>
      <c r="W26" s="226"/>
      <c r="X26" s="238">
        <v>12325</v>
      </c>
      <c r="Y26" s="752">
        <v>57.105129036741872</v>
      </c>
      <c r="Z26" s="740">
        <v>8998</v>
      </c>
      <c r="AA26" s="578">
        <v>73.006085192697768</v>
      </c>
      <c r="AB26" s="740">
        <v>3327</v>
      </c>
      <c r="AC26" s="235">
        <f t="shared" si="0"/>
        <v>26.993914807302232</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110818</v>
      </c>
      <c r="E27" s="741">
        <f t="shared" si="2"/>
        <v>67773</v>
      </c>
      <c r="F27" s="579">
        <f t="shared" si="3"/>
        <v>61.157032251078348</v>
      </c>
      <c r="G27" s="741">
        <f t="shared" si="4"/>
        <v>43045</v>
      </c>
      <c r="H27" s="237">
        <f t="shared" si="3"/>
        <v>38.842967748921652</v>
      </c>
      <c r="I27" s="226"/>
      <c r="J27" s="238">
        <v>29336</v>
      </c>
      <c r="K27" s="752">
        <v>26.472233752639461</v>
      </c>
      <c r="L27" s="740">
        <v>12079</v>
      </c>
      <c r="M27" s="578">
        <v>41.174665939460048</v>
      </c>
      <c r="N27" s="740">
        <v>17257</v>
      </c>
      <c r="O27" s="235">
        <v>58.825334060539944</v>
      </c>
      <c r="P27" s="226"/>
      <c r="Q27" s="238">
        <v>22179</v>
      </c>
      <c r="R27" s="752">
        <v>20.013896659387463</v>
      </c>
      <c r="S27" s="740">
        <v>12724</v>
      </c>
      <c r="T27" s="578">
        <v>57.369583840569902</v>
      </c>
      <c r="U27" s="740">
        <v>9455</v>
      </c>
      <c r="V27" s="235">
        <v>42.630416159430091</v>
      </c>
      <c r="W27" s="226"/>
      <c r="X27" s="238">
        <v>59303</v>
      </c>
      <c r="Y27" s="752">
        <v>53.513869587973076</v>
      </c>
      <c r="Z27" s="740">
        <v>42970</v>
      </c>
      <c r="AA27" s="578">
        <v>72.458391649663582</v>
      </c>
      <c r="AB27" s="740">
        <v>16333</v>
      </c>
      <c r="AC27" s="235">
        <f t="shared" si="0"/>
        <v>27.541608350336411</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14526</v>
      </c>
      <c r="E28" s="741">
        <f t="shared" si="2"/>
        <v>8997</v>
      </c>
      <c r="F28" s="579">
        <f t="shared" si="3"/>
        <v>61.937216026435358</v>
      </c>
      <c r="G28" s="741">
        <f t="shared" si="4"/>
        <v>5529</v>
      </c>
      <c r="H28" s="243">
        <f t="shared" si="3"/>
        <v>38.062783973564642</v>
      </c>
      <c r="I28" s="226"/>
      <c r="J28" s="238">
        <v>3413</v>
      </c>
      <c r="K28" s="752">
        <v>23.495800633347102</v>
      </c>
      <c r="L28" s="740">
        <v>1385</v>
      </c>
      <c r="M28" s="578">
        <v>40.580134778786991</v>
      </c>
      <c r="N28" s="740">
        <v>2028</v>
      </c>
      <c r="O28" s="242">
        <v>59.419865221213009</v>
      </c>
      <c r="P28" s="226"/>
      <c r="Q28" s="238">
        <v>2722</v>
      </c>
      <c r="R28" s="752">
        <v>18.738813162604984</v>
      </c>
      <c r="S28" s="740">
        <v>1637</v>
      </c>
      <c r="T28" s="578">
        <v>60.139603232916969</v>
      </c>
      <c r="U28" s="740">
        <v>1085</v>
      </c>
      <c r="V28" s="242">
        <v>39.860396767083031</v>
      </c>
      <c r="W28" s="226"/>
      <c r="X28" s="238">
        <v>8391</v>
      </c>
      <c r="Y28" s="752">
        <v>57.765386204047921</v>
      </c>
      <c r="Z28" s="740">
        <v>5975</v>
      </c>
      <c r="AA28" s="578">
        <v>71.207245858658084</v>
      </c>
      <c r="AB28" s="740">
        <v>2416</v>
      </c>
      <c r="AC28" s="242">
        <f t="shared" si="0"/>
        <v>28.792754141341913</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5098</v>
      </c>
      <c r="E29" s="742">
        <f t="shared" si="2"/>
        <v>2860</v>
      </c>
      <c r="F29" s="580">
        <f t="shared" si="3"/>
        <v>56.100431541781091</v>
      </c>
      <c r="G29" s="742">
        <f t="shared" si="4"/>
        <v>2238</v>
      </c>
      <c r="H29" s="248">
        <f t="shared" si="3"/>
        <v>43.899568458218909</v>
      </c>
      <c r="I29" s="226"/>
      <c r="J29" s="245">
        <v>2660</v>
      </c>
      <c r="K29" s="753">
        <v>52.177324440957243</v>
      </c>
      <c r="L29" s="746">
        <v>1053</v>
      </c>
      <c r="M29" s="749">
        <v>39.586466165413533</v>
      </c>
      <c r="N29" s="746">
        <v>1607</v>
      </c>
      <c r="O29" s="246">
        <v>60.413533834586467</v>
      </c>
      <c r="P29" s="226"/>
      <c r="Q29" s="245">
        <v>970</v>
      </c>
      <c r="R29" s="753">
        <v>19.027069438995685</v>
      </c>
      <c r="S29" s="746">
        <v>670</v>
      </c>
      <c r="T29" s="749">
        <v>69.072164948453604</v>
      </c>
      <c r="U29" s="746">
        <v>300</v>
      </c>
      <c r="V29" s="246">
        <v>30.927835051546392</v>
      </c>
      <c r="W29" s="226"/>
      <c r="X29" s="245">
        <v>1468</v>
      </c>
      <c r="Y29" s="753">
        <v>28.795606120047079</v>
      </c>
      <c r="Z29" s="746">
        <v>1137</v>
      </c>
      <c r="AA29" s="749">
        <v>77.452316076294281</v>
      </c>
      <c r="AB29" s="746">
        <v>331</v>
      </c>
      <c r="AC29" s="246">
        <f t="shared" si="0"/>
        <v>22.547683923705723</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2038178</v>
      </c>
      <c r="E31" s="743">
        <f>L31+S31+Z31</f>
        <v>1277639</v>
      </c>
      <c r="F31" s="409">
        <f>E31/$D31*100</f>
        <v>62.685349365953314</v>
      </c>
      <c r="G31" s="743">
        <f>N31+U31+AB31</f>
        <v>760539</v>
      </c>
      <c r="H31" s="255">
        <f>G31/$D31*100</f>
        <v>37.314650634046679</v>
      </c>
      <c r="I31" s="211"/>
      <c r="J31" s="253">
        <f>SUM(J12:J29)</f>
        <v>527133</v>
      </c>
      <c r="K31" s="754">
        <f>J31/$D31*100</f>
        <v>25.86295210722518</v>
      </c>
      <c r="L31" s="743">
        <f>SUM(L12:L29)</f>
        <v>225662</v>
      </c>
      <c r="M31" s="409">
        <f t="shared" ref="M31:O31" si="5">L31/$J31*100</f>
        <v>42.809309984387241</v>
      </c>
      <c r="N31" s="743">
        <f>SUM(N12:N29)</f>
        <v>301471</v>
      </c>
      <c r="O31" s="254">
        <f t="shared" si="5"/>
        <v>57.190690015612752</v>
      </c>
      <c r="P31" s="211"/>
      <c r="Q31" s="253">
        <f>SUM(Q12:Q29)</f>
        <v>446589</v>
      </c>
      <c r="R31" s="754">
        <f>Q31/$D31*100</f>
        <v>21.91118734477558</v>
      </c>
      <c r="S31" s="743">
        <f>SUM(S12:S29)</f>
        <v>280999</v>
      </c>
      <c r="T31" s="409">
        <f>S31/$Q31*100</f>
        <v>62.92116465027128</v>
      </c>
      <c r="U31" s="743">
        <f>SUM(U12:U29)</f>
        <v>165590</v>
      </c>
      <c r="V31" s="254">
        <f>U31/$Q31*100</f>
        <v>37.07883534972872</v>
      </c>
      <c r="W31" s="211"/>
      <c r="X31" s="253">
        <f>SUM(X12:X29)</f>
        <v>1064456</v>
      </c>
      <c r="Y31" s="754">
        <f>X31/$D31*100</f>
        <v>52.225860547999247</v>
      </c>
      <c r="Z31" s="743">
        <f>SUM(Z12:Z29)</f>
        <v>770978</v>
      </c>
      <c r="AA31" s="409">
        <f>Z31/$X31*100</f>
        <v>72.429297218485317</v>
      </c>
      <c r="AB31" s="743">
        <f>SUM(AB12:AB29)</f>
        <v>293478</v>
      </c>
      <c r="AC31" s="254">
        <f>AB31/$X31*100</f>
        <v>27.57070278151469</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29" s="297" customFormat="1" ht="8.25" customHeight="1" x14ac:dyDescent="0.2">
      <c r="B33" s="257" t="s">
        <v>50</v>
      </c>
      <c r="C33" s="996"/>
      <c r="I33" s="996"/>
    </row>
    <row r="34" spans="2:29" s="297" customFormat="1" ht="13.5" customHeight="1" x14ac:dyDescent="0.2">
      <c r="B34" s="1068"/>
      <c r="C34" s="1068"/>
      <c r="D34" s="1068"/>
      <c r="E34" s="1068"/>
      <c r="F34" s="1068"/>
      <c r="G34" s="1068"/>
      <c r="H34" s="1068"/>
    </row>
    <row r="35" spans="2:29" s="297" customFormat="1" ht="29.25" customHeight="1" x14ac:dyDescent="0.2">
      <c r="B35" s="1066"/>
      <c r="C35" s="1066"/>
      <c r="D35" s="1066"/>
      <c r="E35" s="994"/>
      <c r="F35" s="994"/>
      <c r="G35" s="994"/>
      <c r="H35" s="614"/>
      <c r="I35" s="614"/>
      <c r="J35" s="614"/>
      <c r="K35" s="614"/>
      <c r="L35" s="614"/>
      <c r="M35" s="614"/>
      <c r="N35" s="614"/>
    </row>
    <row r="36" spans="2:29" s="297" customFormat="1" ht="4.5" customHeight="1" x14ac:dyDescent="0.2">
      <c r="B36" s="1067"/>
      <c r="C36" s="1067"/>
      <c r="D36" s="1067"/>
      <c r="E36" s="993"/>
      <c r="F36" s="993"/>
      <c r="G36" s="993"/>
      <c r="H36" s="614"/>
      <c r="I36" s="614"/>
      <c r="J36" s="614"/>
      <c r="K36" s="614"/>
      <c r="L36" s="614"/>
      <c r="M36" s="614"/>
      <c r="N36" s="614"/>
    </row>
    <row r="37" spans="2:29" s="297" customFormat="1" x14ac:dyDescent="0.2">
      <c r="B37" s="297" t="s">
        <v>42</v>
      </c>
      <c r="L37" s="852" t="e">
        <f>GETPIVOTDATA("Cuenta número de expedientes",#REF!,"CCAA",$B37,"Sexo",L$9,"TramoEdad",L$1)</f>
        <v>#REF!</v>
      </c>
      <c r="M37" s="853" t="e">
        <f t="shared" ref="M37:M38" si="6">L37/$J37*100</f>
        <v>#REF!</v>
      </c>
      <c r="N37" s="852" t="e">
        <f>GETPIVOTDATA("Cuenta número de expedientes",#REF!,"CCAA",$B37,"Sexo",N$9,"TramoEdad",N$1)</f>
        <v>#REF!</v>
      </c>
      <c r="O37" s="854" t="e">
        <f t="shared" ref="O37:O38" si="7">N37/$J37*100</f>
        <v>#REF!</v>
      </c>
      <c r="P37" s="855"/>
      <c r="Q37" s="852" t="e">
        <f>GETPIVOTDATA("Cuenta número de expedientes",#REF!,"CCAA",$B37,"TramoEdad",Q$1)</f>
        <v>#REF!</v>
      </c>
      <c r="R37" s="853" t="e">
        <f t="shared" ref="R37:R38" si="8">Q37/$D37*100</f>
        <v>#REF!</v>
      </c>
      <c r="S37" s="852" t="e">
        <f>GETPIVOTDATA("Cuenta número de expedientes",#REF!,"CCAA",$B37,"Sexo",S$9,"TramoEdad",S$1)</f>
        <v>#REF!</v>
      </c>
      <c r="T37" s="853" t="e">
        <f t="shared" ref="T37:T38" si="9">S37/$Q37*100</f>
        <v>#REF!</v>
      </c>
      <c r="U37" s="852" t="e">
        <f>GETPIVOTDATA("Cuenta número de expedientes",#REF!,"CCAA",$B37,"Sexo",U$9,"TramoEdad",U$1)</f>
        <v>#REF!</v>
      </c>
      <c r="V37" s="854" t="e">
        <f t="shared" ref="V37:V38" si="10">U37/$Q37*100</f>
        <v>#REF!</v>
      </c>
      <c r="W37" s="855"/>
      <c r="X37" s="852" t="e">
        <f>GETPIVOTDATA("Cuenta número de expedientes",#REF!,"CCAA",$B37,"TramoEdad",X$1)</f>
        <v>#REF!</v>
      </c>
      <c r="Y37" s="853" t="e">
        <f t="shared" ref="Y37:Y38" si="11">X37/$D37*100</f>
        <v>#REF!</v>
      </c>
      <c r="Z37" s="852" t="e">
        <f>GETPIVOTDATA("Cuenta número de expedientes",#REF!,"CCAA",$B37,"Sexo",Z$9,"TramoEdad",Z$1)</f>
        <v>#REF!</v>
      </c>
      <c r="AA37" s="853" t="e">
        <f t="shared" ref="AA37:AA38" si="12">Z37/$X37*100</f>
        <v>#REF!</v>
      </c>
      <c r="AB37" s="852" t="e">
        <f>GETPIVOTDATA("Cuenta número de expedientes",#REF!,"CCAA",$B37,"Sexo",AB$9,"TramoEdad",AB$1)</f>
        <v>#REF!</v>
      </c>
      <c r="AC37" s="854" t="e">
        <f t="shared" ref="AC37:AC38" si="13">AB37/$X37*100</f>
        <v>#REF!</v>
      </c>
    </row>
    <row r="38" spans="2:29" s="297" customFormat="1" x14ac:dyDescent="0.2">
      <c r="B38" s="297" t="s">
        <v>50</v>
      </c>
      <c r="L38" s="852" t="e">
        <f>GETPIVOTDATA("Cuenta número de expedientes",#REF!,"CCAA",$B38,"Sexo",L$9,"TramoEdad",L$1)</f>
        <v>#REF!</v>
      </c>
      <c r="M38" s="853" t="e">
        <f t="shared" si="6"/>
        <v>#REF!</v>
      </c>
      <c r="N38" s="852" t="e">
        <f>GETPIVOTDATA("Cuenta número de expedientes",#REF!,"CCAA",$B38,"Sexo",N$9,"TramoEdad",N$1)</f>
        <v>#REF!</v>
      </c>
      <c r="O38" s="854" t="e">
        <f t="shared" si="7"/>
        <v>#REF!</v>
      </c>
      <c r="P38" s="855"/>
      <c r="Q38" s="852" t="e">
        <f>GETPIVOTDATA("Cuenta número de expedientes",#REF!,"CCAA",$B38,"TramoEdad",Q$1)</f>
        <v>#REF!</v>
      </c>
      <c r="R38" s="853" t="e">
        <f t="shared" si="8"/>
        <v>#REF!</v>
      </c>
      <c r="S38" s="852" t="e">
        <f>GETPIVOTDATA("Cuenta número de expedientes",#REF!,"CCAA",$B38,"Sexo",S$9,"TramoEdad",S$1)</f>
        <v>#REF!</v>
      </c>
      <c r="T38" s="853" t="e">
        <f t="shared" si="9"/>
        <v>#REF!</v>
      </c>
      <c r="U38" s="852" t="e">
        <f>GETPIVOTDATA("Cuenta número de expedientes",#REF!,"CCAA",$B38,"Sexo",U$9,"TramoEdad",U$1)</f>
        <v>#REF!</v>
      </c>
      <c r="V38" s="854" t="e">
        <f t="shared" si="10"/>
        <v>#REF!</v>
      </c>
      <c r="W38" s="855"/>
      <c r="X38" s="852" t="e">
        <f>GETPIVOTDATA("Cuenta número de expedientes",#REF!,"CCAA",$B38,"TramoEdad",X$1)</f>
        <v>#REF!</v>
      </c>
      <c r="Y38" s="853" t="e">
        <f t="shared" si="11"/>
        <v>#REF!</v>
      </c>
      <c r="Z38" s="852" t="e">
        <f>GETPIVOTDATA("Cuenta número de expedientes",#REF!,"CCAA",$B38,"Sexo",Z$9,"TramoEdad",Z$1)</f>
        <v>#REF!</v>
      </c>
      <c r="AA38" s="853" t="e">
        <f t="shared" si="12"/>
        <v>#REF!</v>
      </c>
      <c r="AB38" s="852" t="e">
        <f>GETPIVOTDATA("Cuenta número de expedientes",#REF!,"CCAA",$B38,"Sexo",AB$9,"TramoEdad",AB$1)</f>
        <v>#REF!</v>
      </c>
      <c r="AC38" s="854" t="e">
        <f t="shared" si="13"/>
        <v>#REF!</v>
      </c>
    </row>
    <row r="39" spans="2:29" s="297" customFormat="1" x14ac:dyDescent="0.2"/>
    <row r="40" spans="2:29" s="297" customFormat="1" x14ac:dyDescent="0.2"/>
    <row r="41" spans="2:29" s="1011" customFormat="1" x14ac:dyDescent="0.2"/>
    <row r="42" spans="2:29" s="439" customFormat="1" x14ac:dyDescent="0.2"/>
  </sheetData>
  <mergeCells count="30">
    <mergeCell ref="U9:V9"/>
    <mergeCell ref="X9:X10"/>
    <mergeCell ref="Y9:Y10"/>
    <mergeCell ref="Z9:AA9"/>
    <mergeCell ref="AB9:AC9"/>
    <mergeCell ref="B35:D35"/>
    <mergeCell ref="B36:D36"/>
    <mergeCell ref="E9:F9"/>
    <mergeCell ref="G9:H9"/>
    <mergeCell ref="L9:M9"/>
    <mergeCell ref="B34:H34"/>
    <mergeCell ref="D9:D10"/>
    <mergeCell ref="J9:J10"/>
    <mergeCell ref="K9:K10"/>
    <mergeCell ref="B2:C2"/>
    <mergeCell ref="B3:C3"/>
    <mergeCell ref="A4:AC4"/>
    <mergeCell ref="B5:AC5"/>
    <mergeCell ref="B7:B10"/>
    <mergeCell ref="D7:H8"/>
    <mergeCell ref="J7:O7"/>
    <mergeCell ref="Q7:V7"/>
    <mergeCell ref="X7:AC7"/>
    <mergeCell ref="J8:O8"/>
    <mergeCell ref="Q8:V8"/>
    <mergeCell ref="X8:AC8"/>
    <mergeCell ref="R9:R10"/>
    <mergeCell ref="S9:T9"/>
    <mergeCell ref="N9:O9"/>
    <mergeCell ref="Q9:Q10"/>
  </mergeCells>
  <printOptions horizontalCentered="1"/>
  <pageMargins left="0" right="0" top="0.43307086614173229" bottom="0.43307086614173229" header="0" footer="0"/>
  <pageSetup paperSize="9" scale="70" orientation="landscape" r:id="rId1"/>
  <headerFooter alignWithMargins="0"/>
  <rowBreaks count="2" manualBreakCount="2">
    <brk id="34" max="25" man="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88">
    <tabColor theme="0"/>
    <pageSetUpPr fitToPage="1"/>
  </sheetPr>
  <dimension ref="A1:AL36"/>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6.140625" style="261" customWidth="1"/>
    <col min="5" max="5" width="8.7109375" style="261" customWidth="1"/>
    <col min="6" max="6" width="0.42578125" style="261" customWidth="1"/>
    <col min="7" max="7" width="16.140625" style="261" customWidth="1"/>
    <col min="8" max="8" width="8.7109375" style="261" customWidth="1"/>
    <col min="9" max="9" width="0.42578125" style="261" customWidth="1"/>
    <col min="10" max="10" width="16.140625" style="261" customWidth="1"/>
    <col min="11" max="11" width="8.7109375" style="261" customWidth="1"/>
    <col min="12" max="12" width="0.42578125" style="261" customWidth="1"/>
    <col min="13" max="13" width="16.140625" style="261" customWidth="1"/>
    <col min="14" max="14" width="8.7109375" style="261" customWidth="1"/>
    <col min="15" max="15" width="11.42578125" style="261"/>
    <col min="16" max="18" width="2.42578125" style="261" bestFit="1" customWidth="1"/>
    <col min="19" max="19" width="13" style="261" bestFit="1" customWidth="1"/>
    <col min="20" max="20" width="3.42578125" style="261" bestFit="1" customWidth="1"/>
    <col min="21" max="21" width="3.85546875" style="261" customWidth="1"/>
    <col min="22" max="24" width="2.42578125" style="261" bestFit="1" customWidth="1"/>
    <col min="25" max="25" width="8.42578125" style="261" bestFit="1" customWidth="1"/>
    <col min="26" max="26" width="3.42578125" style="261" bestFit="1" customWidth="1"/>
    <col min="27" max="27" width="3.5703125" style="261" customWidth="1"/>
    <col min="28" max="30" width="2.42578125" style="261" bestFit="1" customWidth="1"/>
    <col min="31" max="31" width="8.42578125" style="261" bestFit="1" customWidth="1"/>
    <col min="32" max="32" width="4.140625" style="261" bestFit="1" customWidth="1"/>
    <col min="33" max="33" width="3.28515625" style="261" customWidth="1"/>
    <col min="34" max="34" width="4.28515625" style="261" bestFit="1" customWidth="1"/>
    <col min="35" max="35" width="2.42578125" style="261" bestFit="1" customWidth="1"/>
    <col min="36" max="36" width="4.28515625" style="261" bestFit="1" customWidth="1"/>
    <col min="37" max="37" width="8.42578125" style="261" bestFit="1" customWidth="1"/>
    <col min="38" max="38" width="4.28515625" style="261" bestFit="1" customWidth="1"/>
    <col min="39" max="16384" width="11.42578125" style="261"/>
  </cols>
  <sheetData>
    <row r="1" spans="1:38" s="201" customFormat="1" ht="15" customHeight="1" x14ac:dyDescent="0.2">
      <c r="B1" s="202"/>
      <c r="C1" s="203"/>
      <c r="F1" s="203"/>
      <c r="G1" s="713" t="s">
        <v>143</v>
      </c>
      <c r="H1" s="713"/>
      <c r="I1" s="713"/>
      <c r="J1" s="713" t="s">
        <v>19</v>
      </c>
      <c r="K1" s="713"/>
      <c r="L1" s="713"/>
      <c r="M1" s="713" t="s">
        <v>18</v>
      </c>
      <c r="N1" s="713"/>
    </row>
    <row r="2" spans="1:38" s="205" customFormat="1" ht="52.5" customHeight="1" x14ac:dyDescent="0.2">
      <c r="B2" s="1033"/>
      <c r="C2" s="1033"/>
    </row>
    <row r="3" spans="1:38" s="208" customFormat="1" ht="4.5" customHeight="1" x14ac:dyDescent="0.2">
      <c r="B3" s="1034"/>
      <c r="C3" s="1034"/>
    </row>
    <row r="4" spans="1:38" s="208" customFormat="1" ht="17.25" customHeight="1" x14ac:dyDescent="0.2">
      <c r="A4" s="1034" t="s">
        <v>406</v>
      </c>
      <c r="B4" s="1034"/>
      <c r="C4" s="1034"/>
      <c r="D4" s="1034"/>
      <c r="E4" s="1034"/>
      <c r="F4" s="1034"/>
      <c r="G4" s="1034"/>
      <c r="H4" s="1034"/>
      <c r="I4" s="1034"/>
      <c r="J4" s="1034"/>
      <c r="K4" s="1034"/>
      <c r="L4" s="1034"/>
      <c r="M4" s="1034"/>
      <c r="N4" s="1034"/>
    </row>
    <row r="5" spans="1:38" s="208" customFormat="1" ht="17.25" customHeight="1" x14ac:dyDescent="0.2">
      <c r="B5" s="1035" t="str">
        <f>porsaad!B6</f>
        <v>Situación a 31 de mayo de 2023</v>
      </c>
      <c r="C5" s="1035"/>
      <c r="D5" s="1035"/>
      <c r="E5" s="1035"/>
      <c r="F5" s="1035"/>
      <c r="G5" s="1035"/>
      <c r="H5" s="1035"/>
      <c r="I5" s="1035"/>
      <c r="J5" s="1035"/>
      <c r="K5" s="1035"/>
      <c r="L5" s="1035"/>
      <c r="M5" s="1035"/>
      <c r="N5" s="1035"/>
    </row>
    <row r="6" spans="1:38" s="208" customFormat="1" ht="6" customHeight="1" x14ac:dyDescent="0.2"/>
    <row r="7" spans="1:38" s="213" customFormat="1" ht="12.75" customHeight="1" x14ac:dyDescent="0.2">
      <c r="A7" s="209"/>
      <c r="B7" s="1036" t="s">
        <v>15</v>
      </c>
      <c r="C7" s="211"/>
      <c r="D7" s="1039" t="s">
        <v>32</v>
      </c>
      <c r="E7" s="1040"/>
      <c r="F7" s="568"/>
      <c r="G7" s="1043"/>
      <c r="H7" s="1043"/>
      <c r="I7" s="568"/>
      <c r="J7" s="1043"/>
      <c r="K7" s="1043"/>
      <c r="L7" s="568"/>
      <c r="M7" s="1043"/>
      <c r="N7" s="1043"/>
      <c r="O7" s="430"/>
      <c r="P7" s="430"/>
      <c r="Q7" s="431"/>
      <c r="R7" s="431"/>
      <c r="S7" s="431"/>
      <c r="T7" s="431"/>
      <c r="U7" s="431"/>
      <c r="V7" s="431"/>
      <c r="W7" s="432"/>
    </row>
    <row r="8" spans="1:38" s="213" customFormat="1" ht="33.75" customHeight="1" x14ac:dyDescent="0.2">
      <c r="A8" s="209"/>
      <c r="B8" s="1037"/>
      <c r="C8" s="211"/>
      <c r="D8" s="1041"/>
      <c r="E8" s="1042"/>
      <c r="F8" s="501"/>
      <c r="G8" s="1045" t="s">
        <v>229</v>
      </c>
      <c r="H8" s="1044"/>
      <c r="I8" s="211"/>
      <c r="J8" s="1045" t="s">
        <v>181</v>
      </c>
      <c r="K8" s="1044"/>
      <c r="L8" s="211"/>
      <c r="M8" s="1045" t="s">
        <v>182</v>
      </c>
      <c r="N8" s="1044"/>
      <c r="O8" s="430"/>
      <c r="P8" s="430"/>
      <c r="Q8" s="431"/>
      <c r="R8" s="431"/>
      <c r="S8" s="431"/>
      <c r="T8" s="431"/>
      <c r="U8" s="431"/>
      <c r="V8" s="431"/>
      <c r="W8" s="432"/>
    </row>
    <row r="9" spans="1:38" s="213" customFormat="1" ht="6" customHeight="1" x14ac:dyDescent="0.2">
      <c r="A9" s="209"/>
      <c r="B9" s="1037"/>
      <c r="C9" s="211"/>
      <c r="D9" s="1051" t="s">
        <v>12</v>
      </c>
      <c r="E9" s="1069" t="s">
        <v>228</v>
      </c>
      <c r="F9" s="211"/>
      <c r="G9" s="1051" t="s">
        <v>12</v>
      </c>
      <c r="H9" s="1072" t="s">
        <v>228</v>
      </c>
      <c r="I9" s="211"/>
      <c r="J9" s="1051" t="s">
        <v>12</v>
      </c>
      <c r="K9" s="1072" t="s">
        <v>228</v>
      </c>
      <c r="L9" s="211"/>
      <c r="M9" s="1051" t="s">
        <v>12</v>
      </c>
      <c r="N9" s="1072" t="s">
        <v>228</v>
      </c>
      <c r="O9" s="430"/>
      <c r="P9" s="430"/>
      <c r="Q9" s="431"/>
      <c r="R9" s="431"/>
      <c r="S9" s="431"/>
      <c r="T9" s="431"/>
      <c r="U9" s="431"/>
      <c r="V9" s="431"/>
      <c r="W9" s="432"/>
    </row>
    <row r="10" spans="1:38" s="219" customFormat="1" ht="27.75" customHeight="1" x14ac:dyDescent="0.2">
      <c r="A10" s="214"/>
      <c r="B10" s="1038"/>
      <c r="C10" s="216"/>
      <c r="D10" s="1052"/>
      <c r="E10" s="1070"/>
      <c r="F10" s="216"/>
      <c r="G10" s="1052"/>
      <c r="H10" s="1073"/>
      <c r="I10" s="216"/>
      <c r="J10" s="1052"/>
      <c r="K10" s="1073"/>
      <c r="L10" s="216"/>
      <c r="M10" s="1052"/>
      <c r="N10" s="1073"/>
      <c r="O10" s="433"/>
      <c r="P10" s="434"/>
      <c r="Q10" s="309"/>
      <c r="R10" s="309"/>
      <c r="S10" s="309"/>
      <c r="T10" s="309"/>
      <c r="U10" s="435"/>
      <c r="V10" s="435"/>
      <c r="W10" s="435"/>
    </row>
    <row r="11" spans="1:38" s="223" customFormat="1" ht="4.5" customHeight="1" x14ac:dyDescent="0.2">
      <c r="A11" s="220"/>
      <c r="B11" s="221"/>
      <c r="C11" s="222"/>
      <c r="D11" s="221"/>
      <c r="E11" s="221"/>
      <c r="F11" s="222"/>
      <c r="G11" s="221"/>
      <c r="H11" s="221"/>
      <c r="I11" s="222"/>
      <c r="J11" s="221"/>
      <c r="K11" s="221"/>
      <c r="L11" s="222"/>
      <c r="M11" s="221"/>
      <c r="N11" s="221"/>
      <c r="O11" s="430"/>
      <c r="P11" s="434"/>
      <c r="Q11" s="309"/>
      <c r="R11" s="309"/>
      <c r="S11" s="309"/>
      <c r="T11" s="309"/>
      <c r="U11" s="231"/>
      <c r="V11" s="231"/>
      <c r="W11" s="231"/>
    </row>
    <row r="12" spans="1:38" s="232" customFormat="1" ht="18" customHeight="1" x14ac:dyDescent="0.15">
      <c r="A12" s="224"/>
      <c r="B12" s="225" t="s">
        <v>11</v>
      </c>
      <c r="C12" s="226"/>
      <c r="D12" s="229">
        <f t="shared" ref="D12:D29" si="0">G12+J12+M12</f>
        <v>430185</v>
      </c>
      <c r="E12" s="761">
        <f>D12/'20pobl'!D12*100</f>
        <v>5.0608886604494705</v>
      </c>
      <c r="F12" s="226"/>
      <c r="G12" s="227">
        <v>119905</v>
      </c>
      <c r="H12" s="767">
        <v>1.7195120919394384</v>
      </c>
      <c r="I12" s="226"/>
      <c r="J12" s="227">
        <v>109803</v>
      </c>
      <c r="K12" s="767">
        <v>9.9203502564945794</v>
      </c>
      <c r="L12" s="226"/>
      <c r="M12" s="227">
        <v>200477</v>
      </c>
      <c r="N12" s="767">
        <f>M12/'20pobl'!X12*100</f>
        <v>47.716486330811961</v>
      </c>
      <c r="O12" s="575"/>
      <c r="P12" s="305"/>
      <c r="Q12" s="305"/>
      <c r="R12" s="305"/>
      <c r="S12" s="306"/>
      <c r="T12" s="436"/>
      <c r="U12" s="231"/>
      <c r="V12" s="305"/>
      <c r="W12" s="305"/>
      <c r="X12" s="305"/>
      <c r="Y12" s="306"/>
      <c r="Z12" s="436"/>
      <c r="AB12" s="305"/>
      <c r="AC12" s="305"/>
      <c r="AD12" s="305"/>
      <c r="AE12" s="306"/>
      <c r="AF12" s="436"/>
      <c r="AH12" s="305"/>
      <c r="AI12" s="305"/>
      <c r="AJ12" s="305"/>
      <c r="AK12" s="306"/>
      <c r="AL12" s="436"/>
    </row>
    <row r="13" spans="1:38" s="232" customFormat="1" ht="18" customHeight="1" x14ac:dyDescent="0.15">
      <c r="A13" s="224"/>
      <c r="B13" s="233" t="s">
        <v>10</v>
      </c>
      <c r="C13" s="226"/>
      <c r="D13" s="236">
        <f t="shared" si="0"/>
        <v>52261</v>
      </c>
      <c r="E13" s="762">
        <f>D13/'20pobl'!D13*100</f>
        <v>3.9403158374895857</v>
      </c>
      <c r="F13" s="226"/>
      <c r="G13" s="234">
        <v>10205</v>
      </c>
      <c r="H13" s="768">
        <v>0.98753509112321591</v>
      </c>
      <c r="I13" s="226"/>
      <c r="J13" s="234">
        <v>10165</v>
      </c>
      <c r="K13" s="768">
        <v>5.1872566480064917</v>
      </c>
      <c r="L13" s="226"/>
      <c r="M13" s="234">
        <v>31891</v>
      </c>
      <c r="N13" s="768">
        <f>M13/'20pobl'!X13*100</f>
        <v>32.88647355449455</v>
      </c>
      <c r="O13" s="575"/>
      <c r="P13" s="305"/>
      <c r="Q13" s="305"/>
      <c r="R13" s="305"/>
      <c r="S13" s="306"/>
      <c r="T13" s="436"/>
      <c r="U13" s="231"/>
      <c r="V13" s="305"/>
      <c r="W13" s="305"/>
      <c r="X13" s="305"/>
      <c r="Y13" s="306"/>
      <c r="Z13" s="436"/>
      <c r="AB13" s="305"/>
      <c r="AC13" s="305"/>
      <c r="AD13" s="305"/>
      <c r="AE13" s="306"/>
      <c r="AF13" s="436"/>
      <c r="AH13" s="305"/>
      <c r="AI13" s="305"/>
      <c r="AJ13" s="305"/>
      <c r="AK13" s="306"/>
      <c r="AL13" s="436"/>
    </row>
    <row r="14" spans="1:38" s="232" customFormat="1" ht="18" customHeight="1" x14ac:dyDescent="0.15">
      <c r="A14" s="224"/>
      <c r="B14" s="233" t="s">
        <v>40</v>
      </c>
      <c r="C14" s="226"/>
      <c r="D14" s="236">
        <f t="shared" si="0"/>
        <v>44731</v>
      </c>
      <c r="E14" s="762">
        <f>D14/'20pobl'!D14*100</f>
        <v>4.4522368182695882</v>
      </c>
      <c r="F14" s="226"/>
      <c r="G14" s="234">
        <v>9992</v>
      </c>
      <c r="H14" s="768">
        <v>1.3653444105871584</v>
      </c>
      <c r="I14" s="226"/>
      <c r="J14" s="234">
        <v>9878</v>
      </c>
      <c r="K14" s="768">
        <v>5.2643359624813471</v>
      </c>
      <c r="L14" s="226"/>
      <c r="M14" s="234">
        <v>24861</v>
      </c>
      <c r="N14" s="768">
        <f>M14/'20pobl'!X14*100</f>
        <v>29.174098760796095</v>
      </c>
      <c r="O14" s="575"/>
      <c r="P14" s="305"/>
      <c r="Q14" s="305"/>
      <c r="R14" s="305"/>
      <c r="S14" s="306"/>
      <c r="T14" s="437"/>
      <c r="U14" s="231"/>
      <c r="V14" s="305"/>
      <c r="W14" s="305"/>
      <c r="X14" s="305"/>
      <c r="Y14" s="306"/>
      <c r="Z14" s="436"/>
      <c r="AB14" s="305"/>
      <c r="AC14" s="305"/>
      <c r="AD14" s="305"/>
      <c r="AE14" s="306"/>
      <c r="AF14" s="436"/>
      <c r="AH14" s="305"/>
      <c r="AI14" s="305"/>
      <c r="AJ14" s="305"/>
      <c r="AK14" s="306"/>
      <c r="AL14" s="436"/>
    </row>
    <row r="15" spans="1:38" s="232" customFormat="1" ht="18" customHeight="1" x14ac:dyDescent="0.15">
      <c r="A15" s="224"/>
      <c r="B15" s="233" t="s">
        <v>41</v>
      </c>
      <c r="C15" s="226"/>
      <c r="D15" s="236">
        <f t="shared" si="0"/>
        <v>41490</v>
      </c>
      <c r="E15" s="762">
        <f>D15/'20pobl'!D15*100</f>
        <v>3.5260852974396149</v>
      </c>
      <c r="F15" s="226"/>
      <c r="G15" s="234">
        <v>11662</v>
      </c>
      <c r="H15" s="768">
        <v>1.1847123146283831</v>
      </c>
      <c r="I15" s="226"/>
      <c r="J15" s="234">
        <v>9795</v>
      </c>
      <c r="K15" s="768">
        <v>6.9459710531354375</v>
      </c>
      <c r="L15" s="226"/>
      <c r="M15" s="234">
        <v>20033</v>
      </c>
      <c r="N15" s="768">
        <f>M15/'20pobl'!X15*100</f>
        <v>39.075056565498947</v>
      </c>
      <c r="O15" s="575"/>
      <c r="P15" s="305"/>
      <c r="Q15" s="305"/>
      <c r="R15" s="305"/>
      <c r="S15" s="306"/>
      <c r="T15" s="436"/>
      <c r="U15" s="231"/>
      <c r="V15" s="305"/>
      <c r="W15" s="305"/>
      <c r="X15" s="305"/>
      <c r="Y15" s="306"/>
      <c r="Z15" s="436"/>
      <c r="AB15" s="305"/>
      <c r="AC15" s="305"/>
      <c r="AD15" s="305"/>
      <c r="AE15" s="306"/>
      <c r="AF15" s="436"/>
      <c r="AH15" s="305"/>
      <c r="AI15" s="305"/>
      <c r="AJ15" s="305"/>
      <c r="AK15" s="306"/>
      <c r="AL15" s="436"/>
    </row>
    <row r="16" spans="1:38" s="232" customFormat="1" ht="18" customHeight="1" x14ac:dyDescent="0.15">
      <c r="A16" s="224"/>
      <c r="B16" s="233" t="s">
        <v>9</v>
      </c>
      <c r="C16" s="226"/>
      <c r="D16" s="236">
        <f t="shared" si="0"/>
        <v>57804</v>
      </c>
      <c r="E16" s="762">
        <f>D16/'20pobl'!D16*100</f>
        <v>2.6543588858158214</v>
      </c>
      <c r="F16" s="226"/>
      <c r="G16" s="234">
        <v>20441</v>
      </c>
      <c r="H16" s="768">
        <v>1.1325695327104874</v>
      </c>
      <c r="I16" s="226"/>
      <c r="J16" s="234">
        <v>13141</v>
      </c>
      <c r="K16" s="768">
        <v>4.7368952266976194</v>
      </c>
      <c r="L16" s="226"/>
      <c r="M16" s="234">
        <v>24222</v>
      </c>
      <c r="N16" s="768">
        <f>M16/'20pobl'!X16*100</f>
        <v>25.376902848641681</v>
      </c>
      <c r="O16" s="575"/>
      <c r="P16" s="305"/>
      <c r="Q16" s="305"/>
      <c r="R16" s="305"/>
      <c r="S16" s="306"/>
      <c r="T16" s="436"/>
      <c r="U16" s="231"/>
      <c r="V16" s="305"/>
      <c r="W16" s="305"/>
      <c r="X16" s="305"/>
      <c r="Y16" s="306"/>
      <c r="Z16" s="436"/>
      <c r="AB16" s="305"/>
      <c r="AC16" s="305"/>
      <c r="AD16" s="305"/>
      <c r="AE16" s="306"/>
      <c r="AF16" s="436"/>
      <c r="AH16" s="305"/>
      <c r="AI16" s="305"/>
      <c r="AJ16" s="305"/>
      <c r="AK16" s="306"/>
      <c r="AL16" s="436"/>
    </row>
    <row r="17" spans="1:38" s="232" customFormat="1" ht="18" customHeight="1" x14ac:dyDescent="0.15">
      <c r="A17" s="224"/>
      <c r="B17" s="233" t="s">
        <v>8</v>
      </c>
      <c r="C17" s="226"/>
      <c r="D17" s="238">
        <f t="shared" si="0"/>
        <v>23549</v>
      </c>
      <c r="E17" s="763">
        <f>D17/'20pobl'!D17*100</f>
        <v>4.0227057645857034</v>
      </c>
      <c r="F17" s="226"/>
      <c r="G17" s="238">
        <v>6543</v>
      </c>
      <c r="H17" s="769">
        <v>1.4529119303987903</v>
      </c>
      <c r="I17" s="226"/>
      <c r="J17" s="238">
        <v>5035</v>
      </c>
      <c r="K17" s="769">
        <v>5.3542754447717389</v>
      </c>
      <c r="L17" s="226"/>
      <c r="M17" s="238">
        <v>11971</v>
      </c>
      <c r="N17" s="769">
        <f>M17/'20pobl'!X17*100</f>
        <v>29.177634785999807</v>
      </c>
      <c r="O17" s="575"/>
      <c r="P17" s="305"/>
      <c r="Q17" s="305"/>
      <c r="R17" s="305"/>
      <c r="S17" s="306"/>
      <c r="T17" s="436"/>
      <c r="U17" s="231"/>
      <c r="V17" s="305"/>
      <c r="W17" s="305"/>
      <c r="X17" s="305"/>
      <c r="Y17" s="306"/>
      <c r="Z17" s="436"/>
      <c r="AB17" s="305"/>
      <c r="AC17" s="305"/>
      <c r="AD17" s="305"/>
      <c r="AE17" s="306"/>
      <c r="AF17" s="436"/>
      <c r="AH17" s="305"/>
      <c r="AI17" s="305"/>
      <c r="AJ17" s="305"/>
      <c r="AK17" s="306"/>
      <c r="AL17" s="436"/>
    </row>
    <row r="18" spans="1:38" s="232" customFormat="1" ht="18" customHeight="1" x14ac:dyDescent="0.15">
      <c r="A18" s="224"/>
      <c r="B18" s="233" t="s">
        <v>7</v>
      </c>
      <c r="C18" s="226"/>
      <c r="D18" s="236">
        <f t="shared" si="0"/>
        <v>150745</v>
      </c>
      <c r="E18" s="762">
        <f>D18/'20pobl'!D18*100</f>
        <v>6.3534712387888606</v>
      </c>
      <c r="F18" s="226"/>
      <c r="G18" s="234">
        <v>30892</v>
      </c>
      <c r="H18" s="768">
        <v>1.7647136110649349</v>
      </c>
      <c r="I18" s="226"/>
      <c r="J18" s="234">
        <v>27448</v>
      </c>
      <c r="K18" s="768">
        <v>6.8067293576161561</v>
      </c>
      <c r="L18" s="226"/>
      <c r="M18" s="234">
        <v>92405</v>
      </c>
      <c r="N18" s="768">
        <f>M18/'20pobl'!X18*100</f>
        <v>42.222404993306007</v>
      </c>
      <c r="O18" s="575"/>
      <c r="P18" s="305"/>
      <c r="Q18" s="305"/>
      <c r="R18" s="305"/>
      <c r="S18" s="306"/>
      <c r="T18" s="436"/>
      <c r="U18" s="231"/>
      <c r="V18" s="305"/>
      <c r="W18" s="305"/>
      <c r="X18" s="305"/>
      <c r="Y18" s="306"/>
      <c r="Z18" s="436"/>
      <c r="AB18" s="305"/>
      <c r="AC18" s="305"/>
      <c r="AD18" s="305"/>
      <c r="AE18" s="306"/>
      <c r="AF18" s="436"/>
      <c r="AH18" s="305"/>
      <c r="AI18" s="305"/>
      <c r="AJ18" s="305"/>
      <c r="AK18" s="306"/>
      <c r="AL18" s="436"/>
    </row>
    <row r="19" spans="1:38" s="232" customFormat="1" ht="18" customHeight="1" x14ac:dyDescent="0.15">
      <c r="A19" s="224"/>
      <c r="B19" s="233" t="s">
        <v>43</v>
      </c>
      <c r="C19" s="226"/>
      <c r="D19" s="236">
        <f t="shared" si="0"/>
        <v>94029</v>
      </c>
      <c r="E19" s="762">
        <f>D19/'20pobl'!D19*100</f>
        <v>4.5793463099904157</v>
      </c>
      <c r="F19" s="226"/>
      <c r="G19" s="234">
        <v>21619</v>
      </c>
      <c r="H19" s="768">
        <v>1.3040611742763544</v>
      </c>
      <c r="I19" s="226"/>
      <c r="J19" s="234">
        <v>18681</v>
      </c>
      <c r="K19" s="768">
        <v>7.0949756740435781</v>
      </c>
      <c r="L19" s="226"/>
      <c r="M19" s="234">
        <v>53729</v>
      </c>
      <c r="N19" s="768">
        <f>M19/'20pobl'!X19*100</f>
        <v>40.63974948565896</v>
      </c>
      <c r="O19" s="575"/>
      <c r="P19" s="305"/>
      <c r="Q19" s="305"/>
      <c r="R19" s="305"/>
      <c r="S19" s="306"/>
      <c r="T19" s="436"/>
      <c r="U19" s="231"/>
      <c r="V19" s="305"/>
      <c r="W19" s="305"/>
      <c r="X19" s="305"/>
      <c r="Y19" s="306"/>
      <c r="Z19" s="436"/>
      <c r="AB19" s="305"/>
      <c r="AC19" s="305"/>
      <c r="AD19" s="305"/>
      <c r="AE19" s="306"/>
      <c r="AF19" s="436"/>
      <c r="AH19" s="305"/>
      <c r="AI19" s="305"/>
      <c r="AJ19" s="305"/>
      <c r="AK19" s="306"/>
      <c r="AL19" s="436"/>
    </row>
    <row r="20" spans="1:38" s="232" customFormat="1" ht="18" customHeight="1" x14ac:dyDescent="0.15">
      <c r="A20" s="224"/>
      <c r="B20" s="233" t="s">
        <v>44</v>
      </c>
      <c r="C20" s="226"/>
      <c r="D20" s="236">
        <f t="shared" si="0"/>
        <v>365101</v>
      </c>
      <c r="E20" s="762">
        <f>D20/'20pobl'!D20*100</f>
        <v>4.6852203966039108</v>
      </c>
      <c r="F20" s="226"/>
      <c r="G20" s="234">
        <v>90667</v>
      </c>
      <c r="H20" s="768">
        <v>1.4412597666185119</v>
      </c>
      <c r="I20" s="226"/>
      <c r="J20" s="234">
        <v>82997</v>
      </c>
      <c r="K20" s="768">
        <v>7.9156108163578667</v>
      </c>
      <c r="L20" s="226"/>
      <c r="M20" s="234">
        <v>191437</v>
      </c>
      <c r="N20" s="768">
        <f>M20/'20pobl'!X20*100</f>
        <v>42.234464074551262</v>
      </c>
      <c r="O20" s="575"/>
      <c r="P20" s="305"/>
      <c r="Q20" s="305"/>
      <c r="R20" s="305"/>
      <c r="S20" s="306"/>
      <c r="T20" s="436"/>
      <c r="U20" s="231"/>
      <c r="V20" s="305"/>
      <c r="W20" s="305"/>
      <c r="X20" s="305"/>
      <c r="Y20" s="306"/>
      <c r="Z20" s="436"/>
      <c r="AB20" s="305"/>
      <c r="AC20" s="305"/>
      <c r="AD20" s="305"/>
      <c r="AE20" s="306"/>
      <c r="AF20" s="436"/>
      <c r="AH20" s="305"/>
      <c r="AI20" s="305"/>
      <c r="AJ20" s="305"/>
      <c r="AK20" s="306"/>
      <c r="AL20" s="436"/>
    </row>
    <row r="21" spans="1:38" s="232" customFormat="1" ht="18" customHeight="1" x14ac:dyDescent="0.15">
      <c r="A21" s="224"/>
      <c r="B21" s="233" t="s">
        <v>6</v>
      </c>
      <c r="C21" s="226"/>
      <c r="D21" s="236">
        <f t="shared" si="0"/>
        <v>195490</v>
      </c>
      <c r="E21" s="762">
        <f>D21/'20pobl'!D21*100</f>
        <v>3.8346658579782882</v>
      </c>
      <c r="F21" s="226"/>
      <c r="G21" s="234">
        <v>53084</v>
      </c>
      <c r="H21" s="768">
        <v>1.3011594349256055</v>
      </c>
      <c r="I21" s="226"/>
      <c r="J21" s="234">
        <v>43104</v>
      </c>
      <c r="K21" s="768">
        <v>5.906656087744758</v>
      </c>
      <c r="L21" s="226"/>
      <c r="M21" s="234">
        <v>99302</v>
      </c>
      <c r="N21" s="768">
        <f>M21/'20pobl'!X21*100</f>
        <v>34.42392223747521</v>
      </c>
      <c r="O21" s="575"/>
      <c r="P21" s="305"/>
      <c r="Q21" s="305"/>
      <c r="R21" s="305"/>
      <c r="S21" s="306"/>
      <c r="T21" s="437"/>
      <c r="U21" s="231"/>
      <c r="V21" s="305"/>
      <c r="W21" s="305"/>
      <c r="X21" s="305"/>
      <c r="Y21" s="306"/>
      <c r="Z21" s="436"/>
      <c r="AB21" s="305"/>
      <c r="AC21" s="305"/>
      <c r="AD21" s="305"/>
      <c r="AE21" s="306"/>
      <c r="AF21" s="436"/>
      <c r="AH21" s="305"/>
      <c r="AI21" s="305"/>
      <c r="AJ21" s="305"/>
      <c r="AK21" s="306"/>
      <c r="AL21" s="436"/>
    </row>
    <row r="22" spans="1:38" s="232" customFormat="1" ht="18" customHeight="1" x14ac:dyDescent="0.15">
      <c r="A22" s="224"/>
      <c r="B22" s="233" t="s">
        <v>5</v>
      </c>
      <c r="C22" s="226"/>
      <c r="D22" s="236">
        <f t="shared" si="0"/>
        <v>57364</v>
      </c>
      <c r="E22" s="762">
        <f>D22/'20pobl'!D22*100</f>
        <v>5.438500686401663</v>
      </c>
      <c r="F22" s="226"/>
      <c r="G22" s="234">
        <v>13153</v>
      </c>
      <c r="H22" s="768">
        <v>1.5884248955078963</v>
      </c>
      <c r="I22" s="226"/>
      <c r="J22" s="234">
        <v>12898</v>
      </c>
      <c r="K22" s="768">
        <v>8.4509995347953417</v>
      </c>
      <c r="L22" s="226"/>
      <c r="M22" s="234">
        <v>31313</v>
      </c>
      <c r="N22" s="768">
        <f>M22/'20pobl'!X22*100</f>
        <v>42.256619254541036</v>
      </c>
      <c r="O22" s="575"/>
      <c r="P22" s="305"/>
      <c r="Q22" s="305"/>
      <c r="R22" s="305"/>
      <c r="S22" s="306"/>
      <c r="T22" s="436"/>
      <c r="U22" s="231"/>
      <c r="V22" s="305"/>
      <c r="W22" s="305"/>
      <c r="X22" s="305"/>
      <c r="Y22" s="306"/>
      <c r="Z22" s="436"/>
      <c r="AB22" s="305"/>
      <c r="AC22" s="305"/>
      <c r="AD22" s="305"/>
      <c r="AE22" s="306"/>
      <c r="AF22" s="436"/>
      <c r="AH22" s="305"/>
      <c r="AI22" s="305"/>
      <c r="AJ22" s="305"/>
      <c r="AK22" s="306"/>
      <c r="AL22" s="436"/>
    </row>
    <row r="23" spans="1:38" s="232" customFormat="1" ht="18" customHeight="1" x14ac:dyDescent="0.15">
      <c r="A23" s="224"/>
      <c r="B23" s="233" t="s">
        <v>38</v>
      </c>
      <c r="C23" s="226"/>
      <c r="D23" s="236">
        <f t="shared" si="0"/>
        <v>82795</v>
      </c>
      <c r="E23" s="762">
        <f>D23/'20pobl'!D23*100</f>
        <v>3.0773502265780177</v>
      </c>
      <c r="F23" s="226"/>
      <c r="G23" s="234">
        <v>23172</v>
      </c>
      <c r="H23" s="768">
        <v>1.1656908977308971</v>
      </c>
      <c r="I23" s="226"/>
      <c r="J23" s="234">
        <v>15164</v>
      </c>
      <c r="K23" s="768">
        <v>3.2622749441192354</v>
      </c>
      <c r="L23" s="226"/>
      <c r="M23" s="234">
        <v>44459</v>
      </c>
      <c r="N23" s="768">
        <f>M23/'20pobl'!X23*100</f>
        <v>18.695884373909276</v>
      </c>
      <c r="O23" s="575"/>
      <c r="P23" s="305"/>
      <c r="Q23" s="305"/>
      <c r="R23" s="305"/>
      <c r="S23" s="306"/>
      <c r="T23" s="436"/>
      <c r="U23" s="231"/>
      <c r="V23" s="305"/>
      <c r="W23" s="305"/>
      <c r="X23" s="305"/>
      <c r="Y23" s="306"/>
      <c r="Z23" s="436"/>
      <c r="AB23" s="305"/>
      <c r="AC23" s="305"/>
      <c r="AD23" s="305"/>
      <c r="AE23" s="306"/>
      <c r="AF23" s="436"/>
      <c r="AH23" s="305"/>
      <c r="AI23" s="305"/>
      <c r="AJ23" s="305"/>
      <c r="AK23" s="306"/>
      <c r="AL23" s="436"/>
    </row>
    <row r="24" spans="1:38" s="232" customFormat="1" ht="18" customHeight="1" x14ac:dyDescent="0.15">
      <c r="A24" s="224"/>
      <c r="B24" s="233" t="s">
        <v>45</v>
      </c>
      <c r="C24" s="226"/>
      <c r="D24" s="236">
        <f t="shared" si="0"/>
        <v>231382</v>
      </c>
      <c r="E24" s="762">
        <f>D24/'20pobl'!D24*100</f>
        <v>3.4277108576521229</v>
      </c>
      <c r="F24" s="226"/>
      <c r="G24" s="234">
        <v>54792</v>
      </c>
      <c r="H24" s="768">
        <v>0.99368392646608361</v>
      </c>
      <c r="I24" s="226"/>
      <c r="J24" s="234">
        <v>44977</v>
      </c>
      <c r="K24" s="768">
        <v>5.1934390642410522</v>
      </c>
      <c r="L24" s="226"/>
      <c r="M24" s="234">
        <v>131613</v>
      </c>
      <c r="N24" s="768">
        <f>M24/'20pobl'!X24*100</f>
        <v>35.544758746225767</v>
      </c>
      <c r="O24" s="575"/>
      <c r="P24" s="305"/>
      <c r="Q24" s="305"/>
      <c r="R24" s="305"/>
      <c r="S24" s="306"/>
      <c r="T24" s="436"/>
      <c r="U24" s="231"/>
      <c r="V24" s="305"/>
      <c r="W24" s="305"/>
      <c r="X24" s="305"/>
      <c r="Y24" s="306"/>
      <c r="Z24" s="436"/>
      <c r="AB24" s="305"/>
      <c r="AC24" s="305"/>
      <c r="AD24" s="305"/>
      <c r="AE24" s="306"/>
      <c r="AF24" s="436"/>
      <c r="AH24" s="305"/>
      <c r="AI24" s="305"/>
      <c r="AJ24" s="305"/>
      <c r="AK24" s="306"/>
      <c r="AL24" s="436"/>
    </row>
    <row r="25" spans="1:38" s="240" customFormat="1" ht="18" customHeight="1" x14ac:dyDescent="0.15">
      <c r="A25" s="239"/>
      <c r="B25" s="233" t="s">
        <v>46</v>
      </c>
      <c r="C25" s="226"/>
      <c r="D25" s="236">
        <f t="shared" si="0"/>
        <v>59227</v>
      </c>
      <c r="E25" s="762">
        <f>D25/'20pobl'!D25*100</f>
        <v>3.866300057837504</v>
      </c>
      <c r="F25" s="226"/>
      <c r="G25" s="234">
        <v>20427</v>
      </c>
      <c r="H25" s="768">
        <v>1.5896015607308416</v>
      </c>
      <c r="I25" s="226"/>
      <c r="J25" s="234">
        <v>13544</v>
      </c>
      <c r="K25" s="768">
        <v>7.7308142355660827</v>
      </c>
      <c r="L25" s="226"/>
      <c r="M25" s="234">
        <v>25256</v>
      </c>
      <c r="N25" s="768">
        <f>M25/'20pobl'!X25*100</f>
        <v>35.252079727541734</v>
      </c>
      <c r="O25" s="575"/>
      <c r="P25" s="305"/>
      <c r="Q25" s="305"/>
      <c r="R25" s="305"/>
      <c r="S25" s="306"/>
      <c r="T25" s="436"/>
      <c r="U25" s="231"/>
      <c r="V25" s="305"/>
      <c r="W25" s="305"/>
      <c r="X25" s="305"/>
      <c r="Y25" s="306"/>
      <c r="Z25" s="436"/>
      <c r="AB25" s="305"/>
      <c r="AC25" s="305"/>
      <c r="AD25" s="305"/>
      <c r="AE25" s="306"/>
      <c r="AF25" s="436"/>
      <c r="AH25" s="305"/>
      <c r="AI25" s="305"/>
      <c r="AJ25" s="305"/>
      <c r="AK25" s="306"/>
      <c r="AL25" s="436"/>
    </row>
    <row r="26" spans="1:38" s="232" customFormat="1" ht="18" customHeight="1" x14ac:dyDescent="0.15">
      <c r="B26" s="233" t="s">
        <v>47</v>
      </c>
      <c r="C26" s="226"/>
      <c r="D26" s="241">
        <f t="shared" si="0"/>
        <v>21583</v>
      </c>
      <c r="E26" s="764">
        <f>D26/'20pobl'!D26*100</f>
        <v>3.2498791628583517</v>
      </c>
      <c r="F26" s="226"/>
      <c r="G26" s="238">
        <v>5170</v>
      </c>
      <c r="H26" s="769">
        <v>0.97639097943157815</v>
      </c>
      <c r="I26" s="226"/>
      <c r="J26" s="238">
        <v>4088</v>
      </c>
      <c r="K26" s="769">
        <v>4.389185939144066</v>
      </c>
      <c r="L26" s="226"/>
      <c r="M26" s="238">
        <v>12325</v>
      </c>
      <c r="N26" s="769">
        <f>M26/'20pobl'!X26*100</f>
        <v>29.714547470948453</v>
      </c>
      <c r="O26" s="575"/>
      <c r="P26" s="305"/>
      <c r="Q26" s="305"/>
      <c r="R26" s="305"/>
      <c r="S26" s="306"/>
      <c r="T26" s="436"/>
      <c r="U26" s="231"/>
      <c r="V26" s="305"/>
      <c r="W26" s="305"/>
      <c r="X26" s="305"/>
      <c r="Y26" s="306"/>
      <c r="Z26" s="436"/>
      <c r="AB26" s="305"/>
      <c r="AC26" s="305"/>
      <c r="AD26" s="305"/>
      <c r="AE26" s="306"/>
      <c r="AF26" s="436"/>
      <c r="AH26" s="305"/>
      <c r="AI26" s="305"/>
      <c r="AJ26" s="305"/>
      <c r="AK26" s="306"/>
      <c r="AL26" s="436"/>
    </row>
    <row r="27" spans="1:38" s="232" customFormat="1" ht="18" customHeight="1" x14ac:dyDescent="0.15">
      <c r="B27" s="233" t="s">
        <v>48</v>
      </c>
      <c r="C27" s="226"/>
      <c r="D27" s="241">
        <f t="shared" si="0"/>
        <v>110818</v>
      </c>
      <c r="E27" s="764">
        <f>D27/'20pobl'!D27*100</f>
        <v>5.0185356769892229</v>
      </c>
      <c r="F27" s="226"/>
      <c r="G27" s="238">
        <v>29336</v>
      </c>
      <c r="H27" s="769">
        <v>1.7300668708353162</v>
      </c>
      <c r="I27" s="226"/>
      <c r="J27" s="238">
        <v>22179</v>
      </c>
      <c r="K27" s="769">
        <v>6.2792672914130403</v>
      </c>
      <c r="L27" s="226"/>
      <c r="M27" s="238">
        <v>59303</v>
      </c>
      <c r="N27" s="769">
        <f>M27/'20pobl'!X27*100</f>
        <v>37.225608416453767</v>
      </c>
      <c r="O27" s="575"/>
      <c r="P27" s="305"/>
      <c r="Q27" s="305"/>
      <c r="R27" s="305"/>
      <c r="S27" s="306"/>
      <c r="T27" s="437"/>
      <c r="U27" s="231"/>
      <c r="V27" s="305"/>
      <c r="W27" s="305"/>
      <c r="X27" s="305"/>
      <c r="Y27" s="306"/>
      <c r="Z27" s="436"/>
      <c r="AB27" s="305"/>
      <c r="AC27" s="305"/>
      <c r="AD27" s="305"/>
      <c r="AE27" s="306"/>
      <c r="AF27" s="436"/>
      <c r="AH27" s="305"/>
      <c r="AI27" s="305"/>
      <c r="AJ27" s="305"/>
      <c r="AK27" s="306"/>
      <c r="AL27" s="436"/>
    </row>
    <row r="28" spans="1:38" s="232" customFormat="1" ht="18" customHeight="1" x14ac:dyDescent="0.15">
      <c r="B28" s="233" t="s">
        <v>49</v>
      </c>
      <c r="C28" s="226"/>
      <c r="D28" s="241">
        <f t="shared" si="0"/>
        <v>14526</v>
      </c>
      <c r="E28" s="764">
        <f>D28/'20pobl'!D28*100</f>
        <v>4.540907556300251</v>
      </c>
      <c r="F28" s="226"/>
      <c r="G28" s="238">
        <v>3413</v>
      </c>
      <c r="H28" s="769">
        <v>1.35953888010325</v>
      </c>
      <c r="I28" s="226"/>
      <c r="J28" s="238">
        <v>2722</v>
      </c>
      <c r="K28" s="769">
        <v>5.8274459430528793</v>
      </c>
      <c r="L28" s="226"/>
      <c r="M28" s="238">
        <v>8391</v>
      </c>
      <c r="N28" s="769">
        <f>M28/'20pobl'!X28*100</f>
        <v>37.898017253059933</v>
      </c>
      <c r="O28" s="575"/>
      <c r="P28" s="305"/>
      <c r="Q28" s="305"/>
      <c r="R28" s="305"/>
      <c r="S28" s="306"/>
      <c r="T28" s="436"/>
      <c r="U28" s="231"/>
      <c r="V28" s="305"/>
      <c r="W28" s="305"/>
      <c r="X28" s="305"/>
      <c r="Y28" s="306"/>
      <c r="Z28" s="436"/>
      <c r="AB28" s="305"/>
      <c r="AC28" s="305"/>
      <c r="AD28" s="305"/>
      <c r="AE28" s="306"/>
      <c r="AF28" s="436"/>
      <c r="AH28" s="305"/>
      <c r="AI28" s="305"/>
      <c r="AJ28" s="305"/>
      <c r="AK28" s="306"/>
      <c r="AL28" s="436"/>
    </row>
    <row r="29" spans="1:38" s="232" customFormat="1" ht="18" customHeight="1" x14ac:dyDescent="0.15">
      <c r="B29" s="244" t="s">
        <v>4</v>
      </c>
      <c r="C29" s="226"/>
      <c r="D29" s="247">
        <f t="shared" si="0"/>
        <v>5098</v>
      </c>
      <c r="E29" s="765">
        <f>D29/'20pobl'!D29*100</f>
        <v>3.0293486722087861</v>
      </c>
      <c r="F29" s="226"/>
      <c r="G29" s="245">
        <v>2660</v>
      </c>
      <c r="H29" s="770">
        <v>1.7926823515140078</v>
      </c>
      <c r="I29" s="226"/>
      <c r="J29" s="245">
        <v>970</v>
      </c>
      <c r="K29" s="770">
        <v>6.4464677344321126</v>
      </c>
      <c r="L29" s="226"/>
      <c r="M29" s="245">
        <v>1468</v>
      </c>
      <c r="N29" s="770">
        <f>M29/'20pobl'!X29*100</f>
        <v>30.211977773204364</v>
      </c>
      <c r="O29" s="575"/>
      <c r="P29" s="305"/>
      <c r="Q29" s="305"/>
      <c r="R29" s="305"/>
      <c r="S29" s="306"/>
      <c r="T29" s="436"/>
      <c r="U29" s="231"/>
      <c r="V29" s="305"/>
      <c r="W29" s="305"/>
      <c r="X29" s="305"/>
      <c r="Y29" s="306"/>
      <c r="Z29" s="436"/>
      <c r="AB29" s="305"/>
      <c r="AC29" s="305"/>
      <c r="AD29" s="305"/>
      <c r="AE29" s="306"/>
      <c r="AF29" s="436"/>
      <c r="AH29" s="305"/>
      <c r="AI29" s="305"/>
      <c r="AJ29" s="305"/>
      <c r="AK29" s="306"/>
      <c r="AL29" s="436"/>
    </row>
    <row r="30" spans="1:38" s="223" customFormat="1" ht="3.75" customHeight="1" x14ac:dyDescent="0.15">
      <c r="A30" s="220"/>
      <c r="B30" s="221"/>
      <c r="C30" s="222"/>
      <c r="D30" s="221"/>
      <c r="E30" s="221"/>
      <c r="F30" s="222"/>
      <c r="G30" s="221"/>
      <c r="H30" s="221"/>
      <c r="I30" s="222"/>
      <c r="J30" s="221"/>
      <c r="K30" s="221"/>
      <c r="L30" s="222"/>
      <c r="M30" s="221"/>
      <c r="N30" s="221"/>
      <c r="O30" s="575"/>
      <c r="P30" s="309"/>
      <c r="Q30" s="309"/>
      <c r="R30" s="305"/>
      <c r="S30" s="306"/>
      <c r="T30" s="436"/>
      <c r="U30" s="231"/>
      <c r="V30" s="309"/>
      <c r="W30" s="309"/>
      <c r="X30" s="305"/>
      <c r="Y30" s="306"/>
      <c r="Z30" s="436"/>
      <c r="AB30" s="309"/>
      <c r="AC30" s="309"/>
      <c r="AD30" s="305"/>
      <c r="AE30" s="306"/>
      <c r="AF30" s="436"/>
      <c r="AH30" s="309"/>
      <c r="AI30" s="309"/>
      <c r="AJ30" s="305"/>
      <c r="AK30" s="306"/>
      <c r="AL30" s="436"/>
    </row>
    <row r="31" spans="1:38" s="251" customFormat="1" ht="18" customHeight="1" x14ac:dyDescent="0.15">
      <c r="B31" s="252" t="s">
        <v>3</v>
      </c>
      <c r="C31" s="211"/>
      <c r="D31" s="253">
        <f>G31+J31+M31</f>
        <v>2038178</v>
      </c>
      <c r="E31" s="766">
        <f>D31/'20pobl'!D31*100</f>
        <v>4.2931226306160113</v>
      </c>
      <c r="F31" s="211"/>
      <c r="G31" s="253">
        <f>SUM(G12:G29)</f>
        <v>527133</v>
      </c>
      <c r="H31" s="254">
        <f>G31/'20pobl'!J31*100</f>
        <v>1.3873231707942935</v>
      </c>
      <c r="I31" s="211"/>
      <c r="J31" s="253">
        <f>SUM(J12:J29)</f>
        <v>446589</v>
      </c>
      <c r="K31" s="254">
        <f>J31/'20pobl'!Q31*100</f>
        <v>6.7516392328582224</v>
      </c>
      <c r="L31" s="211"/>
      <c r="M31" s="253">
        <f>SUM(M12:M29)</f>
        <v>1064456</v>
      </c>
      <c r="N31" s="254">
        <f>M31/'20pobl'!X31*100</f>
        <v>37.160492835879985</v>
      </c>
      <c r="O31" s="575"/>
      <c r="P31" s="305"/>
      <c r="Q31" s="305"/>
      <c r="R31" s="309"/>
      <c r="S31" s="309"/>
      <c r="T31" s="438"/>
      <c r="U31" s="439"/>
      <c r="V31" s="305"/>
      <c r="W31" s="305"/>
      <c r="X31" s="309"/>
      <c r="Y31" s="309"/>
      <c r="Z31" s="438"/>
      <c r="AB31" s="305"/>
      <c r="AC31" s="305"/>
      <c r="AD31" s="309"/>
      <c r="AE31" s="309"/>
      <c r="AF31" s="438"/>
      <c r="AH31" s="305"/>
      <c r="AI31" s="305"/>
      <c r="AJ31" s="309"/>
      <c r="AK31" s="309"/>
      <c r="AL31" s="438"/>
    </row>
    <row r="32" spans="1:38" s="256" customFormat="1" ht="5.25" customHeight="1" x14ac:dyDescent="0.2">
      <c r="B32" s="257" t="s">
        <v>42</v>
      </c>
      <c r="C32" s="258"/>
      <c r="F32" s="258"/>
    </row>
    <row r="33" spans="2:14" s="251" customFormat="1" ht="5.25" customHeight="1" x14ac:dyDescent="0.2">
      <c r="B33" s="257" t="s">
        <v>50</v>
      </c>
      <c r="C33" s="260"/>
      <c r="F33" s="260"/>
    </row>
    <row r="34" spans="2:14" s="251" customFormat="1" ht="13.5" customHeight="1" x14ac:dyDescent="0.2">
      <c r="B34" s="1057" t="str">
        <f>'20pobl'!B34:H34</f>
        <v>(1) Cifras definitivas INE de la Estadística del Padrón continuo referidas al 01/01/2022. Datos definitivos (publicado 24/1/2023)</v>
      </c>
      <c r="C34" s="1071"/>
      <c r="D34" s="1071"/>
      <c r="E34" s="1071"/>
      <c r="F34" s="1071"/>
      <c r="G34" s="1071"/>
      <c r="H34" s="1071"/>
      <c r="I34" s="1071"/>
      <c r="J34" s="1071"/>
      <c r="K34" s="1071"/>
      <c r="L34" s="1071"/>
      <c r="M34" s="1071"/>
      <c r="N34" s="1071"/>
    </row>
    <row r="35" spans="2:14" ht="29.25" customHeight="1" x14ac:dyDescent="0.2">
      <c r="B35" s="1064"/>
      <c r="C35" s="1064"/>
      <c r="D35" s="1064"/>
      <c r="E35" s="736"/>
      <c r="F35" s="262"/>
      <c r="G35" s="262"/>
      <c r="H35" s="262"/>
    </row>
    <row r="36" spans="2:14" ht="4.5" customHeight="1" x14ac:dyDescent="0.2">
      <c r="B36" s="1065"/>
      <c r="C36" s="1065"/>
      <c r="D36" s="1065"/>
      <c r="E36" s="737"/>
      <c r="F36" s="262"/>
      <c r="G36" s="262"/>
      <c r="H36" s="262"/>
    </row>
  </sheetData>
  <mergeCells count="23">
    <mergeCell ref="B2:C2"/>
    <mergeCell ref="B3:C3"/>
    <mergeCell ref="A4:N4"/>
    <mergeCell ref="B5:N5"/>
    <mergeCell ref="B7:B10"/>
    <mergeCell ref="D7:E8"/>
    <mergeCell ref="G7:H7"/>
    <mergeCell ref="J7:K7"/>
    <mergeCell ref="M7:N7"/>
    <mergeCell ref="G8:H8"/>
    <mergeCell ref="J8:K8"/>
    <mergeCell ref="M8:N8"/>
    <mergeCell ref="D9:D10"/>
    <mergeCell ref="G9:G10"/>
    <mergeCell ref="H9:H10"/>
    <mergeCell ref="J9:J10"/>
    <mergeCell ref="B35:D35"/>
    <mergeCell ref="B36:D36"/>
    <mergeCell ref="E9:E10"/>
    <mergeCell ref="B34:N34"/>
    <mergeCell ref="K9:K10"/>
    <mergeCell ref="M9:M10"/>
    <mergeCell ref="N9:N10"/>
  </mergeCells>
  <printOptions horizontalCentered="1"/>
  <pageMargins left="0" right="0" top="0.43307086614173229" bottom="0.43307086614173229" header="0" footer="0"/>
  <pageSetup paperSize="9" scale="95" orientation="landscape" r:id="rId1"/>
  <headerFooter alignWithMargins="0"/>
  <rowBreaks count="2" manualBreakCount="2">
    <brk id="34" max="25" man="1"/>
    <brk id="3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5">
    <tabColor theme="0"/>
  </sheetPr>
  <dimension ref="A1:AX38"/>
  <sheetViews>
    <sheetView showGridLines="0" topLeftCell="A4" zoomScaleNormal="100" workbookViewId="0">
      <selection activeCell="M11" sqref="M11:M28"/>
    </sheetView>
  </sheetViews>
  <sheetFormatPr baseColWidth="10" defaultColWidth="11.42578125" defaultRowHeight="15" x14ac:dyDescent="0.2"/>
  <cols>
    <col min="1" max="1" width="1.140625" style="261" customWidth="1"/>
    <col min="2" max="2" width="28.7109375" style="261" customWidth="1"/>
    <col min="3" max="3" width="0.5703125" style="261" customWidth="1"/>
    <col min="4" max="4" width="11.85546875" style="261" customWidth="1"/>
    <col min="5" max="5" width="7.7109375" style="261" customWidth="1"/>
    <col min="6" max="6" width="0.42578125" style="261" customWidth="1"/>
    <col min="7" max="7" width="12.42578125" style="261" customWidth="1"/>
    <col min="8" max="8" width="6.28515625" style="261" customWidth="1"/>
    <col min="9" max="9" width="0.42578125" style="261" customWidth="1"/>
    <col min="10" max="10" width="10.85546875" style="261" customWidth="1"/>
    <col min="11" max="11" width="6.28515625" style="261" customWidth="1"/>
    <col min="12" max="12" width="0.42578125" style="261" customWidth="1"/>
    <col min="13" max="13" width="11.85546875" style="261" customWidth="1"/>
    <col min="14" max="14" width="6.28515625" style="261" customWidth="1"/>
    <col min="15" max="15" width="0.7109375" style="259" customWidth="1"/>
    <col min="16" max="16" width="10.140625" style="261" bestFit="1" customWidth="1"/>
    <col min="17" max="17" width="8.5703125" style="261" customWidth="1"/>
    <col min="18" max="18" width="0.42578125" style="261" customWidth="1"/>
    <col min="19" max="19" width="8.42578125" style="261" bestFit="1" customWidth="1"/>
    <col min="20" max="20" width="7.85546875" style="261" bestFit="1" customWidth="1"/>
    <col min="21" max="21" width="0.42578125" style="261" customWidth="1"/>
    <col min="22" max="22" width="8.42578125" style="261" bestFit="1" customWidth="1"/>
    <col min="23" max="23" width="7.7109375" style="261" bestFit="1" customWidth="1"/>
    <col min="24" max="24" width="0.42578125" style="261" customWidth="1"/>
    <col min="25" max="25" width="8.42578125" style="261" bestFit="1" customWidth="1"/>
    <col min="26" max="26" width="7.7109375" style="261" bestFit="1" customWidth="1"/>
    <col min="27" max="27" width="11.42578125" style="261"/>
    <col min="28" max="30" width="2.42578125" style="261" bestFit="1" customWidth="1"/>
    <col min="31" max="31" width="13" style="261" bestFit="1" customWidth="1"/>
    <col min="32" max="32" width="3.42578125" style="261" bestFit="1" customWidth="1"/>
    <col min="33" max="33" width="3.85546875" style="261" customWidth="1"/>
    <col min="34" max="36" width="2.42578125" style="261" bestFit="1" customWidth="1"/>
    <col min="37" max="37" width="8.42578125" style="261" bestFit="1" customWidth="1"/>
    <col min="38" max="38" width="3.42578125" style="261" bestFit="1" customWidth="1"/>
    <col min="39" max="39" width="3.5703125" style="261" customWidth="1"/>
    <col min="40" max="42" width="2.42578125" style="261" bestFit="1" customWidth="1"/>
    <col min="43" max="43" width="8.42578125" style="261" bestFit="1" customWidth="1"/>
    <col min="44" max="44" width="4.140625" style="261" bestFit="1" customWidth="1"/>
    <col min="45" max="45" width="3.28515625" style="261" customWidth="1"/>
    <col min="46" max="46" width="4.28515625" style="261" bestFit="1" customWidth="1"/>
    <col min="47" max="47" width="2.42578125" style="261" bestFit="1" customWidth="1"/>
    <col min="48" max="48" width="4.28515625" style="261" bestFit="1" customWidth="1"/>
    <col min="49" max="49" width="8.42578125" style="261" bestFit="1" customWidth="1"/>
    <col min="50" max="50" width="4.28515625" style="261" bestFit="1" customWidth="1"/>
    <col min="51" max="16384" width="11.42578125" style="261"/>
  </cols>
  <sheetData>
    <row r="1" spans="1:50" s="201" customFormat="1" ht="15" customHeight="1" x14ac:dyDescent="0.2">
      <c r="B1" s="202"/>
      <c r="C1" s="203"/>
      <c r="F1" s="203"/>
      <c r="I1" s="203"/>
      <c r="O1" s="204"/>
      <c r="R1" s="203"/>
      <c r="S1" s="713" t="s">
        <v>143</v>
      </c>
      <c r="T1" s="713"/>
      <c r="U1" s="713"/>
      <c r="V1" s="713" t="s">
        <v>19</v>
      </c>
      <c r="W1" s="713"/>
      <c r="X1" s="713"/>
      <c r="Y1" s="713" t="s">
        <v>18</v>
      </c>
    </row>
    <row r="2" spans="1:50" s="205" customFormat="1" ht="52.5" customHeight="1" x14ac:dyDescent="0.2">
      <c r="B2" s="1033"/>
      <c r="C2" s="1033"/>
      <c r="D2" s="1033"/>
      <c r="E2" s="1033"/>
      <c r="F2" s="1033"/>
      <c r="G2" s="1033"/>
      <c r="H2" s="1033"/>
      <c r="I2" s="1033"/>
      <c r="O2" s="207"/>
    </row>
    <row r="3" spans="1:50" s="208" customFormat="1" ht="4.5" customHeight="1" x14ac:dyDescent="0.2">
      <c r="B3" s="1034"/>
      <c r="C3" s="1034"/>
      <c r="D3" s="1034"/>
      <c r="E3" s="1034"/>
      <c r="F3" s="1034"/>
      <c r="G3" s="1034"/>
      <c r="H3" s="1034"/>
      <c r="I3" s="1034"/>
      <c r="O3" s="207"/>
    </row>
    <row r="4" spans="1:50" s="208" customFormat="1" ht="17.25" customHeight="1" x14ac:dyDescent="0.2">
      <c r="A4" s="1034" t="s">
        <v>201</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row>
    <row r="5" spans="1:50"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row>
    <row r="6" spans="1:50" s="208" customFormat="1" ht="6" customHeight="1" x14ac:dyDescent="0.2">
      <c r="O6" s="207"/>
    </row>
    <row r="7" spans="1:50" s="213" customFormat="1" ht="12.75" customHeight="1" x14ac:dyDescent="0.2">
      <c r="A7" s="209"/>
      <c r="B7" s="1036" t="s">
        <v>15</v>
      </c>
      <c r="C7" s="211"/>
      <c r="D7" s="1045" t="s">
        <v>115</v>
      </c>
      <c r="E7" s="1043"/>
      <c r="F7" s="568"/>
      <c r="G7" s="1043"/>
      <c r="H7" s="1043"/>
      <c r="I7" s="568"/>
      <c r="J7" s="1043"/>
      <c r="K7" s="1043"/>
      <c r="L7" s="568"/>
      <c r="M7" s="1043"/>
      <c r="N7" s="1044"/>
      <c r="O7" s="211"/>
      <c r="P7" s="1045" t="s">
        <v>16</v>
      </c>
      <c r="Q7" s="1043"/>
      <c r="R7" s="568"/>
      <c r="S7" s="1043"/>
      <c r="T7" s="1043"/>
      <c r="U7" s="568"/>
      <c r="V7" s="1043"/>
      <c r="W7" s="1043"/>
      <c r="X7" s="568"/>
      <c r="Y7" s="1043"/>
      <c r="Z7" s="1044"/>
      <c r="AA7" s="430"/>
      <c r="AB7" s="430"/>
      <c r="AC7" s="431"/>
      <c r="AD7" s="431"/>
      <c r="AE7" s="431"/>
      <c r="AF7" s="431"/>
      <c r="AG7" s="431"/>
      <c r="AH7" s="431"/>
      <c r="AI7" s="432"/>
    </row>
    <row r="8" spans="1:50" s="213" customFormat="1" ht="33.75" customHeight="1" x14ac:dyDescent="0.2">
      <c r="A8" s="209"/>
      <c r="B8" s="1037"/>
      <c r="C8" s="211"/>
      <c r="D8" s="1074"/>
      <c r="E8" s="1075"/>
      <c r="F8" s="211"/>
      <c r="G8" s="1045" t="s">
        <v>177</v>
      </c>
      <c r="H8" s="1044"/>
      <c r="I8" s="211"/>
      <c r="J8" s="1045" t="s">
        <v>183</v>
      </c>
      <c r="K8" s="1044"/>
      <c r="L8" s="211"/>
      <c r="M8" s="1045" t="s">
        <v>178</v>
      </c>
      <c r="N8" s="1044"/>
      <c r="O8" s="211"/>
      <c r="P8" s="1074"/>
      <c r="Q8" s="1076"/>
      <c r="R8" s="501"/>
      <c r="S8" s="1045" t="s">
        <v>180</v>
      </c>
      <c r="T8" s="1044"/>
      <c r="U8" s="211"/>
      <c r="V8" s="1045" t="s">
        <v>181</v>
      </c>
      <c r="W8" s="1044"/>
      <c r="X8" s="211"/>
      <c r="Y8" s="1045" t="s">
        <v>182</v>
      </c>
      <c r="Z8" s="1044"/>
      <c r="AA8" s="430"/>
      <c r="AB8" s="430"/>
      <c r="AC8" s="431"/>
      <c r="AD8" s="431"/>
      <c r="AE8" s="431"/>
      <c r="AF8" s="431"/>
      <c r="AG8" s="431"/>
      <c r="AH8" s="431"/>
      <c r="AI8" s="432"/>
    </row>
    <row r="9" spans="1:50" s="219" customFormat="1" ht="36.75" customHeight="1" x14ac:dyDescent="0.2">
      <c r="A9" s="214"/>
      <c r="B9" s="1038"/>
      <c r="C9" s="216"/>
      <c r="D9" s="217" t="s">
        <v>12</v>
      </c>
      <c r="E9" s="218" t="s">
        <v>13</v>
      </c>
      <c r="F9" s="216"/>
      <c r="G9" s="217" t="s">
        <v>12</v>
      </c>
      <c r="H9" s="271" t="s">
        <v>13</v>
      </c>
      <c r="I9" s="216"/>
      <c r="J9" s="217" t="s">
        <v>12</v>
      </c>
      <c r="K9" s="271" t="s">
        <v>13</v>
      </c>
      <c r="L9" s="216"/>
      <c r="M9" s="217" t="s">
        <v>12</v>
      </c>
      <c r="N9" s="271" t="s">
        <v>13</v>
      </c>
      <c r="O9" s="216"/>
      <c r="P9" s="217" t="s">
        <v>12</v>
      </c>
      <c r="Q9" s="218" t="s">
        <v>119</v>
      </c>
      <c r="R9" s="216"/>
      <c r="S9" s="217" t="s">
        <v>12</v>
      </c>
      <c r="T9" s="271" t="s">
        <v>119</v>
      </c>
      <c r="U9" s="216"/>
      <c r="V9" s="217" t="s">
        <v>12</v>
      </c>
      <c r="W9" s="271" t="s">
        <v>119</v>
      </c>
      <c r="X9" s="216"/>
      <c r="Y9" s="217" t="s">
        <v>12</v>
      </c>
      <c r="Z9" s="271" t="s">
        <v>119</v>
      </c>
      <c r="AA9" s="433"/>
      <c r="AB9" s="434"/>
      <c r="AC9" s="309"/>
      <c r="AD9" s="309"/>
      <c r="AE9" s="309"/>
      <c r="AF9" s="309"/>
      <c r="AG9" s="435"/>
      <c r="AH9" s="435"/>
      <c r="AI9" s="435"/>
    </row>
    <row r="10" spans="1:50" s="223" customFormat="1" ht="4.5" customHeight="1" x14ac:dyDescent="0.2">
      <c r="A10" s="220"/>
      <c r="B10" s="221"/>
      <c r="C10" s="222"/>
      <c r="D10" s="221"/>
      <c r="E10" s="221"/>
      <c r="F10" s="222"/>
      <c r="G10" s="221"/>
      <c r="H10" s="221"/>
      <c r="I10" s="222"/>
      <c r="J10" s="221"/>
      <c r="K10" s="221"/>
      <c r="L10" s="222"/>
      <c r="M10" s="221"/>
      <c r="N10" s="221"/>
      <c r="O10" s="222"/>
      <c r="P10" s="221"/>
      <c r="Q10" s="221"/>
      <c r="R10" s="222"/>
      <c r="S10" s="221"/>
      <c r="T10" s="221"/>
      <c r="U10" s="222"/>
      <c r="V10" s="221"/>
      <c r="W10" s="221"/>
      <c r="X10" s="222"/>
      <c r="Y10" s="221"/>
      <c r="Z10" s="221"/>
      <c r="AA10" s="430"/>
      <c r="AB10" s="434"/>
      <c r="AC10" s="309"/>
      <c r="AD10" s="309"/>
      <c r="AE10" s="309"/>
      <c r="AF10" s="309"/>
      <c r="AG10" s="231"/>
      <c r="AH10" s="231"/>
      <c r="AI10" s="231"/>
    </row>
    <row r="11" spans="1:50" s="232" customFormat="1" ht="18" customHeight="1" x14ac:dyDescent="0.15">
      <c r="A11" s="224"/>
      <c r="B11" s="225" t="s">
        <v>11</v>
      </c>
      <c r="C11" s="226"/>
      <c r="D11" s="404">
        <v>8384408</v>
      </c>
      <c r="E11" s="185">
        <f t="shared" ref="E11:E28" si="0">D11*100/$D$30</f>
        <v>17.944934163017855</v>
      </c>
      <c r="F11" s="226"/>
      <c r="G11" s="227">
        <v>6973463</v>
      </c>
      <c r="H11" s="569">
        <f>G11*100/$G$30</f>
        <v>18.441080349722064</v>
      </c>
      <c r="I11" s="226"/>
      <c r="J11" s="227">
        <v>999769</v>
      </c>
      <c r="K11" s="569">
        <f>J11*100/$J$30</f>
        <v>16.561910466829101</v>
      </c>
      <c r="L11" s="226"/>
      <c r="M11" s="227">
        <v>411176</v>
      </c>
      <c r="N11" s="569">
        <f t="shared" ref="N11:N28" si="1">M11*100/$M$30</f>
        <v>14.318732272482714</v>
      </c>
      <c r="O11" s="226"/>
      <c r="P11" s="229" t="e">
        <f>S11+V11+Y11</f>
        <v>#REF!</v>
      </c>
      <c r="Q11" s="230" t="e">
        <f>P11*100/D11</f>
        <v>#REF!</v>
      </c>
      <c r="R11" s="226"/>
      <c r="S11" s="227" t="e">
        <f>GETPIVOTDATA("Cuenta número de expedientes",#REF!,"CCAA",$B11,"TramoEdad",S$1)</f>
        <v>#REF!</v>
      </c>
      <c r="T11" s="228" t="e">
        <f>S11*100/G11</f>
        <v>#REF!</v>
      </c>
      <c r="U11" s="226"/>
      <c r="V11" s="227" t="e">
        <f>GETPIVOTDATA("Cuenta número de expedientes",#REF!,"CCAA",$B11,"TramoEdad",V$1)</f>
        <v>#REF!</v>
      </c>
      <c r="W11" s="228" t="e">
        <f>V11*100/J11</f>
        <v>#REF!</v>
      </c>
      <c r="X11" s="226"/>
      <c r="Y11" s="227" t="e">
        <f>GETPIVOTDATA("Cuenta número de expedientes",#REF!,"CCAA",$B11,"TramoEdad",Y$1)</f>
        <v>#REF!</v>
      </c>
      <c r="Z11" s="228" t="e">
        <f>Y11*100/M11</f>
        <v>#REF!</v>
      </c>
      <c r="AA11" s="575"/>
      <c r="AB11" s="305"/>
      <c r="AC11" s="305"/>
      <c r="AD11" s="305"/>
      <c r="AE11" s="306"/>
      <c r="AF11" s="436"/>
      <c r="AG11" s="231"/>
      <c r="AH11" s="305"/>
      <c r="AI11" s="305"/>
      <c r="AJ11" s="305"/>
      <c r="AK11" s="306"/>
      <c r="AL11" s="436"/>
      <c r="AN11" s="305"/>
      <c r="AO11" s="305"/>
      <c r="AP11" s="305"/>
      <c r="AQ11" s="306"/>
      <c r="AR11" s="436"/>
      <c r="AT11" s="305"/>
      <c r="AU11" s="305"/>
      <c r="AV11" s="305"/>
      <c r="AW11" s="306"/>
      <c r="AX11" s="436"/>
    </row>
    <row r="12" spans="1:50" s="232" customFormat="1" ht="18" customHeight="1" x14ac:dyDescent="0.15">
      <c r="A12" s="224"/>
      <c r="B12" s="233" t="s">
        <v>10</v>
      </c>
      <c r="C12" s="226"/>
      <c r="D12" s="405">
        <v>1308728</v>
      </c>
      <c r="E12" s="186">
        <f t="shared" si="0"/>
        <v>2.801037091384154</v>
      </c>
      <c r="F12" s="226"/>
      <c r="G12" s="234">
        <v>1025808</v>
      </c>
      <c r="H12" s="570">
        <f t="shared" ref="H12:H28" si="2">G12*100/$G$30</f>
        <v>2.7127135759360437</v>
      </c>
      <c r="I12" s="226"/>
      <c r="J12" s="234">
        <v>180311</v>
      </c>
      <c r="K12" s="570">
        <f t="shared" ref="K12:K28" si="3">J12*100/$J$30</f>
        <v>2.9869846316343294</v>
      </c>
      <c r="L12" s="226"/>
      <c r="M12" s="234">
        <v>102609</v>
      </c>
      <c r="N12" s="570">
        <f t="shared" si="1"/>
        <v>3.5732406554545468</v>
      </c>
      <c r="O12" s="226"/>
      <c r="P12" s="236" t="e">
        <f t="shared" ref="P12:P28" si="4">S12+V12+Y12</f>
        <v>#REF!</v>
      </c>
      <c r="Q12" s="237" t="e">
        <f t="shared" ref="Q12:Q28" si="5">P12*100/D12</f>
        <v>#REF!</v>
      </c>
      <c r="R12" s="226"/>
      <c r="S12" s="234" t="e">
        <f>GETPIVOTDATA("Cuenta número de expedientes",#REF!,"CCAA",$B12,"TramoEdad",S$1)</f>
        <v>#REF!</v>
      </c>
      <c r="T12" s="235" t="e">
        <f t="shared" ref="T12:T28" si="6">S12*100/G12</f>
        <v>#REF!</v>
      </c>
      <c r="U12" s="226"/>
      <c r="V12" s="234" t="e">
        <f>GETPIVOTDATA("Cuenta número de expedientes",#REF!,"CCAA",$B12,"TramoEdad",V$1)</f>
        <v>#REF!</v>
      </c>
      <c r="W12" s="235" t="e">
        <f t="shared" ref="W12:W28" si="7">V12*100/J12</f>
        <v>#REF!</v>
      </c>
      <c r="X12" s="226"/>
      <c r="Y12" s="234" t="e">
        <f>GETPIVOTDATA("Cuenta número de expedientes",#REF!,"CCAA",$B12,"TramoEdad",Y$1)</f>
        <v>#REF!</v>
      </c>
      <c r="Z12" s="235" t="e">
        <f t="shared" ref="Z12:Z28" si="8">Y12*100/M12</f>
        <v>#REF!</v>
      </c>
      <c r="AA12" s="575"/>
      <c r="AB12" s="305"/>
      <c r="AC12" s="305"/>
      <c r="AD12" s="305"/>
      <c r="AE12" s="306"/>
      <c r="AF12" s="436"/>
      <c r="AG12" s="231"/>
      <c r="AH12" s="305"/>
      <c r="AI12" s="305"/>
      <c r="AJ12" s="305"/>
      <c r="AK12" s="306"/>
      <c r="AL12" s="436"/>
      <c r="AN12" s="305"/>
      <c r="AO12" s="305"/>
      <c r="AP12" s="305"/>
      <c r="AQ12" s="306"/>
      <c r="AR12" s="436"/>
      <c r="AT12" s="305"/>
      <c r="AU12" s="305"/>
      <c r="AV12" s="305"/>
      <c r="AW12" s="306"/>
      <c r="AX12" s="436"/>
    </row>
    <row r="13" spans="1:50" s="232" customFormat="1" ht="18" customHeight="1" x14ac:dyDescent="0.15">
      <c r="A13" s="224"/>
      <c r="B13" s="233" t="s">
        <v>40</v>
      </c>
      <c r="C13" s="226"/>
      <c r="D13" s="405">
        <v>1028244</v>
      </c>
      <c r="E13" s="186">
        <f t="shared" si="0"/>
        <v>2.2007243544825266</v>
      </c>
      <c r="F13" s="226"/>
      <c r="G13" s="234">
        <v>768630</v>
      </c>
      <c r="H13" s="570">
        <f t="shared" si="2"/>
        <v>2.0326153002040548</v>
      </c>
      <c r="I13" s="226"/>
      <c r="J13" s="234">
        <v>168505</v>
      </c>
      <c r="K13" s="570">
        <f t="shared" si="3"/>
        <v>2.7914095388165041</v>
      </c>
      <c r="L13" s="226"/>
      <c r="M13" s="234">
        <v>91109</v>
      </c>
      <c r="N13" s="570">
        <f t="shared" si="1"/>
        <v>3.1727663545869107</v>
      </c>
      <c r="O13" s="226"/>
      <c r="P13" s="236" t="e">
        <f t="shared" si="4"/>
        <v>#REF!</v>
      </c>
      <c r="Q13" s="237" t="e">
        <f t="shared" si="5"/>
        <v>#REF!</v>
      </c>
      <c r="R13" s="226"/>
      <c r="S13" s="234" t="e">
        <f>GETPIVOTDATA("Cuenta número de expedientes",#REF!,"CCAA",$B13,"TramoEdad",S$1)</f>
        <v>#REF!</v>
      </c>
      <c r="T13" s="235" t="e">
        <f t="shared" si="6"/>
        <v>#REF!</v>
      </c>
      <c r="U13" s="226"/>
      <c r="V13" s="234" t="e">
        <f>GETPIVOTDATA("Cuenta número de expedientes",#REF!,"CCAA",$B13,"TramoEdad",V$1)</f>
        <v>#REF!</v>
      </c>
      <c r="W13" s="235" t="e">
        <f t="shared" si="7"/>
        <v>#REF!</v>
      </c>
      <c r="X13" s="226"/>
      <c r="Y13" s="234" t="e">
        <f>GETPIVOTDATA("Cuenta número de expedientes",#REF!,"CCAA",$B13,"TramoEdad",Y$1)</f>
        <v>#REF!</v>
      </c>
      <c r="Z13" s="235" t="e">
        <f t="shared" si="8"/>
        <v>#REF!</v>
      </c>
      <c r="AA13" s="575"/>
      <c r="AB13" s="305"/>
      <c r="AC13" s="305"/>
      <c r="AD13" s="305"/>
      <c r="AE13" s="306"/>
      <c r="AF13" s="437"/>
      <c r="AG13" s="231"/>
      <c r="AH13" s="305"/>
      <c r="AI13" s="305"/>
      <c r="AJ13" s="305"/>
      <c r="AK13" s="306"/>
      <c r="AL13" s="436"/>
      <c r="AN13" s="305"/>
      <c r="AO13" s="305"/>
      <c r="AP13" s="305"/>
      <c r="AQ13" s="306"/>
      <c r="AR13" s="436"/>
      <c r="AT13" s="305"/>
      <c r="AU13" s="305"/>
      <c r="AV13" s="305"/>
      <c r="AW13" s="306"/>
      <c r="AX13" s="436"/>
    </row>
    <row r="14" spans="1:50" s="232" customFormat="1" ht="18" customHeight="1" x14ac:dyDescent="0.15">
      <c r="A14" s="224"/>
      <c r="B14" s="233" t="s">
        <v>41</v>
      </c>
      <c r="C14" s="226"/>
      <c r="D14" s="405">
        <v>1128908</v>
      </c>
      <c r="E14" s="186">
        <f t="shared" si="0"/>
        <v>2.4161729410238815</v>
      </c>
      <c r="F14" s="226"/>
      <c r="G14" s="234">
        <v>954069</v>
      </c>
      <c r="H14" s="570">
        <f t="shared" si="2"/>
        <v>2.5230022856906213</v>
      </c>
      <c r="I14" s="226"/>
      <c r="J14" s="234">
        <v>125636</v>
      </c>
      <c r="K14" s="570">
        <f t="shared" si="3"/>
        <v>2.0812529528426476</v>
      </c>
      <c r="L14" s="226"/>
      <c r="M14" s="234">
        <v>49203</v>
      </c>
      <c r="N14" s="570">
        <f t="shared" si="1"/>
        <v>1.7134380022252442</v>
      </c>
      <c r="O14" s="226"/>
      <c r="P14" s="236" t="e">
        <f t="shared" si="4"/>
        <v>#REF!</v>
      </c>
      <c r="Q14" s="237" t="e">
        <f t="shared" si="5"/>
        <v>#REF!</v>
      </c>
      <c r="R14" s="226"/>
      <c r="S14" s="234" t="e">
        <f>GETPIVOTDATA("Cuenta número de expedientes",#REF!,"CCAA",$B14,"TramoEdad",S$1)</f>
        <v>#REF!</v>
      </c>
      <c r="T14" s="235" t="e">
        <f t="shared" si="6"/>
        <v>#REF!</v>
      </c>
      <c r="U14" s="226"/>
      <c r="V14" s="234" t="e">
        <f>GETPIVOTDATA("Cuenta número de expedientes",#REF!,"CCAA",$B14,"TramoEdad",V$1)</f>
        <v>#REF!</v>
      </c>
      <c r="W14" s="235" t="e">
        <f t="shared" si="7"/>
        <v>#REF!</v>
      </c>
      <c r="X14" s="226"/>
      <c r="Y14" s="234" t="e">
        <f>GETPIVOTDATA("Cuenta número de expedientes",#REF!,"CCAA",$B14,"TramoEdad",Y$1)</f>
        <v>#REF!</v>
      </c>
      <c r="Z14" s="235" t="e">
        <f t="shared" si="8"/>
        <v>#REF!</v>
      </c>
      <c r="AA14" s="575"/>
      <c r="AB14" s="305"/>
      <c r="AC14" s="305"/>
      <c r="AD14" s="305"/>
      <c r="AE14" s="306"/>
      <c r="AF14" s="436"/>
      <c r="AG14" s="231"/>
      <c r="AH14" s="305"/>
      <c r="AI14" s="305"/>
      <c r="AJ14" s="305"/>
      <c r="AK14" s="306"/>
      <c r="AL14" s="436"/>
      <c r="AN14" s="305"/>
      <c r="AO14" s="305"/>
      <c r="AP14" s="305"/>
      <c r="AQ14" s="306"/>
      <c r="AR14" s="436"/>
      <c r="AT14" s="305"/>
      <c r="AU14" s="305"/>
      <c r="AV14" s="305"/>
      <c r="AW14" s="306"/>
      <c r="AX14" s="436"/>
    </row>
    <row r="15" spans="1:50" s="232" customFormat="1" ht="18" customHeight="1" x14ac:dyDescent="0.15">
      <c r="A15" s="224"/>
      <c r="B15" s="233" t="s">
        <v>9</v>
      </c>
      <c r="C15" s="226"/>
      <c r="D15" s="405">
        <v>2127685</v>
      </c>
      <c r="E15" s="186">
        <f t="shared" si="0"/>
        <v>4.5538298284912475</v>
      </c>
      <c r="F15" s="226"/>
      <c r="G15" s="234">
        <v>1796155</v>
      </c>
      <c r="H15" s="570">
        <f t="shared" si="2"/>
        <v>4.7498694229187182</v>
      </c>
      <c r="I15" s="226"/>
      <c r="J15" s="234">
        <v>243113</v>
      </c>
      <c r="K15" s="570">
        <f t="shared" si="3"/>
        <v>4.0273460562612193</v>
      </c>
      <c r="L15" s="226"/>
      <c r="M15" s="234">
        <v>88417</v>
      </c>
      <c r="N15" s="570">
        <f t="shared" si="1"/>
        <v>3.0790205443316343</v>
      </c>
      <c r="O15" s="226"/>
      <c r="P15" s="236" t="e">
        <f t="shared" si="4"/>
        <v>#REF!</v>
      </c>
      <c r="Q15" s="237" t="e">
        <f t="shared" si="5"/>
        <v>#REF!</v>
      </c>
      <c r="R15" s="226"/>
      <c r="S15" s="234" t="e">
        <f>GETPIVOTDATA("Cuenta número de expedientes",#REF!,"CCAA",$B15,"TramoEdad",S$1)</f>
        <v>#REF!</v>
      </c>
      <c r="T15" s="235" t="e">
        <f t="shared" si="6"/>
        <v>#REF!</v>
      </c>
      <c r="U15" s="226"/>
      <c r="V15" s="234" t="e">
        <f>GETPIVOTDATA("Cuenta número de expedientes",#REF!,"CCAA",$B15,"TramoEdad",V$1)</f>
        <v>#REF!</v>
      </c>
      <c r="W15" s="235" t="e">
        <f t="shared" si="7"/>
        <v>#REF!</v>
      </c>
      <c r="X15" s="226"/>
      <c r="Y15" s="234" t="e">
        <f>GETPIVOTDATA("Cuenta número de expedientes",#REF!,"CCAA",$B15,"TramoEdad",Y$1)</f>
        <v>#REF!</v>
      </c>
      <c r="Z15" s="235" t="e">
        <f t="shared" si="8"/>
        <v>#REF!</v>
      </c>
      <c r="AA15" s="575"/>
      <c r="AB15" s="305"/>
      <c r="AC15" s="305"/>
      <c r="AD15" s="305"/>
      <c r="AE15" s="306"/>
      <c r="AF15" s="436"/>
      <c r="AG15" s="231"/>
      <c r="AH15" s="305"/>
      <c r="AI15" s="305"/>
      <c r="AJ15" s="305"/>
      <c r="AK15" s="306"/>
      <c r="AL15" s="436"/>
      <c r="AN15" s="305"/>
      <c r="AO15" s="305"/>
      <c r="AP15" s="305"/>
      <c r="AQ15" s="306"/>
      <c r="AR15" s="436"/>
      <c r="AT15" s="305"/>
      <c r="AU15" s="305"/>
      <c r="AV15" s="305"/>
      <c r="AW15" s="306"/>
      <c r="AX15" s="436"/>
    </row>
    <row r="16" spans="1:50" s="232" customFormat="1" ht="18" customHeight="1" x14ac:dyDescent="0.15">
      <c r="A16" s="224"/>
      <c r="B16" s="233" t="s">
        <v>8</v>
      </c>
      <c r="C16" s="226"/>
      <c r="D16" s="406">
        <v>580229</v>
      </c>
      <c r="E16" s="186">
        <f t="shared" si="0"/>
        <v>1.2418492998520214</v>
      </c>
      <c r="F16" s="226"/>
      <c r="G16" s="238">
        <v>455643</v>
      </c>
      <c r="H16" s="570">
        <f t="shared" si="2"/>
        <v>1.2049320651430158</v>
      </c>
      <c r="I16" s="226"/>
      <c r="J16" s="238">
        <v>82278</v>
      </c>
      <c r="K16" s="570">
        <f t="shared" si="3"/>
        <v>1.3629957214014083</v>
      </c>
      <c r="L16" s="226"/>
      <c r="M16" s="238">
        <v>42308</v>
      </c>
      <c r="N16" s="570">
        <f t="shared" si="1"/>
        <v>1.4733275409659092</v>
      </c>
      <c r="O16" s="226"/>
      <c r="P16" s="238" t="e">
        <f t="shared" si="4"/>
        <v>#REF!</v>
      </c>
      <c r="Q16" s="237" t="e">
        <f t="shared" si="5"/>
        <v>#REF!</v>
      </c>
      <c r="R16" s="226"/>
      <c r="S16" s="238" t="e">
        <f>GETPIVOTDATA("Cuenta número de expedientes",#REF!,"CCAA",$B16,"TramoEdad",S$1)</f>
        <v>#REF!</v>
      </c>
      <c r="T16" s="235" t="e">
        <f t="shared" si="6"/>
        <v>#REF!</v>
      </c>
      <c r="U16" s="226"/>
      <c r="V16" s="238" t="e">
        <f>GETPIVOTDATA("Cuenta número de expedientes",#REF!,"CCAA",$B16,"TramoEdad",V$1)</f>
        <v>#REF!</v>
      </c>
      <c r="W16" s="235" t="e">
        <f t="shared" si="7"/>
        <v>#REF!</v>
      </c>
      <c r="X16" s="226"/>
      <c r="Y16" s="238" t="e">
        <f>GETPIVOTDATA("Cuenta número de expedientes",#REF!,"CCAA",$B16,"TramoEdad",Y$1)</f>
        <v>#REF!</v>
      </c>
      <c r="Z16" s="235" t="e">
        <f t="shared" si="8"/>
        <v>#REF!</v>
      </c>
      <c r="AA16" s="575"/>
      <c r="AB16" s="305"/>
      <c r="AC16" s="305"/>
      <c r="AD16" s="305"/>
      <c r="AE16" s="306"/>
      <c r="AF16" s="436"/>
      <c r="AG16" s="231"/>
      <c r="AH16" s="305"/>
      <c r="AI16" s="305"/>
      <c r="AJ16" s="305"/>
      <c r="AK16" s="306"/>
      <c r="AL16" s="436"/>
      <c r="AN16" s="305"/>
      <c r="AO16" s="305"/>
      <c r="AP16" s="305"/>
      <c r="AQ16" s="306"/>
      <c r="AR16" s="436"/>
      <c r="AT16" s="305"/>
      <c r="AU16" s="305"/>
      <c r="AV16" s="305"/>
      <c r="AW16" s="306"/>
      <c r="AX16" s="436"/>
    </row>
    <row r="17" spans="1:50" s="232" customFormat="1" ht="18" customHeight="1" x14ac:dyDescent="0.15">
      <c r="A17" s="224"/>
      <c r="B17" s="233" t="s">
        <v>7</v>
      </c>
      <c r="C17" s="226"/>
      <c r="D17" s="405">
        <v>2409164</v>
      </c>
      <c r="E17" s="186">
        <f t="shared" si="0"/>
        <v>5.1562721384637706</v>
      </c>
      <c r="F17" s="226"/>
      <c r="G17" s="234">
        <v>1805325</v>
      </c>
      <c r="H17" s="570">
        <f t="shared" si="2"/>
        <v>4.7741191689641118</v>
      </c>
      <c r="I17" s="226"/>
      <c r="J17" s="234">
        <v>372394</v>
      </c>
      <c r="K17" s="570">
        <f t="shared" si="3"/>
        <v>6.1689811210233119</v>
      </c>
      <c r="L17" s="226"/>
      <c r="M17" s="234">
        <v>231445</v>
      </c>
      <c r="N17" s="570">
        <f t="shared" si="1"/>
        <v>8.0598064838530501</v>
      </c>
      <c r="O17" s="226"/>
      <c r="P17" s="236" t="e">
        <f t="shared" si="4"/>
        <v>#REF!</v>
      </c>
      <c r="Q17" s="237" t="e">
        <f>P17*100/D17</f>
        <v>#REF!</v>
      </c>
      <c r="R17" s="226"/>
      <c r="S17" s="234" t="e">
        <f>GETPIVOTDATA("Cuenta número de expedientes",#REF!,"CCAA",$B17,"TramoEdad",S$1)</f>
        <v>#REF!</v>
      </c>
      <c r="T17" s="235" t="e">
        <f>S17*100/G17</f>
        <v>#REF!</v>
      </c>
      <c r="U17" s="226"/>
      <c r="V17" s="234" t="e">
        <f>GETPIVOTDATA("Cuenta número de expedientes",#REF!,"CCAA",$B17,"TramoEdad",V$1)</f>
        <v>#REF!</v>
      </c>
      <c r="W17" s="235" t="e">
        <f>V17*100/J17</f>
        <v>#REF!</v>
      </c>
      <c r="X17" s="226"/>
      <c r="Y17" s="234" t="e">
        <f>GETPIVOTDATA("Cuenta número de expedientes",#REF!,"CCAA",$B17,"TramoEdad",Y$1)</f>
        <v>#REF!</v>
      </c>
      <c r="Z17" s="235" t="e">
        <f>Y17*100/M17</f>
        <v>#REF!</v>
      </c>
      <c r="AA17" s="575"/>
      <c r="AB17" s="305"/>
      <c r="AC17" s="305"/>
      <c r="AD17" s="305"/>
      <c r="AE17" s="306"/>
      <c r="AF17" s="436"/>
      <c r="AG17" s="231"/>
      <c r="AH17" s="305"/>
      <c r="AI17" s="305"/>
      <c r="AJ17" s="305"/>
      <c r="AK17" s="306"/>
      <c r="AL17" s="436"/>
      <c r="AN17" s="305"/>
      <c r="AO17" s="305"/>
      <c r="AP17" s="305"/>
      <c r="AQ17" s="306"/>
      <c r="AR17" s="436"/>
      <c r="AT17" s="305"/>
      <c r="AU17" s="305"/>
      <c r="AV17" s="305"/>
      <c r="AW17" s="306"/>
      <c r="AX17" s="436"/>
    </row>
    <row r="18" spans="1:50" s="232" customFormat="1" ht="18" customHeight="1" x14ac:dyDescent="0.15">
      <c r="A18" s="224"/>
      <c r="B18" s="233" t="s">
        <v>43</v>
      </c>
      <c r="C18" s="226"/>
      <c r="D18" s="405">
        <v>2026807</v>
      </c>
      <c r="E18" s="186">
        <f t="shared" si="0"/>
        <v>4.3379232232190672</v>
      </c>
      <c r="F18" s="226"/>
      <c r="G18" s="234">
        <v>1644219</v>
      </c>
      <c r="H18" s="570">
        <f t="shared" si="2"/>
        <v>4.3480799556174112</v>
      </c>
      <c r="I18" s="226"/>
      <c r="J18" s="234">
        <v>241609</v>
      </c>
      <c r="K18" s="570">
        <f t="shared" si="3"/>
        <v>4.0024311875844436</v>
      </c>
      <c r="L18" s="226"/>
      <c r="M18" s="234">
        <v>140979</v>
      </c>
      <c r="N18" s="570">
        <f t="shared" si="1"/>
        <v>4.9094318662624774</v>
      </c>
      <c r="O18" s="226"/>
      <c r="P18" s="236" t="e">
        <f t="shared" si="4"/>
        <v>#REF!</v>
      </c>
      <c r="Q18" s="237" t="e">
        <f t="shared" si="5"/>
        <v>#REF!</v>
      </c>
      <c r="R18" s="226"/>
      <c r="S18" s="234" t="e">
        <f>GETPIVOTDATA("Cuenta número de expedientes",#REF!,"CCAA",$B18,"TramoEdad",S$1)</f>
        <v>#REF!</v>
      </c>
      <c r="T18" s="235" t="e">
        <f t="shared" si="6"/>
        <v>#REF!</v>
      </c>
      <c r="U18" s="226"/>
      <c r="V18" s="234" t="e">
        <f>GETPIVOTDATA("Cuenta número de expedientes",#REF!,"CCAA",$B18,"TramoEdad",V$1)</f>
        <v>#REF!</v>
      </c>
      <c r="W18" s="235" t="e">
        <f t="shared" si="7"/>
        <v>#REF!</v>
      </c>
      <c r="X18" s="226"/>
      <c r="Y18" s="234" t="e">
        <f>GETPIVOTDATA("Cuenta número de expedientes",#REF!,"CCAA",$B18,"TramoEdad",Y$1)</f>
        <v>#REF!</v>
      </c>
      <c r="Z18" s="235" t="e">
        <f t="shared" si="8"/>
        <v>#REF!</v>
      </c>
      <c r="AA18" s="575"/>
      <c r="AB18" s="305"/>
      <c r="AC18" s="305"/>
      <c r="AD18" s="305"/>
      <c r="AE18" s="306"/>
      <c r="AF18" s="436"/>
      <c r="AG18" s="231"/>
      <c r="AH18" s="305"/>
      <c r="AI18" s="305"/>
      <c r="AJ18" s="305"/>
      <c r="AK18" s="306"/>
      <c r="AL18" s="436"/>
      <c r="AN18" s="305"/>
      <c r="AO18" s="305"/>
      <c r="AP18" s="305"/>
      <c r="AQ18" s="306"/>
      <c r="AR18" s="436"/>
      <c r="AT18" s="305"/>
      <c r="AU18" s="305"/>
      <c r="AV18" s="305"/>
      <c r="AW18" s="306"/>
      <c r="AX18" s="436"/>
    </row>
    <row r="19" spans="1:50" s="232" customFormat="1" ht="18" customHeight="1" x14ac:dyDescent="0.15">
      <c r="A19" s="224"/>
      <c r="B19" s="233" t="s">
        <v>44</v>
      </c>
      <c r="C19" s="226"/>
      <c r="D19" s="405">
        <v>7600065</v>
      </c>
      <c r="E19" s="186">
        <f t="shared" si="0"/>
        <v>16.266224885484615</v>
      </c>
      <c r="F19" s="226"/>
      <c r="G19" s="234">
        <v>6178644</v>
      </c>
      <c r="H19" s="570">
        <f t="shared" si="2"/>
        <v>16.339209149934277</v>
      </c>
      <c r="I19" s="226"/>
      <c r="J19" s="234">
        <v>960955</v>
      </c>
      <c r="K19" s="570">
        <f t="shared" si="3"/>
        <v>15.918927945007054</v>
      </c>
      <c r="L19" s="226"/>
      <c r="M19" s="234">
        <v>460466</v>
      </c>
      <c r="N19" s="570">
        <f t="shared" si="1"/>
        <v>16.035199949853652</v>
      </c>
      <c r="O19" s="226"/>
      <c r="P19" s="236" t="e">
        <f t="shared" si="4"/>
        <v>#REF!</v>
      </c>
      <c r="Q19" s="237" t="e">
        <f t="shared" si="5"/>
        <v>#REF!</v>
      </c>
      <c r="R19" s="226"/>
      <c r="S19" s="234" t="e">
        <f>GETPIVOTDATA("Cuenta número de expedientes",#REF!,"CCAA",$B19,"TramoEdad",S$1)</f>
        <v>#REF!</v>
      </c>
      <c r="T19" s="235" t="e">
        <f t="shared" si="6"/>
        <v>#REF!</v>
      </c>
      <c r="U19" s="226"/>
      <c r="V19" s="234" t="e">
        <f>GETPIVOTDATA("Cuenta número de expedientes",#REF!,"CCAA",$B19,"TramoEdad",V$1)</f>
        <v>#REF!</v>
      </c>
      <c r="W19" s="235" t="e">
        <f t="shared" si="7"/>
        <v>#REF!</v>
      </c>
      <c r="X19" s="226"/>
      <c r="Y19" s="234" t="e">
        <f>GETPIVOTDATA("Cuenta número de expedientes",#REF!,"CCAA",$B19,"TramoEdad",Y$1)</f>
        <v>#REF!</v>
      </c>
      <c r="Z19" s="235" t="e">
        <f t="shared" si="8"/>
        <v>#REF!</v>
      </c>
      <c r="AA19" s="575"/>
      <c r="AB19" s="305"/>
      <c r="AC19" s="305"/>
      <c r="AD19" s="305"/>
      <c r="AE19" s="306"/>
      <c r="AF19" s="436"/>
      <c r="AG19" s="231"/>
      <c r="AH19" s="305"/>
      <c r="AI19" s="305"/>
      <c r="AJ19" s="305"/>
      <c r="AK19" s="306"/>
      <c r="AL19" s="436"/>
      <c r="AN19" s="305"/>
      <c r="AO19" s="305"/>
      <c r="AP19" s="305"/>
      <c r="AQ19" s="306"/>
      <c r="AR19" s="436"/>
      <c r="AT19" s="305"/>
      <c r="AU19" s="305"/>
      <c r="AV19" s="305"/>
      <c r="AW19" s="306"/>
      <c r="AX19" s="436"/>
    </row>
    <row r="20" spans="1:50" s="232" customFormat="1" ht="18" customHeight="1" x14ac:dyDescent="0.15">
      <c r="A20" s="224"/>
      <c r="B20" s="233" t="s">
        <v>6</v>
      </c>
      <c r="C20" s="226"/>
      <c r="D20" s="405">
        <v>4963703</v>
      </c>
      <c r="E20" s="186">
        <f t="shared" si="0"/>
        <v>10.623686674094845</v>
      </c>
      <c r="F20" s="226"/>
      <c r="G20" s="234">
        <v>4017065</v>
      </c>
      <c r="H20" s="570">
        <f t="shared" si="2"/>
        <v>10.622988669339216</v>
      </c>
      <c r="I20" s="226"/>
      <c r="J20" s="234">
        <v>669229</v>
      </c>
      <c r="K20" s="570">
        <f t="shared" si="3"/>
        <v>11.086271708570251</v>
      </c>
      <c r="L20" s="226"/>
      <c r="M20" s="234">
        <v>277409</v>
      </c>
      <c r="N20" s="570">
        <f t="shared" si="1"/>
        <v>9.660450028642618</v>
      </c>
      <c r="O20" s="226"/>
      <c r="P20" s="236" t="e">
        <f t="shared" si="4"/>
        <v>#REF!</v>
      </c>
      <c r="Q20" s="237" t="e">
        <f t="shared" si="5"/>
        <v>#REF!</v>
      </c>
      <c r="R20" s="226"/>
      <c r="S20" s="234" t="e">
        <f>GETPIVOTDATA("Cuenta número de expedientes",#REF!,"CCAA",$B20,"TramoEdad",S$1)</f>
        <v>#REF!</v>
      </c>
      <c r="T20" s="235" t="e">
        <f t="shared" si="6"/>
        <v>#REF!</v>
      </c>
      <c r="U20" s="226"/>
      <c r="V20" s="234" t="e">
        <f>GETPIVOTDATA("Cuenta número de expedientes",#REF!,"CCAA",$B20,"TramoEdad",V$1)</f>
        <v>#REF!</v>
      </c>
      <c r="W20" s="235" t="e">
        <f t="shared" si="7"/>
        <v>#REF!</v>
      </c>
      <c r="X20" s="226"/>
      <c r="Y20" s="234" t="e">
        <f>GETPIVOTDATA("Cuenta número de expedientes",#REF!,"CCAA",$B20,"TramoEdad",Y$1)</f>
        <v>#REF!</v>
      </c>
      <c r="Z20" s="235" t="e">
        <f t="shared" si="8"/>
        <v>#REF!</v>
      </c>
      <c r="AA20" s="575"/>
      <c r="AB20" s="305"/>
      <c r="AC20" s="305"/>
      <c r="AD20" s="305"/>
      <c r="AE20" s="306"/>
      <c r="AF20" s="437"/>
      <c r="AG20" s="231"/>
      <c r="AH20" s="305"/>
      <c r="AI20" s="305"/>
      <c r="AJ20" s="305"/>
      <c r="AK20" s="306"/>
      <c r="AL20" s="436"/>
      <c r="AN20" s="305"/>
      <c r="AO20" s="305"/>
      <c r="AP20" s="305"/>
      <c r="AQ20" s="306"/>
      <c r="AR20" s="436"/>
      <c r="AT20" s="305"/>
      <c r="AU20" s="305"/>
      <c r="AV20" s="305"/>
      <c r="AW20" s="306"/>
      <c r="AX20" s="436"/>
    </row>
    <row r="21" spans="1:50" s="232" customFormat="1" ht="18" customHeight="1" x14ac:dyDescent="0.15">
      <c r="A21" s="224"/>
      <c r="B21" s="233" t="s">
        <v>5</v>
      </c>
      <c r="C21" s="226"/>
      <c r="D21" s="405">
        <v>1072863</v>
      </c>
      <c r="E21" s="186">
        <f t="shared" si="0"/>
        <v>2.2962212598597094</v>
      </c>
      <c r="F21" s="226"/>
      <c r="G21" s="234">
        <v>853665</v>
      </c>
      <c r="H21" s="570">
        <f t="shared" si="2"/>
        <v>2.2574873999826894</v>
      </c>
      <c r="I21" s="226"/>
      <c r="J21" s="234">
        <v>141083</v>
      </c>
      <c r="K21" s="570">
        <f t="shared" si="3"/>
        <v>2.3371438946313097</v>
      </c>
      <c r="L21" s="226"/>
      <c r="M21" s="234">
        <v>78115</v>
      </c>
      <c r="N21" s="570">
        <f t="shared" si="1"/>
        <v>2.720265218458731</v>
      </c>
      <c r="O21" s="226"/>
      <c r="P21" s="236" t="e">
        <f t="shared" si="4"/>
        <v>#REF!</v>
      </c>
      <c r="Q21" s="237" t="e">
        <f t="shared" si="5"/>
        <v>#REF!</v>
      </c>
      <c r="R21" s="226"/>
      <c r="S21" s="234" t="e">
        <f>GETPIVOTDATA("Cuenta número de expedientes",#REF!,"CCAA",$B21,"TramoEdad",S$1)</f>
        <v>#REF!</v>
      </c>
      <c r="T21" s="235" t="e">
        <f t="shared" si="6"/>
        <v>#REF!</v>
      </c>
      <c r="U21" s="226"/>
      <c r="V21" s="234" t="e">
        <f>GETPIVOTDATA("Cuenta número de expedientes",#REF!,"CCAA",$B21,"TramoEdad",V$1)</f>
        <v>#REF!</v>
      </c>
      <c r="W21" s="235" t="e">
        <f t="shared" si="7"/>
        <v>#REF!</v>
      </c>
      <c r="X21" s="226"/>
      <c r="Y21" s="234" t="e">
        <f>GETPIVOTDATA("Cuenta número de expedientes",#REF!,"CCAA",$B21,"TramoEdad",Y$1)</f>
        <v>#REF!</v>
      </c>
      <c r="Z21" s="235" t="e">
        <f t="shared" si="8"/>
        <v>#REF!</v>
      </c>
      <c r="AA21" s="575"/>
      <c r="AB21" s="305"/>
      <c r="AC21" s="305"/>
      <c r="AD21" s="305"/>
      <c r="AE21" s="306"/>
      <c r="AF21" s="436"/>
      <c r="AG21" s="231"/>
      <c r="AH21" s="305"/>
      <c r="AI21" s="305"/>
      <c r="AJ21" s="305"/>
      <c r="AK21" s="306"/>
      <c r="AL21" s="436"/>
      <c r="AN21" s="305"/>
      <c r="AO21" s="305"/>
      <c r="AP21" s="305"/>
      <c r="AQ21" s="306"/>
      <c r="AR21" s="436"/>
      <c r="AT21" s="305"/>
      <c r="AU21" s="305"/>
      <c r="AV21" s="305"/>
      <c r="AW21" s="306"/>
      <c r="AX21" s="436"/>
    </row>
    <row r="22" spans="1:50" s="232" customFormat="1" ht="18" customHeight="1" x14ac:dyDescent="0.15">
      <c r="A22" s="224"/>
      <c r="B22" s="233" t="s">
        <v>38</v>
      </c>
      <c r="C22" s="226"/>
      <c r="D22" s="405">
        <v>2701743</v>
      </c>
      <c r="E22" s="186">
        <f t="shared" si="0"/>
        <v>5.7824714947548292</v>
      </c>
      <c r="F22" s="226"/>
      <c r="G22" s="234">
        <v>2028813</v>
      </c>
      <c r="H22" s="570">
        <f t="shared" si="2"/>
        <v>5.365125411515149</v>
      </c>
      <c r="I22" s="226"/>
      <c r="J22" s="234">
        <v>434138</v>
      </c>
      <c r="K22" s="570">
        <f t="shared" si="3"/>
        <v>7.1918159957432684</v>
      </c>
      <c r="L22" s="226"/>
      <c r="M22" s="234">
        <v>238792</v>
      </c>
      <c r="N22" s="570">
        <f t="shared" si="1"/>
        <v>8.3156573263290952</v>
      </c>
      <c r="O22" s="226"/>
      <c r="P22" s="236" t="e">
        <f t="shared" si="4"/>
        <v>#REF!</v>
      </c>
      <c r="Q22" s="237" t="e">
        <f t="shared" si="5"/>
        <v>#REF!</v>
      </c>
      <c r="R22" s="226"/>
      <c r="S22" s="234" t="e">
        <f>GETPIVOTDATA("Cuenta número de expedientes",#REF!,"CCAA",$B22,"TramoEdad",S$1)</f>
        <v>#REF!</v>
      </c>
      <c r="T22" s="235" t="e">
        <f t="shared" si="6"/>
        <v>#REF!</v>
      </c>
      <c r="U22" s="226"/>
      <c r="V22" s="234" t="e">
        <f>GETPIVOTDATA("Cuenta número de expedientes",#REF!,"CCAA",$B22,"TramoEdad",V$1)</f>
        <v>#REF!</v>
      </c>
      <c r="W22" s="235" t="e">
        <f t="shared" si="7"/>
        <v>#REF!</v>
      </c>
      <c r="X22" s="226"/>
      <c r="Y22" s="234" t="e">
        <f>GETPIVOTDATA("Cuenta número de expedientes",#REF!,"CCAA",$B22,"TramoEdad",Y$1)</f>
        <v>#REF!</v>
      </c>
      <c r="Z22" s="235" t="e">
        <f t="shared" si="8"/>
        <v>#REF!</v>
      </c>
      <c r="AA22" s="575"/>
      <c r="AB22" s="305"/>
      <c r="AC22" s="305"/>
      <c r="AD22" s="305"/>
      <c r="AE22" s="306"/>
      <c r="AF22" s="436"/>
      <c r="AG22" s="231"/>
      <c r="AH22" s="305"/>
      <c r="AI22" s="305"/>
      <c r="AJ22" s="305"/>
      <c r="AK22" s="306"/>
      <c r="AL22" s="436"/>
      <c r="AN22" s="305"/>
      <c r="AO22" s="305"/>
      <c r="AP22" s="305"/>
      <c r="AQ22" s="306"/>
      <c r="AR22" s="436"/>
      <c r="AT22" s="305"/>
      <c r="AU22" s="305"/>
      <c r="AV22" s="305"/>
      <c r="AW22" s="306"/>
      <c r="AX22" s="436"/>
    </row>
    <row r="23" spans="1:50" s="232" customFormat="1" ht="18" customHeight="1" x14ac:dyDescent="0.15">
      <c r="A23" s="224"/>
      <c r="B23" s="233" t="s">
        <v>45</v>
      </c>
      <c r="C23" s="226"/>
      <c r="D23" s="405">
        <v>6578079</v>
      </c>
      <c r="E23" s="186">
        <f t="shared" si="0"/>
        <v>14.078894368467079</v>
      </c>
      <c r="F23" s="226"/>
      <c r="G23" s="234">
        <v>5423824</v>
      </c>
      <c r="H23" s="570">
        <f t="shared" si="2"/>
        <v>14.343113914385279</v>
      </c>
      <c r="I23" s="226"/>
      <c r="J23" s="234">
        <v>793640</v>
      </c>
      <c r="K23" s="570">
        <f t="shared" si="3"/>
        <v>13.147231633401562</v>
      </c>
      <c r="L23" s="226"/>
      <c r="M23" s="234">
        <v>360615</v>
      </c>
      <c r="N23" s="570">
        <f t="shared" si="1"/>
        <v>12.55800347890284</v>
      </c>
      <c r="O23" s="226"/>
      <c r="P23" s="236" t="e">
        <f t="shared" si="4"/>
        <v>#REF!</v>
      </c>
      <c r="Q23" s="237" t="e">
        <f t="shared" si="5"/>
        <v>#REF!</v>
      </c>
      <c r="R23" s="226"/>
      <c r="S23" s="234" t="e">
        <f>GETPIVOTDATA("Cuenta número de expedientes",#REF!,"CCAA",$B23,"TramoEdad",S$1)</f>
        <v>#REF!</v>
      </c>
      <c r="T23" s="235" t="e">
        <f t="shared" si="6"/>
        <v>#REF!</v>
      </c>
      <c r="U23" s="226"/>
      <c r="V23" s="234" t="e">
        <f>GETPIVOTDATA("Cuenta número de expedientes",#REF!,"CCAA",$B23,"TramoEdad",V$1)</f>
        <v>#REF!</v>
      </c>
      <c r="W23" s="235" t="e">
        <f t="shared" si="7"/>
        <v>#REF!</v>
      </c>
      <c r="X23" s="226"/>
      <c r="Y23" s="234" t="e">
        <f>GETPIVOTDATA("Cuenta número de expedientes",#REF!,"CCAA",$B23,"TramoEdad",Y$1)</f>
        <v>#REF!</v>
      </c>
      <c r="Z23" s="235" t="e">
        <f t="shared" si="8"/>
        <v>#REF!</v>
      </c>
      <c r="AA23" s="575"/>
      <c r="AB23" s="305"/>
      <c r="AC23" s="305"/>
      <c r="AD23" s="305"/>
      <c r="AE23" s="306"/>
      <c r="AF23" s="436"/>
      <c r="AG23" s="231"/>
      <c r="AH23" s="305"/>
      <c r="AI23" s="305"/>
      <c r="AJ23" s="305"/>
      <c r="AK23" s="306"/>
      <c r="AL23" s="436"/>
      <c r="AN23" s="305"/>
      <c r="AO23" s="305"/>
      <c r="AP23" s="305"/>
      <c r="AQ23" s="306"/>
      <c r="AR23" s="436"/>
      <c r="AT23" s="305"/>
      <c r="AU23" s="305"/>
      <c r="AV23" s="305"/>
      <c r="AW23" s="306"/>
      <c r="AX23" s="436"/>
    </row>
    <row r="24" spans="1:50" s="240" customFormat="1" ht="18" customHeight="1" x14ac:dyDescent="0.15">
      <c r="A24" s="239"/>
      <c r="B24" s="233" t="s">
        <v>46</v>
      </c>
      <c r="C24" s="226"/>
      <c r="D24" s="405">
        <v>1478509</v>
      </c>
      <c r="E24" s="186">
        <f t="shared" si="0"/>
        <v>3.1644150266100319</v>
      </c>
      <c r="F24" s="226"/>
      <c r="G24" s="234">
        <v>1249999</v>
      </c>
      <c r="H24" s="570">
        <f t="shared" si="2"/>
        <v>3.3055788775350536</v>
      </c>
      <c r="I24" s="226"/>
      <c r="J24" s="234">
        <v>159024</v>
      </c>
      <c r="K24" s="570">
        <f t="shared" si="3"/>
        <v>2.6343497848773372</v>
      </c>
      <c r="L24" s="226"/>
      <c r="M24" s="234">
        <v>69486</v>
      </c>
      <c r="N24" s="570">
        <f t="shared" si="1"/>
        <v>2.4197701973990067</v>
      </c>
      <c r="O24" s="226"/>
      <c r="P24" s="236" t="e">
        <f t="shared" si="4"/>
        <v>#REF!</v>
      </c>
      <c r="Q24" s="237" t="e">
        <f t="shared" si="5"/>
        <v>#REF!</v>
      </c>
      <c r="R24" s="226"/>
      <c r="S24" s="234" t="e">
        <f>GETPIVOTDATA("Cuenta número de expedientes",#REF!,"CCAA",$B24,"TramoEdad",S$1)</f>
        <v>#REF!</v>
      </c>
      <c r="T24" s="235" t="e">
        <f t="shared" si="6"/>
        <v>#REF!</v>
      </c>
      <c r="U24" s="226"/>
      <c r="V24" s="234" t="e">
        <f>GETPIVOTDATA("Cuenta número de expedientes",#REF!,"CCAA",$B24,"TramoEdad",V$1)</f>
        <v>#REF!</v>
      </c>
      <c r="W24" s="235" t="e">
        <f t="shared" si="7"/>
        <v>#REF!</v>
      </c>
      <c r="X24" s="226"/>
      <c r="Y24" s="234" t="e">
        <f>GETPIVOTDATA("Cuenta número de expedientes",#REF!,"CCAA",$B24,"TramoEdad",Y$1)</f>
        <v>#REF!</v>
      </c>
      <c r="Z24" s="235" t="e">
        <f t="shared" si="8"/>
        <v>#REF!</v>
      </c>
      <c r="AA24" s="575"/>
      <c r="AB24" s="305"/>
      <c r="AC24" s="305"/>
      <c r="AD24" s="305"/>
      <c r="AE24" s="306"/>
      <c r="AF24" s="436"/>
      <c r="AG24" s="231"/>
      <c r="AH24" s="305"/>
      <c r="AI24" s="305"/>
      <c r="AJ24" s="305"/>
      <c r="AK24" s="306"/>
      <c r="AL24" s="436"/>
      <c r="AN24" s="305"/>
      <c r="AO24" s="305"/>
      <c r="AP24" s="305"/>
      <c r="AQ24" s="306"/>
      <c r="AR24" s="436"/>
      <c r="AT24" s="305"/>
      <c r="AU24" s="305"/>
      <c r="AV24" s="305"/>
      <c r="AW24" s="306"/>
      <c r="AX24" s="436"/>
    </row>
    <row r="25" spans="1:50" s="232" customFormat="1" ht="18" customHeight="1" x14ac:dyDescent="0.15">
      <c r="B25" s="233" t="s">
        <v>47</v>
      </c>
      <c r="C25" s="226"/>
      <c r="D25" s="406">
        <v>647554</v>
      </c>
      <c r="E25" s="186">
        <f t="shared" si="0"/>
        <v>1.385943276734489</v>
      </c>
      <c r="F25" s="226"/>
      <c r="G25" s="238">
        <v>521118</v>
      </c>
      <c r="H25" s="570">
        <f t="shared" si="2"/>
        <v>1.3780784252653899</v>
      </c>
      <c r="I25" s="226"/>
      <c r="J25" s="238">
        <v>84596</v>
      </c>
      <c r="K25" s="570">
        <f t="shared" si="3"/>
        <v>1.4013951001200022</v>
      </c>
      <c r="L25" s="226"/>
      <c r="M25" s="238">
        <v>41840</v>
      </c>
      <c r="N25" s="570">
        <f t="shared" si="1"/>
        <v>1.4570299781132088</v>
      </c>
      <c r="O25" s="226"/>
      <c r="P25" s="241" t="e">
        <f t="shared" si="4"/>
        <v>#REF!</v>
      </c>
      <c r="Q25" s="237" t="e">
        <f t="shared" si="5"/>
        <v>#REF!</v>
      </c>
      <c r="R25" s="226"/>
      <c r="S25" s="238" t="e">
        <f>GETPIVOTDATA("Cuenta número de expedientes",#REF!,"CCAA",$B25,"TramoEdad",S$1)</f>
        <v>#REF!</v>
      </c>
      <c r="T25" s="235" t="e">
        <f t="shared" si="6"/>
        <v>#REF!</v>
      </c>
      <c r="U25" s="226"/>
      <c r="V25" s="238" t="e">
        <f>GETPIVOTDATA("Cuenta número de expedientes",#REF!,"CCAA",$B25,"TramoEdad",V$1)</f>
        <v>#REF!</v>
      </c>
      <c r="W25" s="235" t="e">
        <f t="shared" si="7"/>
        <v>#REF!</v>
      </c>
      <c r="X25" s="226"/>
      <c r="Y25" s="238" t="e">
        <f>GETPIVOTDATA("Cuenta número de expedientes",#REF!,"CCAA",$B25,"TramoEdad",Y$1)</f>
        <v>#REF!</v>
      </c>
      <c r="Z25" s="235" t="e">
        <f t="shared" si="8"/>
        <v>#REF!</v>
      </c>
      <c r="AA25" s="575"/>
      <c r="AB25" s="305"/>
      <c r="AC25" s="305"/>
      <c r="AD25" s="305"/>
      <c r="AE25" s="306"/>
      <c r="AF25" s="436"/>
      <c r="AG25" s="231"/>
      <c r="AH25" s="305"/>
      <c r="AI25" s="305"/>
      <c r="AJ25" s="305"/>
      <c r="AK25" s="306"/>
      <c r="AL25" s="436"/>
      <c r="AN25" s="305"/>
      <c r="AO25" s="305"/>
      <c r="AP25" s="305"/>
      <c r="AQ25" s="306"/>
      <c r="AR25" s="436"/>
      <c r="AT25" s="305"/>
      <c r="AU25" s="305"/>
      <c r="AV25" s="305"/>
      <c r="AW25" s="306"/>
      <c r="AX25" s="436"/>
    </row>
    <row r="26" spans="1:50" s="232" customFormat="1" ht="18" customHeight="1" x14ac:dyDescent="0.15">
      <c r="B26" s="233" t="s">
        <v>48</v>
      </c>
      <c r="C26" s="226"/>
      <c r="D26" s="406">
        <v>2199088</v>
      </c>
      <c r="E26" s="186">
        <f t="shared" si="0"/>
        <v>4.7066518445527237</v>
      </c>
      <c r="F26" s="226"/>
      <c r="G26" s="238">
        <v>1714987</v>
      </c>
      <c r="H26" s="570">
        <f t="shared" si="2"/>
        <v>4.5352234701365433</v>
      </c>
      <c r="I26" s="226"/>
      <c r="J26" s="238">
        <v>324460</v>
      </c>
      <c r="K26" s="570">
        <f t="shared" si="3"/>
        <v>5.3749190763740122</v>
      </c>
      <c r="L26" s="226"/>
      <c r="M26" s="238">
        <v>159641</v>
      </c>
      <c r="N26" s="570">
        <f t="shared" si="1"/>
        <v>5.5593145969400277</v>
      </c>
      <c r="O26" s="226"/>
      <c r="P26" s="241" t="e">
        <f t="shared" si="4"/>
        <v>#REF!</v>
      </c>
      <c r="Q26" s="237" t="e">
        <f t="shared" si="5"/>
        <v>#REF!</v>
      </c>
      <c r="R26" s="226"/>
      <c r="S26" s="238" t="e">
        <f>GETPIVOTDATA("Cuenta número de expedientes",#REF!,"CCAA",$B26,"TramoEdad",S$1)</f>
        <v>#REF!</v>
      </c>
      <c r="T26" s="235" t="e">
        <f t="shared" si="6"/>
        <v>#REF!</v>
      </c>
      <c r="U26" s="226"/>
      <c r="V26" s="238" t="e">
        <f>GETPIVOTDATA("Cuenta número de expedientes",#REF!,"CCAA",$B26,"TramoEdad",V$1)</f>
        <v>#REF!</v>
      </c>
      <c r="W26" s="235" t="e">
        <f t="shared" si="7"/>
        <v>#REF!</v>
      </c>
      <c r="X26" s="226"/>
      <c r="Y26" s="238" t="e">
        <f>GETPIVOTDATA("Cuenta número de expedientes",#REF!,"CCAA",$B26,"TramoEdad",Y$1)</f>
        <v>#REF!</v>
      </c>
      <c r="Z26" s="235" t="e">
        <f t="shared" si="8"/>
        <v>#REF!</v>
      </c>
      <c r="AA26" s="575"/>
      <c r="AB26" s="305"/>
      <c r="AC26" s="305"/>
      <c r="AD26" s="305"/>
      <c r="AE26" s="306"/>
      <c r="AF26" s="437"/>
      <c r="AG26" s="231"/>
      <c r="AH26" s="305"/>
      <c r="AI26" s="305"/>
      <c r="AJ26" s="305"/>
      <c r="AK26" s="306"/>
      <c r="AL26" s="436"/>
      <c r="AN26" s="305"/>
      <c r="AO26" s="305"/>
      <c r="AP26" s="305"/>
      <c r="AQ26" s="306"/>
      <c r="AR26" s="436"/>
      <c r="AT26" s="305"/>
      <c r="AU26" s="305"/>
      <c r="AV26" s="305"/>
      <c r="AW26" s="306"/>
      <c r="AX26" s="436"/>
    </row>
    <row r="27" spans="1:50" s="232" customFormat="1" ht="18" customHeight="1" x14ac:dyDescent="0.15">
      <c r="B27" s="233" t="s">
        <v>49</v>
      </c>
      <c r="C27" s="226"/>
      <c r="D27" s="406">
        <v>315675</v>
      </c>
      <c r="E27" s="187">
        <f t="shared" si="0"/>
        <v>0.67563113482915682</v>
      </c>
      <c r="F27" s="226"/>
      <c r="G27" s="238">
        <v>250290</v>
      </c>
      <c r="H27" s="571">
        <f t="shared" si="2"/>
        <v>0.66188319931315831</v>
      </c>
      <c r="I27" s="226"/>
      <c r="J27" s="238">
        <v>42318</v>
      </c>
      <c r="K27" s="571">
        <f t="shared" si="3"/>
        <v>0.70102886480304327</v>
      </c>
      <c r="L27" s="226"/>
      <c r="M27" s="238">
        <v>23067</v>
      </c>
      <c r="N27" s="571">
        <f t="shared" si="1"/>
        <v>0.80328179983597969</v>
      </c>
      <c r="O27" s="226"/>
      <c r="P27" s="241" t="e">
        <f t="shared" si="4"/>
        <v>#REF!</v>
      </c>
      <c r="Q27" s="243" t="e">
        <f t="shared" si="5"/>
        <v>#REF!</v>
      </c>
      <c r="R27" s="226"/>
      <c r="S27" s="238" t="e">
        <f>GETPIVOTDATA("Cuenta número de expedientes",#REF!,"CCAA",$B27,"TramoEdad",S$1)</f>
        <v>#REF!</v>
      </c>
      <c r="T27" s="242" t="e">
        <f t="shared" si="6"/>
        <v>#REF!</v>
      </c>
      <c r="U27" s="226"/>
      <c r="V27" s="238" t="e">
        <f>GETPIVOTDATA("Cuenta número de expedientes",#REF!,"CCAA",$B27,"TramoEdad",V$1)</f>
        <v>#REF!</v>
      </c>
      <c r="W27" s="242" t="e">
        <f t="shared" si="7"/>
        <v>#REF!</v>
      </c>
      <c r="X27" s="226"/>
      <c r="Y27" s="238" t="e">
        <f>GETPIVOTDATA("Cuenta número de expedientes",#REF!,"CCAA",$B27,"TramoEdad",Y$1)</f>
        <v>#REF!</v>
      </c>
      <c r="Z27" s="242" t="e">
        <f t="shared" si="8"/>
        <v>#REF!</v>
      </c>
      <c r="AA27" s="575"/>
      <c r="AB27" s="305"/>
      <c r="AC27" s="305"/>
      <c r="AD27" s="305"/>
      <c r="AE27" s="306"/>
      <c r="AF27" s="436"/>
      <c r="AG27" s="231"/>
      <c r="AH27" s="305"/>
      <c r="AI27" s="305"/>
      <c r="AJ27" s="305"/>
      <c r="AK27" s="306"/>
      <c r="AL27" s="436"/>
      <c r="AN27" s="305"/>
      <c r="AO27" s="305"/>
      <c r="AP27" s="305"/>
      <c r="AQ27" s="306"/>
      <c r="AR27" s="436"/>
      <c r="AT27" s="305"/>
      <c r="AU27" s="305"/>
      <c r="AV27" s="305"/>
      <c r="AW27" s="306"/>
      <c r="AX27" s="436"/>
    </row>
    <row r="28" spans="1:50" s="232" customFormat="1" ht="18" customHeight="1" x14ac:dyDescent="0.15">
      <c r="B28" s="244" t="s">
        <v>4</v>
      </c>
      <c r="C28" s="226"/>
      <c r="D28" s="407">
        <v>171528</v>
      </c>
      <c r="E28" s="188">
        <f t="shared" si="0"/>
        <v>0.36711699467799358</v>
      </c>
      <c r="F28" s="226"/>
      <c r="G28" s="245">
        <v>153112</v>
      </c>
      <c r="H28" s="572">
        <f t="shared" si="2"/>
        <v>0.40489935839720442</v>
      </c>
      <c r="I28" s="226"/>
      <c r="J28" s="245">
        <v>13498</v>
      </c>
      <c r="K28" s="572">
        <f t="shared" si="3"/>
        <v>0.22360432007919748</v>
      </c>
      <c r="L28" s="226"/>
      <c r="M28" s="245">
        <v>4918</v>
      </c>
      <c r="N28" s="572">
        <f t="shared" si="1"/>
        <v>0.17126370536235089</v>
      </c>
      <c r="O28" s="226"/>
      <c r="P28" s="247" t="e">
        <f t="shared" si="4"/>
        <v>#REF!</v>
      </c>
      <c r="Q28" s="248" t="e">
        <f t="shared" si="5"/>
        <v>#REF!</v>
      </c>
      <c r="R28" s="226"/>
      <c r="S28" s="245" t="e">
        <f>GETPIVOTDATA("Cuenta número de expedientes",#REF!,"CCAA","Ceuta","TramoEdad",S$1)+GETPIVOTDATA("Cuenta número de expedientes",#REF!,"CCAA","Melilla","TramoEdad",S$1)</f>
        <v>#REF!</v>
      </c>
      <c r="T28" s="246" t="e">
        <f t="shared" si="6"/>
        <v>#REF!</v>
      </c>
      <c r="U28" s="226"/>
      <c r="V28" s="245" t="e">
        <f>GETPIVOTDATA("Cuenta número de expedientes",#REF!,"CCAA","Ceuta","TramoEdad",V$1)+GETPIVOTDATA("Cuenta número de expedientes",#REF!,"CCAA","Melilla","TramoEdad",V$1)</f>
        <v>#REF!</v>
      </c>
      <c r="W28" s="246" t="e">
        <f t="shared" si="7"/>
        <v>#REF!</v>
      </c>
      <c r="X28" s="226"/>
      <c r="Y28" s="245" t="e">
        <f>GETPIVOTDATA("Cuenta número de expedientes",#REF!,"CCAA","Ceuta","TramoEdad",Y$1)+GETPIVOTDATA("Cuenta número de expedientes",#REF!,"CCAA","Melilla","TramoEdad",Y$1)</f>
        <v>#REF!</v>
      </c>
      <c r="Z28" s="246" t="e">
        <f t="shared" si="8"/>
        <v>#REF!</v>
      </c>
      <c r="AA28" s="575"/>
      <c r="AB28" s="305"/>
      <c r="AC28" s="305"/>
      <c r="AD28" s="305"/>
      <c r="AE28" s="306"/>
      <c r="AF28" s="436"/>
      <c r="AG28" s="231"/>
      <c r="AH28" s="305"/>
      <c r="AI28" s="305"/>
      <c r="AJ28" s="305"/>
      <c r="AK28" s="306"/>
      <c r="AL28" s="436"/>
      <c r="AN28" s="305"/>
      <c r="AO28" s="305"/>
      <c r="AP28" s="305"/>
      <c r="AQ28" s="306"/>
      <c r="AR28" s="436"/>
      <c r="AT28" s="305"/>
      <c r="AU28" s="305"/>
      <c r="AV28" s="305"/>
      <c r="AW28" s="306"/>
      <c r="AX28" s="436"/>
    </row>
    <row r="29" spans="1:50" s="223" customFormat="1" ht="3.75" customHeight="1" x14ac:dyDescent="0.15">
      <c r="A29" s="220"/>
      <c r="B29" s="221"/>
      <c r="C29" s="222"/>
      <c r="D29" s="221"/>
      <c r="E29" s="249"/>
      <c r="F29" s="222"/>
      <c r="G29" s="221"/>
      <c r="H29" s="573"/>
      <c r="I29" s="222"/>
      <c r="J29" s="221"/>
      <c r="K29" s="573"/>
      <c r="L29" s="222"/>
      <c r="M29" s="221"/>
      <c r="N29" s="573"/>
      <c r="O29" s="222"/>
      <c r="P29" s="221"/>
      <c r="Q29" s="250"/>
      <c r="R29" s="222"/>
      <c r="S29" s="221"/>
      <c r="T29" s="574"/>
      <c r="U29" s="222"/>
      <c r="V29" s="221"/>
      <c r="W29" s="573"/>
      <c r="X29" s="222"/>
      <c r="Y29" s="221"/>
      <c r="Z29" s="573"/>
      <c r="AA29" s="575"/>
      <c r="AB29" s="309"/>
      <c r="AC29" s="309"/>
      <c r="AD29" s="305"/>
      <c r="AE29" s="306"/>
      <c r="AF29" s="436"/>
      <c r="AG29" s="231"/>
      <c r="AH29" s="309"/>
      <c r="AI29" s="309"/>
      <c r="AJ29" s="305"/>
      <c r="AK29" s="306"/>
      <c r="AL29" s="436"/>
      <c r="AN29" s="309"/>
      <c r="AO29" s="309"/>
      <c r="AP29" s="305"/>
      <c r="AQ29" s="306"/>
      <c r="AR29" s="436"/>
      <c r="AT29" s="309"/>
      <c r="AU29" s="309"/>
      <c r="AV29" s="305"/>
      <c r="AW29" s="306"/>
      <c r="AX29" s="436"/>
    </row>
    <row r="30" spans="1:50" s="251" customFormat="1" ht="18" customHeight="1" x14ac:dyDescent="0.15">
      <c r="B30" s="252" t="s">
        <v>3</v>
      </c>
      <c r="C30" s="211"/>
      <c r="D30" s="253">
        <f>SUM(D11:D28)</f>
        <v>46722980</v>
      </c>
      <c r="E30" s="254">
        <f>SUM(E11:E28)</f>
        <v>100</v>
      </c>
      <c r="F30" s="211"/>
      <c r="G30" s="253">
        <f>SUM(G11:G28)</f>
        <v>37814829</v>
      </c>
      <c r="H30" s="504">
        <f>SUM(H11:H28)</f>
        <v>100</v>
      </c>
      <c r="I30" s="211"/>
      <c r="J30" s="253">
        <f>SUM(J11:J28)</f>
        <v>6036556</v>
      </c>
      <c r="K30" s="504">
        <f>SUM(K11:K28)</f>
        <v>100.00000000000001</v>
      </c>
      <c r="L30" s="211"/>
      <c r="M30" s="253">
        <f>SUM(M11:M28)</f>
        <v>2871595</v>
      </c>
      <c r="N30" s="504">
        <f>SUM(N11:N28)</f>
        <v>100</v>
      </c>
      <c r="O30" s="211"/>
      <c r="P30" s="253" t="e">
        <f>S30+V30+Y30</f>
        <v>#REF!</v>
      </c>
      <c r="Q30" s="255" t="e">
        <f>P30*100/D30</f>
        <v>#REF!</v>
      </c>
      <c r="R30" s="211"/>
      <c r="S30" s="253" t="e">
        <f>SUM(S11:S28)</f>
        <v>#REF!</v>
      </c>
      <c r="T30" s="254" t="e">
        <f>S30*100/G30</f>
        <v>#REF!</v>
      </c>
      <c r="U30" s="211"/>
      <c r="V30" s="253" t="e">
        <f>SUM(V11:V28)</f>
        <v>#REF!</v>
      </c>
      <c r="W30" s="254" t="e">
        <f>V30*100/J30</f>
        <v>#REF!</v>
      </c>
      <c r="X30" s="211"/>
      <c r="Y30" s="253" t="e">
        <f>SUM(Y11:Y28)</f>
        <v>#REF!</v>
      </c>
      <c r="Z30" s="254" t="e">
        <f>Y30*100/M30</f>
        <v>#REF!</v>
      </c>
      <c r="AA30" s="575"/>
      <c r="AB30" s="305"/>
      <c r="AC30" s="305"/>
      <c r="AD30" s="309"/>
      <c r="AE30" s="309"/>
      <c r="AF30" s="438"/>
      <c r="AG30" s="439"/>
      <c r="AH30" s="305"/>
      <c r="AI30" s="305"/>
      <c r="AJ30" s="309"/>
      <c r="AK30" s="309"/>
      <c r="AL30" s="438"/>
      <c r="AN30" s="305"/>
      <c r="AO30" s="305"/>
      <c r="AP30" s="309"/>
      <c r="AQ30" s="309"/>
      <c r="AR30" s="438"/>
      <c r="AT30" s="305"/>
      <c r="AU30" s="305"/>
      <c r="AV30" s="309"/>
      <c r="AW30" s="309"/>
      <c r="AX30" s="438"/>
    </row>
    <row r="31" spans="1:50" s="256" customFormat="1" ht="5.25" customHeight="1" x14ac:dyDescent="0.2">
      <c r="B31" s="257" t="s">
        <v>42</v>
      </c>
      <c r="C31" s="258"/>
      <c r="D31" s="258"/>
      <c r="E31" s="258"/>
      <c r="F31" s="258"/>
      <c r="G31" s="258"/>
      <c r="H31" s="258"/>
      <c r="I31" s="258"/>
      <c r="O31" s="259"/>
      <c r="R31" s="258"/>
    </row>
    <row r="32" spans="1:50" s="251" customFormat="1" ht="5.25" customHeight="1" x14ac:dyDescent="0.2">
      <c r="B32" s="257" t="s">
        <v>50</v>
      </c>
      <c r="C32" s="260"/>
      <c r="D32" s="260"/>
      <c r="E32" s="260"/>
      <c r="F32" s="260"/>
      <c r="G32" s="260"/>
      <c r="H32" s="260"/>
      <c r="I32" s="260"/>
      <c r="O32" s="259"/>
      <c r="R32" s="260"/>
    </row>
    <row r="33" spans="2:19" s="251" customFormat="1" ht="13.5" customHeight="1" x14ac:dyDescent="0.2">
      <c r="B33" s="1057" t="s">
        <v>227</v>
      </c>
      <c r="C33" s="1057"/>
      <c r="D33" s="1057"/>
      <c r="E33" s="1057"/>
      <c r="F33" s="1057"/>
      <c r="G33" s="1057"/>
      <c r="H33" s="1057"/>
      <c r="I33" s="1057"/>
      <c r="J33" s="1057"/>
      <c r="K33" s="1057"/>
      <c r="L33" s="1057"/>
      <c r="M33" s="1057"/>
      <c r="O33" s="259"/>
    </row>
    <row r="34" spans="2:19" ht="29.25" customHeight="1" x14ac:dyDescent="0.2">
      <c r="B34" s="1064"/>
      <c r="C34" s="1064"/>
      <c r="D34" s="1064"/>
      <c r="E34" s="1064"/>
      <c r="F34" s="1064"/>
      <c r="G34" s="1064"/>
      <c r="H34" s="1064"/>
      <c r="I34" s="1064"/>
      <c r="J34" s="1064"/>
      <c r="K34" s="1064"/>
      <c r="L34" s="1064"/>
      <c r="M34" s="1064"/>
      <c r="N34" s="1064"/>
      <c r="O34" s="1064"/>
      <c r="P34" s="1064"/>
      <c r="Q34" s="262"/>
      <c r="R34" s="262"/>
      <c r="S34" s="262"/>
    </row>
    <row r="35" spans="2:19" ht="4.5" customHeight="1" x14ac:dyDescent="0.2">
      <c r="B35" s="1065"/>
      <c r="C35" s="1065"/>
      <c r="D35" s="1065"/>
      <c r="E35" s="1065"/>
      <c r="F35" s="1065"/>
      <c r="G35" s="1065"/>
      <c r="H35" s="1065"/>
      <c r="I35" s="1065"/>
      <c r="J35" s="1065"/>
      <c r="K35" s="1065"/>
      <c r="L35" s="1065"/>
      <c r="M35" s="1065"/>
      <c r="N35" s="1065"/>
      <c r="O35" s="1065"/>
      <c r="P35" s="1065"/>
      <c r="Q35" s="262"/>
      <c r="R35" s="262"/>
      <c r="S35" s="262"/>
    </row>
    <row r="38" spans="2:19" x14ac:dyDescent="0.2">
      <c r="L38" s="263"/>
      <c r="M38" s="263"/>
      <c r="N38" s="263"/>
    </row>
  </sheetData>
  <mergeCells count="22">
    <mergeCell ref="V7:W7"/>
    <mergeCell ref="Y7:Z7"/>
    <mergeCell ref="S8:T8"/>
    <mergeCell ref="V8:W8"/>
    <mergeCell ref="Y8:Z8"/>
    <mergeCell ref="S7:T7"/>
    <mergeCell ref="B35:P35"/>
    <mergeCell ref="B34:P34"/>
    <mergeCell ref="B2:I2"/>
    <mergeCell ref="B3:I3"/>
    <mergeCell ref="B7:B9"/>
    <mergeCell ref="M7:N7"/>
    <mergeCell ref="B33:M33"/>
    <mergeCell ref="J7:K7"/>
    <mergeCell ref="G7:H7"/>
    <mergeCell ref="G8:H8"/>
    <mergeCell ref="J8:K8"/>
    <mergeCell ref="M8:N8"/>
    <mergeCell ref="D7:E8"/>
    <mergeCell ref="P7:Q8"/>
    <mergeCell ref="A4:Z4"/>
    <mergeCell ref="B5:Z5"/>
  </mergeCells>
  <printOptions horizontalCentered="1"/>
  <pageMargins left="0" right="0" top="0.43307086614173229" bottom="0.43307086614173229" header="0" footer="0"/>
  <pageSetup paperSize="9" scale="85" orientation="landscape" r:id="rId1"/>
  <headerFooter alignWithMargins="0"/>
  <rowBreaks count="2" manualBreakCount="2">
    <brk id="33" max="25" man="1"/>
    <brk id="34"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0"/>
    <pageSetUpPr fitToPage="1"/>
  </sheetPr>
  <dimension ref="A1:AX50"/>
  <sheetViews>
    <sheetView showGridLines="0" topLeftCell="A26" zoomScaleNormal="100" workbookViewId="0">
      <selection activeCell="B5" sqref="B5:Z5"/>
    </sheetView>
  </sheetViews>
  <sheetFormatPr baseColWidth="10" defaultColWidth="11.42578125" defaultRowHeight="15" x14ac:dyDescent="0.2"/>
  <cols>
    <col min="1" max="1" width="1.140625" style="261" customWidth="1"/>
    <col min="2" max="2" width="28.7109375" style="261" customWidth="1"/>
    <col min="3" max="3" width="0.5703125" style="261" customWidth="1"/>
    <col min="4" max="4" width="11.85546875" style="261" customWidth="1"/>
    <col min="5" max="5" width="7.7109375" style="261" customWidth="1"/>
    <col min="6" max="6" width="0.42578125" style="261" customWidth="1"/>
    <col min="7" max="7" width="12.42578125" style="261" customWidth="1"/>
    <col min="8" max="8" width="6.28515625" style="261" customWidth="1"/>
    <col min="9" max="9" width="0.42578125" style="261" customWidth="1"/>
    <col min="10" max="10" width="10.85546875" style="261" customWidth="1"/>
    <col min="11" max="11" width="6.28515625" style="261" customWidth="1"/>
    <col min="12" max="12" width="0.42578125" style="261" customWidth="1"/>
    <col min="13" max="13" width="11.85546875" style="261" customWidth="1"/>
    <col min="14" max="14" width="6.28515625" style="261" customWidth="1"/>
    <col min="15" max="15" width="0.7109375" style="259" customWidth="1"/>
    <col min="16" max="16" width="10.28515625" style="261" bestFit="1" customWidth="1"/>
    <col min="17" max="17" width="8.5703125" style="261" customWidth="1"/>
    <col min="18" max="18" width="0.42578125" style="261" customWidth="1"/>
    <col min="19" max="19" width="8.5703125" style="261" bestFit="1" customWidth="1"/>
    <col min="20" max="20" width="8" style="261" bestFit="1" customWidth="1"/>
    <col min="21" max="21" width="0.42578125" style="261" customWidth="1"/>
    <col min="22" max="22" width="8.5703125" style="261" bestFit="1" customWidth="1"/>
    <col min="23" max="23" width="7.85546875" style="261" bestFit="1" customWidth="1"/>
    <col min="24" max="24" width="0.42578125" style="261" customWidth="1"/>
    <col min="25" max="25" width="10.140625" style="261" bestFit="1" customWidth="1"/>
    <col min="26" max="26" width="7.85546875" style="297" bestFit="1" customWidth="1"/>
    <col min="27" max="27" width="11.42578125" style="297"/>
    <col min="28" max="30" width="2.5703125" style="297" bestFit="1" customWidth="1"/>
    <col min="31" max="31" width="13" style="297" bestFit="1" customWidth="1"/>
    <col min="32" max="32" width="3.5703125" style="297" bestFit="1" customWidth="1"/>
    <col min="33" max="33" width="3.85546875" style="297" customWidth="1"/>
    <col min="34" max="36" width="2.5703125" style="297" bestFit="1" customWidth="1"/>
    <col min="37" max="37" width="8.42578125" style="297" bestFit="1" customWidth="1"/>
    <col min="38" max="38" width="3.5703125" style="297" bestFit="1" customWidth="1"/>
    <col min="39" max="39" width="3.5703125" style="297" customWidth="1"/>
    <col min="40" max="42" width="2.5703125" style="297" bestFit="1" customWidth="1"/>
    <col min="43" max="43" width="8.42578125" style="297" bestFit="1" customWidth="1"/>
    <col min="44" max="44" width="4.28515625" style="297" bestFit="1" customWidth="1"/>
    <col min="45" max="45" width="3.28515625" style="297" customWidth="1"/>
    <col min="46" max="46" width="4.42578125" style="297" bestFit="1" customWidth="1"/>
    <col min="47" max="47" width="2.5703125" style="297" bestFit="1" customWidth="1"/>
    <col min="48" max="48" width="4.42578125" style="297" bestFit="1" customWidth="1"/>
    <col min="49" max="49" width="8.42578125" style="297" bestFit="1" customWidth="1"/>
    <col min="50" max="50" width="4.42578125" style="297" bestFit="1" customWidth="1"/>
    <col min="51" max="16384" width="11.42578125" style="261"/>
  </cols>
  <sheetData>
    <row r="1" spans="1:50" s="201" customFormat="1" ht="15" customHeight="1" x14ac:dyDescent="0.2">
      <c r="B1" s="202"/>
      <c r="C1" s="203"/>
      <c r="F1" s="203"/>
      <c r="I1" s="203"/>
      <c r="O1" s="204"/>
      <c r="R1" s="203"/>
      <c r="Z1" s="713"/>
      <c r="AA1" s="713"/>
      <c r="AB1" s="713"/>
      <c r="AC1" s="713"/>
      <c r="AD1" s="713"/>
      <c r="AE1" s="713"/>
      <c r="AF1" s="713"/>
      <c r="AG1" s="713"/>
      <c r="AH1" s="713"/>
      <c r="AI1" s="713"/>
      <c r="AJ1" s="713"/>
      <c r="AK1" s="713"/>
      <c r="AL1" s="713"/>
      <c r="AM1" s="713"/>
      <c r="AN1" s="713"/>
      <c r="AO1" s="713"/>
      <c r="AP1" s="713"/>
      <c r="AQ1" s="713"/>
      <c r="AR1" s="713"/>
      <c r="AS1" s="713"/>
      <c r="AT1" s="713"/>
      <c r="AU1" s="713"/>
      <c r="AV1" s="713"/>
      <c r="AW1" s="713"/>
      <c r="AX1" s="713"/>
    </row>
    <row r="2" spans="1:50" s="205" customFormat="1" ht="52.5" customHeight="1" x14ac:dyDescent="0.2">
      <c r="B2" s="1033"/>
      <c r="C2" s="1033"/>
      <c r="D2" s="1033"/>
      <c r="E2" s="1033"/>
      <c r="F2" s="1033"/>
      <c r="G2" s="1033"/>
      <c r="H2" s="1033"/>
      <c r="I2" s="1033"/>
      <c r="O2" s="20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row>
    <row r="3" spans="1:50" s="208" customFormat="1" ht="4.5" customHeight="1" x14ac:dyDescent="0.2">
      <c r="B3" s="1034"/>
      <c r="C3" s="1034"/>
      <c r="D3" s="1034"/>
      <c r="E3" s="1034"/>
      <c r="F3" s="1034"/>
      <c r="G3" s="1034"/>
      <c r="H3" s="1034"/>
      <c r="I3" s="1034"/>
      <c r="O3" s="20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row>
    <row r="4" spans="1:50" s="208" customFormat="1" ht="17.25" customHeight="1" x14ac:dyDescent="0.2">
      <c r="A4" s="1034" t="s">
        <v>407</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617"/>
      <c r="AB4" s="617"/>
      <c r="AC4" s="617"/>
      <c r="AD4" s="617"/>
      <c r="AE4" s="617"/>
      <c r="AF4" s="617"/>
      <c r="AG4" s="617"/>
      <c r="AH4" s="617"/>
      <c r="AI4" s="617"/>
      <c r="AJ4" s="617"/>
      <c r="AK4" s="617"/>
      <c r="AL4" s="617"/>
      <c r="AM4" s="617"/>
      <c r="AN4" s="617"/>
      <c r="AO4" s="617"/>
      <c r="AP4" s="617"/>
      <c r="AQ4" s="617"/>
      <c r="AR4" s="617"/>
      <c r="AS4" s="617"/>
      <c r="AT4" s="617"/>
      <c r="AU4" s="617"/>
      <c r="AV4" s="617"/>
      <c r="AW4" s="617"/>
      <c r="AX4" s="617"/>
    </row>
    <row r="5" spans="1:50"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617"/>
      <c r="AB5" s="617"/>
      <c r="AC5" s="617"/>
      <c r="AD5" s="617"/>
      <c r="AE5" s="617"/>
      <c r="AF5" s="617"/>
      <c r="AG5" s="617"/>
      <c r="AH5" s="617"/>
      <c r="AI5" s="617"/>
      <c r="AJ5" s="617"/>
      <c r="AK5" s="617"/>
      <c r="AL5" s="617"/>
      <c r="AM5" s="617"/>
      <c r="AN5" s="617"/>
      <c r="AO5" s="617"/>
      <c r="AP5" s="617"/>
      <c r="AQ5" s="617"/>
      <c r="AR5" s="617"/>
      <c r="AS5" s="617"/>
      <c r="AT5" s="617"/>
      <c r="AU5" s="617"/>
      <c r="AV5" s="617"/>
      <c r="AW5" s="617"/>
      <c r="AX5" s="617"/>
    </row>
    <row r="6" spans="1:50" s="208" customFormat="1" ht="6" customHeight="1" x14ac:dyDescent="0.2">
      <c r="O6" s="207"/>
      <c r="Z6" s="617"/>
      <c r="AA6" s="617"/>
      <c r="AB6" s="617"/>
      <c r="AC6" s="617"/>
      <c r="AD6" s="617"/>
      <c r="AE6" s="617"/>
      <c r="AF6" s="617"/>
      <c r="AG6" s="617"/>
      <c r="AH6" s="617"/>
      <c r="AI6" s="617"/>
      <c r="AJ6" s="617"/>
      <c r="AK6" s="617"/>
      <c r="AL6" s="617"/>
      <c r="AM6" s="617"/>
      <c r="AN6" s="617"/>
      <c r="AO6" s="617"/>
      <c r="AP6" s="617"/>
      <c r="AQ6" s="617"/>
      <c r="AR6" s="617"/>
      <c r="AS6" s="617"/>
      <c r="AT6" s="617"/>
      <c r="AU6" s="617"/>
      <c r="AV6" s="617"/>
      <c r="AW6" s="617"/>
      <c r="AX6" s="617"/>
    </row>
    <row r="7" spans="1:50" s="596" customFormat="1" ht="12.75" customHeight="1" x14ac:dyDescent="0.2">
      <c r="A7" s="701"/>
      <c r="B7" s="1077" t="s">
        <v>15</v>
      </c>
      <c r="C7" s="582"/>
      <c r="D7" s="1078" t="s">
        <v>191</v>
      </c>
      <c r="E7" s="1078"/>
      <c r="F7" s="582"/>
      <c r="G7" s="1078"/>
      <c r="H7" s="1078"/>
      <c r="I7" s="582"/>
      <c r="J7" s="1078"/>
      <c r="K7" s="1078"/>
      <c r="L7" s="582"/>
      <c r="M7" s="1078"/>
      <c r="N7" s="1078"/>
      <c r="O7" s="582"/>
      <c r="P7" s="1078" t="s">
        <v>16</v>
      </c>
      <c r="Q7" s="1078"/>
      <c r="R7" s="582"/>
      <c r="S7" s="1078"/>
      <c r="T7" s="1078"/>
      <c r="U7" s="582"/>
      <c r="V7" s="1078"/>
      <c r="W7" s="1078"/>
      <c r="X7" s="582"/>
      <c r="Y7" s="1078"/>
      <c r="Z7" s="1078"/>
      <c r="AA7" s="672"/>
      <c r="AB7" s="672"/>
      <c r="AI7" s="597"/>
    </row>
    <row r="8" spans="1:50" s="596" customFormat="1" ht="33.75" customHeight="1" x14ac:dyDescent="0.2">
      <c r="A8" s="701"/>
      <c r="B8" s="1077"/>
      <c r="C8" s="582"/>
      <c r="D8" s="1078"/>
      <c r="E8" s="1078"/>
      <c r="F8" s="582"/>
      <c r="G8" s="1078" t="s">
        <v>177</v>
      </c>
      <c r="H8" s="1078"/>
      <c r="I8" s="582"/>
      <c r="J8" s="1078" t="s">
        <v>183</v>
      </c>
      <c r="K8" s="1078"/>
      <c r="L8" s="582"/>
      <c r="M8" s="1078" t="s">
        <v>178</v>
      </c>
      <c r="N8" s="1078"/>
      <c r="O8" s="582"/>
      <c r="P8" s="1078"/>
      <c r="Q8" s="1078"/>
      <c r="R8" s="582"/>
      <c r="S8" s="1078" t="s">
        <v>180</v>
      </c>
      <c r="T8" s="1078"/>
      <c r="U8" s="582"/>
      <c r="V8" s="1078" t="s">
        <v>181</v>
      </c>
      <c r="W8" s="1078"/>
      <c r="X8" s="582"/>
      <c r="Y8" s="1078" t="s">
        <v>182</v>
      </c>
      <c r="Z8" s="1078"/>
      <c r="AA8" s="672"/>
      <c r="AB8" s="672"/>
      <c r="AI8" s="597"/>
    </row>
    <row r="9" spans="1:50" s="600" customFormat="1" ht="36.75" customHeight="1" x14ac:dyDescent="0.2">
      <c r="A9" s="702"/>
      <c r="B9" s="1077"/>
      <c r="C9" s="598"/>
      <c r="D9" s="599" t="s">
        <v>12</v>
      </c>
      <c r="E9" s="599" t="s">
        <v>13</v>
      </c>
      <c r="F9" s="598"/>
      <c r="G9" s="599" t="s">
        <v>12</v>
      </c>
      <c r="H9" s="583" t="s">
        <v>13</v>
      </c>
      <c r="I9" s="598"/>
      <c r="J9" s="599" t="s">
        <v>12</v>
      </c>
      <c r="K9" s="583" t="s">
        <v>13</v>
      </c>
      <c r="L9" s="598"/>
      <c r="M9" s="599" t="s">
        <v>12</v>
      </c>
      <c r="N9" s="583" t="s">
        <v>13</v>
      </c>
      <c r="O9" s="598"/>
      <c r="P9" s="599" t="s">
        <v>12</v>
      </c>
      <c r="Q9" s="599" t="s">
        <v>119</v>
      </c>
      <c r="R9" s="598"/>
      <c r="S9" s="599" t="s">
        <v>12</v>
      </c>
      <c r="T9" s="583" t="s">
        <v>119</v>
      </c>
      <c r="U9" s="598"/>
      <c r="V9" s="599" t="s">
        <v>12</v>
      </c>
      <c r="W9" s="583" t="s">
        <v>13</v>
      </c>
      <c r="X9" s="598"/>
      <c r="Y9" s="599" t="s">
        <v>12</v>
      </c>
      <c r="Z9" s="583" t="s">
        <v>13</v>
      </c>
      <c r="AA9" s="583"/>
      <c r="AB9" s="584"/>
      <c r="AC9" s="585"/>
      <c r="AD9" s="585"/>
      <c r="AE9" s="585"/>
      <c r="AF9" s="585"/>
    </row>
    <row r="10" spans="1:50" s="587" customFormat="1" ht="4.5" customHeight="1" x14ac:dyDescent="0.2">
      <c r="A10" s="616"/>
      <c r="B10" s="672"/>
      <c r="C10" s="586"/>
      <c r="D10" s="672"/>
      <c r="E10" s="672"/>
      <c r="F10" s="586"/>
      <c r="G10" s="672"/>
      <c r="H10" s="672"/>
      <c r="I10" s="586"/>
      <c r="J10" s="672"/>
      <c r="K10" s="672"/>
      <c r="L10" s="586"/>
      <c r="M10" s="672"/>
      <c r="N10" s="672"/>
      <c r="O10" s="586"/>
      <c r="P10" s="672"/>
      <c r="Q10" s="672"/>
      <c r="R10" s="586"/>
      <c r="S10" s="672"/>
      <c r="T10" s="672"/>
      <c r="U10" s="586"/>
      <c r="V10" s="672"/>
      <c r="W10" s="672"/>
      <c r="X10" s="586"/>
      <c r="Y10" s="672"/>
      <c r="Z10" s="672"/>
      <c r="AA10" s="672"/>
      <c r="AB10" s="584"/>
      <c r="AC10" s="585"/>
      <c r="AD10" s="585"/>
      <c r="AE10" s="585"/>
      <c r="AF10" s="585"/>
    </row>
    <row r="11" spans="1:50" s="587" customFormat="1" ht="18" customHeight="1" x14ac:dyDescent="0.15">
      <c r="A11" s="616"/>
      <c r="B11" s="601" t="s">
        <v>11</v>
      </c>
      <c r="C11" s="602"/>
      <c r="D11" s="603">
        <f>G11+J11+M11</f>
        <v>8500187</v>
      </c>
      <c r="E11" s="604">
        <f t="shared" ref="E11:E28" si="0">D11*100/$D$30</f>
        <v>17.904395579860061</v>
      </c>
      <c r="F11" s="602"/>
      <c r="G11" s="605">
        <f>'20pobl'!J12</f>
        <v>6973199</v>
      </c>
      <c r="H11" s="606">
        <f>G11*100/$G$30</f>
        <v>18.352257489589149</v>
      </c>
      <c r="I11" s="602"/>
      <c r="J11" s="605">
        <f>'20pobl'!Q12</f>
        <v>1106846</v>
      </c>
      <c r="K11" s="606">
        <f>J11*100/$J$30</f>
        <v>16.733562354496399</v>
      </c>
      <c r="L11" s="602"/>
      <c r="M11" s="605">
        <f>'20pobl'!X12</f>
        <v>420142</v>
      </c>
      <c r="N11" s="606">
        <f t="shared" ref="N11:N28" si="1">M11*100/$M$30</f>
        <v>14.66728900119149</v>
      </c>
      <c r="O11" s="602"/>
      <c r="P11" s="607">
        <f>S11+V11+Y11</f>
        <v>430185</v>
      </c>
      <c r="Q11" s="608">
        <f>P11*100/D11</f>
        <v>5.0608886604494705</v>
      </c>
      <c r="R11" s="602"/>
      <c r="S11" s="605">
        <f>'23solcasaad'!J12</f>
        <v>119905</v>
      </c>
      <c r="T11" s="609">
        <f>S11*100/G11</f>
        <v>1.7195120919394384</v>
      </c>
      <c r="U11" s="602"/>
      <c r="V11" s="605">
        <f>'23solcasaad'!Q12</f>
        <v>109803</v>
      </c>
      <c r="W11" s="609">
        <f>V11*100/J11</f>
        <v>9.9203502564945794</v>
      </c>
      <c r="X11" s="602"/>
      <c r="Y11" s="605">
        <f>'23solcasaad'!X12</f>
        <v>200477</v>
      </c>
      <c r="Z11" s="609">
        <f>Y11*100/M11</f>
        <v>47.716486330811961</v>
      </c>
      <c r="AA11" s="588"/>
      <c r="AB11" s="589">
        <f>_xlfn.RANK.EQ(Q11,Q$11:Q$30,0)</f>
        <v>3</v>
      </c>
      <c r="AC11" s="589">
        <v>1</v>
      </c>
      <c r="AD11" s="589">
        <f>MATCH(AC11,AB$11:AB$30,0)</f>
        <v>7</v>
      </c>
      <c r="AE11" s="590" t="str">
        <f t="shared" ref="AE11:AE29" si="2">INDEX(B$11:B$30,AD11,1)</f>
        <v>Castilla y León</v>
      </c>
      <c r="AF11" s="591">
        <f t="shared" ref="AF11:AF29" si="3">INDEX(Q$11:Q$30,AD11,1)</f>
        <v>6.3534712387888597</v>
      </c>
      <c r="AH11" s="589">
        <f>_xlfn.RANK.EQ(T11,T$11:T$30,0)</f>
        <v>4</v>
      </c>
      <c r="AI11" s="589">
        <v>1</v>
      </c>
      <c r="AJ11" s="589">
        <f>MATCH(AI11,AH$11:AH$30,0)</f>
        <v>18</v>
      </c>
      <c r="AK11" s="590" t="str">
        <f>INDEX(B$11:B$30,AJ11,1)</f>
        <v>Ceuta y Melilla</v>
      </c>
      <c r="AL11" s="591">
        <f>INDEX(T$11:T$30,AJ11,1)</f>
        <v>1.7926823515140078</v>
      </c>
      <c r="AN11" s="589">
        <f>_xlfn.RANK.EQ(W11,W$11:W$30,0)</f>
        <v>1</v>
      </c>
      <c r="AO11" s="589">
        <v>1</v>
      </c>
      <c r="AP11" s="589">
        <f>MATCH(AO11,AN$11:AN$30,0)</f>
        <v>1</v>
      </c>
      <c r="AQ11" s="590" t="str">
        <f>INDEX(B$11:B$30,AP11,1)</f>
        <v>Andalucía</v>
      </c>
      <c r="AR11" s="591">
        <f>INDEX(W$11:W$30,AP11,1)</f>
        <v>9.9203502564945794</v>
      </c>
      <c r="AT11" s="589">
        <f>_xlfn.RANK.EQ(Z11,Z$11:Z$30,0)</f>
        <v>1</v>
      </c>
      <c r="AU11" s="589">
        <v>1</v>
      </c>
      <c r="AV11" s="589">
        <f>MATCH(AU11,AT$11:AT$30,0)</f>
        <v>1</v>
      </c>
      <c r="AW11" s="590" t="str">
        <f>INDEX(B$11:B$30,AV11,1)</f>
        <v>Andalucía</v>
      </c>
      <c r="AX11" s="591">
        <f>INDEX(Z$11:Z$30,AV11,1)</f>
        <v>47.716486330811961</v>
      </c>
    </row>
    <row r="12" spans="1:50" s="587" customFormat="1" ht="18" customHeight="1" x14ac:dyDescent="0.15">
      <c r="A12" s="616"/>
      <c r="B12" s="601" t="s">
        <v>10</v>
      </c>
      <c r="C12" s="602"/>
      <c r="D12" s="603">
        <f t="shared" ref="D12:D28" si="4">G12+J12+M12</f>
        <v>1326315</v>
      </c>
      <c r="E12" s="604">
        <f t="shared" si="0"/>
        <v>2.793687765163531</v>
      </c>
      <c r="F12" s="602"/>
      <c r="G12" s="605">
        <f>'20pobl'!J13</f>
        <v>1033381</v>
      </c>
      <c r="H12" s="606">
        <f t="shared" ref="H12:H28" si="5">G12*100/$G$30</f>
        <v>2.7196806224588062</v>
      </c>
      <c r="I12" s="602"/>
      <c r="J12" s="605">
        <f>'20pobl'!Q13</f>
        <v>195961</v>
      </c>
      <c r="K12" s="606">
        <f t="shared" ref="K12:K28" si="6">J12*100/$J$30</f>
        <v>2.9625852309620928</v>
      </c>
      <c r="L12" s="602"/>
      <c r="M12" s="605">
        <f>'20pobl'!X13</f>
        <v>96973</v>
      </c>
      <c r="N12" s="606">
        <f t="shared" si="1"/>
        <v>3.3853578464246428</v>
      </c>
      <c r="O12" s="602"/>
      <c r="P12" s="607">
        <f t="shared" ref="P12:P28" si="7">S12+V12+Y12</f>
        <v>52261</v>
      </c>
      <c r="Q12" s="608">
        <f t="shared" ref="Q12:Q28" si="8">P12*100/D12</f>
        <v>3.9403158374895857</v>
      </c>
      <c r="R12" s="602"/>
      <c r="S12" s="605">
        <f>'23solcasaad'!J13</f>
        <v>10205</v>
      </c>
      <c r="T12" s="609">
        <f t="shared" ref="T12:T28" si="9">S12*100/G12</f>
        <v>0.98753509112321591</v>
      </c>
      <c r="U12" s="602"/>
      <c r="V12" s="605">
        <f>'23solcasaad'!Q13</f>
        <v>10165</v>
      </c>
      <c r="W12" s="609">
        <f t="shared" ref="W12:W28" si="10">V12*100/J12</f>
        <v>5.1872566480064908</v>
      </c>
      <c r="X12" s="602"/>
      <c r="Y12" s="605">
        <f>'23solcasaad'!X13</f>
        <v>31891</v>
      </c>
      <c r="Z12" s="609">
        <f t="shared" ref="Z12:Z28" si="11">Y12*100/M12</f>
        <v>32.88647355449455</v>
      </c>
      <c r="AA12" s="588"/>
      <c r="AB12" s="589">
        <f t="shared" ref="AB12:AB28" si="12">_xlfn.RANK.EQ(Q12,Q$11:Q$30,0)</f>
        <v>11</v>
      </c>
      <c r="AC12" s="589">
        <v>2</v>
      </c>
      <c r="AD12" s="589">
        <f t="shared" ref="AD12:AD28" si="13">MATCH(AC12,AB$11:AB$30,0)</f>
        <v>11</v>
      </c>
      <c r="AE12" s="590" t="str">
        <f t="shared" si="2"/>
        <v>Extremadura</v>
      </c>
      <c r="AF12" s="591">
        <f t="shared" si="3"/>
        <v>5.438500686401663</v>
      </c>
      <c r="AH12" s="589">
        <f t="shared" ref="AH12:AH30" si="14">_xlfn.RANK.EQ(T12,T$11:T$30,0)</f>
        <v>18</v>
      </c>
      <c r="AI12" s="589">
        <v>2</v>
      </c>
      <c r="AJ12" s="589">
        <f t="shared" ref="AJ12:AJ28" si="15">MATCH(AI12,AH$11:AH$30,0)</f>
        <v>7</v>
      </c>
      <c r="AK12" s="590" t="str">
        <f t="shared" ref="AK12:AK29" si="16">INDEX(B$11:B$30,AJ12,1)</f>
        <v>Castilla y León</v>
      </c>
      <c r="AL12" s="591">
        <f t="shared" ref="AL12:AL29" si="17">INDEX(T$11:T$30,AJ12,1)</f>
        <v>1.7647136110649349</v>
      </c>
      <c r="AN12" s="589">
        <f t="shared" ref="AN12:AN30" si="18">_xlfn.RANK.EQ(W12,W$11:W$30,0)</f>
        <v>16</v>
      </c>
      <c r="AO12" s="589">
        <v>2</v>
      </c>
      <c r="AP12" s="589">
        <f t="shared" ref="AP12:AP28" si="19">MATCH(AO12,AN$11:AN$30,0)</f>
        <v>11</v>
      </c>
      <c r="AQ12" s="590" t="str">
        <f t="shared" ref="AQ12:AQ29" si="20">INDEX(B$11:B$30,AP12,1)</f>
        <v>Extremadura</v>
      </c>
      <c r="AR12" s="591">
        <f t="shared" ref="AR12:AR28" si="21">INDEX(W$11:W$30,AP12,1)</f>
        <v>8.4509995347953435</v>
      </c>
      <c r="AT12" s="589">
        <f t="shared" ref="AT12:AT30" si="22">_xlfn.RANK.EQ(Z12,Z$11:Z$30,0)</f>
        <v>13</v>
      </c>
      <c r="AU12" s="589">
        <v>2</v>
      </c>
      <c r="AV12" s="589">
        <f t="shared" ref="AV12:AV28" si="23">MATCH(AU12,AT$11:AT$30,0)</f>
        <v>11</v>
      </c>
      <c r="AW12" s="590" t="str">
        <f t="shared" ref="AW12:AW29" si="24">INDEX(B$11:B$30,AV12,1)</f>
        <v>Extremadura</v>
      </c>
      <c r="AX12" s="591">
        <f t="shared" ref="AX12:AX29" si="25">INDEX(Z$11:Z$30,AV12,1)</f>
        <v>42.256619254541036</v>
      </c>
    </row>
    <row r="13" spans="1:50" s="587" customFormat="1" ht="18" customHeight="1" x14ac:dyDescent="0.15">
      <c r="A13" s="616"/>
      <c r="B13" s="601" t="s">
        <v>40</v>
      </c>
      <c r="C13" s="602"/>
      <c r="D13" s="603">
        <f t="shared" si="4"/>
        <v>1004686</v>
      </c>
      <c r="E13" s="604">
        <f t="shared" si="0"/>
        <v>2.1162235110294971</v>
      </c>
      <c r="F13" s="602"/>
      <c r="G13" s="605">
        <f>'20pobl'!J14</f>
        <v>731830</v>
      </c>
      <c r="H13" s="606">
        <f t="shared" si="5"/>
        <v>1.9260503821282062</v>
      </c>
      <c r="I13" s="602"/>
      <c r="J13" s="605">
        <f>'20pobl'!Q14</f>
        <v>187640</v>
      </c>
      <c r="K13" s="606">
        <f t="shared" si="6"/>
        <v>2.8367863643159974</v>
      </c>
      <c r="L13" s="602"/>
      <c r="M13" s="605">
        <f>'20pobl'!X14</f>
        <v>85216</v>
      </c>
      <c r="N13" s="606">
        <f t="shared" si="1"/>
        <v>2.974917288739364</v>
      </c>
      <c r="O13" s="602"/>
      <c r="P13" s="607">
        <f t="shared" si="7"/>
        <v>44731</v>
      </c>
      <c r="Q13" s="608">
        <f t="shared" si="8"/>
        <v>4.4522368182695891</v>
      </c>
      <c r="R13" s="602"/>
      <c r="S13" s="605">
        <f>'23solcasaad'!J14</f>
        <v>9992</v>
      </c>
      <c r="T13" s="609">
        <f t="shared" si="9"/>
        <v>1.3653444105871582</v>
      </c>
      <c r="U13" s="602"/>
      <c r="V13" s="605">
        <f>'23solcasaad'!Q14</f>
        <v>9878</v>
      </c>
      <c r="W13" s="609">
        <f t="shared" si="10"/>
        <v>5.2643359624813471</v>
      </c>
      <c r="X13" s="602"/>
      <c r="Y13" s="605">
        <f>'23solcasaad'!X14</f>
        <v>24861</v>
      </c>
      <c r="Z13" s="609">
        <f t="shared" si="11"/>
        <v>29.174098760796095</v>
      </c>
      <c r="AA13" s="588"/>
      <c r="AB13" s="589">
        <f t="shared" si="12"/>
        <v>8</v>
      </c>
      <c r="AC13" s="589">
        <v>3</v>
      </c>
      <c r="AD13" s="589">
        <f t="shared" si="13"/>
        <v>1</v>
      </c>
      <c r="AE13" s="590" t="str">
        <f t="shared" si="2"/>
        <v>Andalucía</v>
      </c>
      <c r="AF13" s="592">
        <f t="shared" si="3"/>
        <v>5.0608886604494705</v>
      </c>
      <c r="AH13" s="589">
        <f t="shared" si="14"/>
        <v>10</v>
      </c>
      <c r="AI13" s="589">
        <v>3</v>
      </c>
      <c r="AJ13" s="589">
        <f t="shared" si="15"/>
        <v>16</v>
      </c>
      <c r="AK13" s="590" t="str">
        <f t="shared" si="16"/>
        <v>País Vasco</v>
      </c>
      <c r="AL13" s="591">
        <f t="shared" si="17"/>
        <v>1.7300668708353164</v>
      </c>
      <c r="AN13" s="589">
        <f t="shared" si="18"/>
        <v>14</v>
      </c>
      <c r="AO13" s="589">
        <v>3</v>
      </c>
      <c r="AP13" s="589">
        <f t="shared" si="19"/>
        <v>9</v>
      </c>
      <c r="AQ13" s="590" t="str">
        <f t="shared" si="20"/>
        <v>Cataluña</v>
      </c>
      <c r="AR13" s="591">
        <f t="shared" si="21"/>
        <v>7.9156108163578676</v>
      </c>
      <c r="AT13" s="589">
        <f t="shared" si="22"/>
        <v>17</v>
      </c>
      <c r="AU13" s="589">
        <v>3</v>
      </c>
      <c r="AV13" s="589">
        <f t="shared" si="23"/>
        <v>9</v>
      </c>
      <c r="AW13" s="590" t="str">
        <f t="shared" si="24"/>
        <v>Cataluña</v>
      </c>
      <c r="AX13" s="591">
        <f t="shared" si="25"/>
        <v>42.234464074551262</v>
      </c>
    </row>
    <row r="14" spans="1:50" s="587" customFormat="1" ht="18" customHeight="1" x14ac:dyDescent="0.15">
      <c r="A14" s="616"/>
      <c r="B14" s="601" t="s">
        <v>41</v>
      </c>
      <c r="C14" s="602"/>
      <c r="D14" s="603">
        <f t="shared" si="4"/>
        <v>1176659</v>
      </c>
      <c r="E14" s="604">
        <f t="shared" si="0"/>
        <v>2.4784593796115968</v>
      </c>
      <c r="F14" s="602"/>
      <c r="G14" s="605">
        <f>'20pobl'!J15</f>
        <v>984374</v>
      </c>
      <c r="H14" s="606">
        <f t="shared" si="5"/>
        <v>2.5907026479606889</v>
      </c>
      <c r="I14" s="602"/>
      <c r="J14" s="605">
        <f>'20pobl'!Q15</f>
        <v>141017</v>
      </c>
      <c r="K14" s="606">
        <f t="shared" si="6"/>
        <v>2.1319287078274836</v>
      </c>
      <c r="L14" s="602"/>
      <c r="M14" s="605">
        <f>'20pobl'!X15</f>
        <v>51268</v>
      </c>
      <c r="N14" s="606">
        <f t="shared" si="1"/>
        <v>1.789781960653982</v>
      </c>
      <c r="O14" s="602"/>
      <c r="P14" s="607">
        <f t="shared" si="7"/>
        <v>41490</v>
      </c>
      <c r="Q14" s="608">
        <f t="shared" si="8"/>
        <v>3.5260852974396149</v>
      </c>
      <c r="R14" s="602"/>
      <c r="S14" s="605">
        <f>'23solcasaad'!J15</f>
        <v>11662</v>
      </c>
      <c r="T14" s="609">
        <f t="shared" si="9"/>
        <v>1.1847123146283831</v>
      </c>
      <c r="U14" s="602"/>
      <c r="V14" s="605">
        <f>'23solcasaad'!Q15</f>
        <v>9795</v>
      </c>
      <c r="W14" s="609">
        <f t="shared" si="10"/>
        <v>6.9459710531354375</v>
      </c>
      <c r="X14" s="602"/>
      <c r="Y14" s="605">
        <f>'23solcasaad'!X15</f>
        <v>20033</v>
      </c>
      <c r="Z14" s="609">
        <f t="shared" si="11"/>
        <v>39.075056565498947</v>
      </c>
      <c r="AA14" s="588"/>
      <c r="AB14" s="589">
        <f t="shared" si="12"/>
        <v>14</v>
      </c>
      <c r="AC14" s="589">
        <v>4</v>
      </c>
      <c r="AD14" s="589">
        <f t="shared" si="13"/>
        <v>16</v>
      </c>
      <c r="AE14" s="590" t="str">
        <f t="shared" si="2"/>
        <v>País Vasco</v>
      </c>
      <c r="AF14" s="591">
        <f t="shared" si="3"/>
        <v>5.0185356769892229</v>
      </c>
      <c r="AH14" s="589">
        <f t="shared" si="14"/>
        <v>14</v>
      </c>
      <c r="AI14" s="589">
        <v>4</v>
      </c>
      <c r="AJ14" s="589">
        <f t="shared" si="15"/>
        <v>1</v>
      </c>
      <c r="AK14" s="590" t="str">
        <f t="shared" si="16"/>
        <v>Andalucía</v>
      </c>
      <c r="AL14" s="591">
        <f t="shared" si="17"/>
        <v>1.7195120919394384</v>
      </c>
      <c r="AN14" s="589">
        <f t="shared" si="18"/>
        <v>6</v>
      </c>
      <c r="AO14" s="589">
        <v>4</v>
      </c>
      <c r="AP14" s="589">
        <f t="shared" si="19"/>
        <v>14</v>
      </c>
      <c r="AQ14" s="590" t="str">
        <f t="shared" si="20"/>
        <v>Murcia, Región de</v>
      </c>
      <c r="AR14" s="591">
        <f t="shared" si="21"/>
        <v>7.7308142355660836</v>
      </c>
      <c r="AT14" s="589">
        <f t="shared" si="22"/>
        <v>6</v>
      </c>
      <c r="AU14" s="589">
        <v>4</v>
      </c>
      <c r="AV14" s="589">
        <f t="shared" si="23"/>
        <v>7</v>
      </c>
      <c r="AW14" s="590" t="str">
        <f t="shared" si="24"/>
        <v>Castilla y León</v>
      </c>
      <c r="AX14" s="591">
        <f t="shared" si="25"/>
        <v>42.222404993306007</v>
      </c>
    </row>
    <row r="15" spans="1:50" s="587" customFormat="1" ht="18" customHeight="1" x14ac:dyDescent="0.15">
      <c r="A15" s="616"/>
      <c r="B15" s="601" t="s">
        <v>9</v>
      </c>
      <c r="C15" s="602"/>
      <c r="D15" s="603">
        <f t="shared" si="4"/>
        <v>2177701</v>
      </c>
      <c r="E15" s="604">
        <f t="shared" si="0"/>
        <v>4.5870073397981521</v>
      </c>
      <c r="F15" s="602"/>
      <c r="G15" s="605">
        <f>'20pobl'!J16</f>
        <v>1804834</v>
      </c>
      <c r="H15" s="606">
        <f t="shared" si="5"/>
        <v>4.7500119090198254</v>
      </c>
      <c r="I15" s="602"/>
      <c r="J15" s="605">
        <f>'20pobl'!Q16</f>
        <v>277418</v>
      </c>
      <c r="K15" s="606">
        <f t="shared" si="6"/>
        <v>4.1940716244714098</v>
      </c>
      <c r="L15" s="602"/>
      <c r="M15" s="605">
        <f>'20pobl'!X16</f>
        <v>95449</v>
      </c>
      <c r="N15" s="606">
        <f t="shared" si="1"/>
        <v>3.3321545284087914</v>
      </c>
      <c r="O15" s="602"/>
      <c r="P15" s="607">
        <f t="shared" si="7"/>
        <v>57804</v>
      </c>
      <c r="Q15" s="608">
        <f t="shared" si="8"/>
        <v>2.6543588858158214</v>
      </c>
      <c r="R15" s="602"/>
      <c r="S15" s="605">
        <f>'23solcasaad'!J16</f>
        <v>20441</v>
      </c>
      <c r="T15" s="609">
        <f t="shared" si="9"/>
        <v>1.1325695327104874</v>
      </c>
      <c r="U15" s="602"/>
      <c r="V15" s="605">
        <f>'23solcasaad'!Q16</f>
        <v>13141</v>
      </c>
      <c r="W15" s="609">
        <f t="shared" si="10"/>
        <v>4.7368952266976185</v>
      </c>
      <c r="X15" s="602"/>
      <c r="Y15" s="605">
        <f>'23solcasaad'!X16</f>
        <v>24222</v>
      </c>
      <c r="Z15" s="609">
        <f t="shared" si="11"/>
        <v>25.376902848641684</v>
      </c>
      <c r="AA15" s="588"/>
      <c r="AB15" s="589">
        <f t="shared" si="12"/>
        <v>19</v>
      </c>
      <c r="AC15" s="589">
        <v>5</v>
      </c>
      <c r="AD15" s="589">
        <f t="shared" si="13"/>
        <v>9</v>
      </c>
      <c r="AE15" s="590" t="str">
        <f t="shared" si="2"/>
        <v>Cataluña</v>
      </c>
      <c r="AF15" s="591">
        <f t="shared" si="3"/>
        <v>4.6852203966039108</v>
      </c>
      <c r="AH15" s="589">
        <f t="shared" si="14"/>
        <v>16</v>
      </c>
      <c r="AI15" s="589">
        <v>5</v>
      </c>
      <c r="AJ15" s="589">
        <f t="shared" si="15"/>
        <v>14</v>
      </c>
      <c r="AK15" s="590" t="str">
        <f t="shared" si="16"/>
        <v>Murcia, Región de</v>
      </c>
      <c r="AL15" s="591">
        <f t="shared" si="17"/>
        <v>1.5896015607308416</v>
      </c>
      <c r="AN15" s="589">
        <f t="shared" si="18"/>
        <v>17</v>
      </c>
      <c r="AO15" s="589">
        <v>5</v>
      </c>
      <c r="AP15" s="589">
        <f t="shared" si="19"/>
        <v>8</v>
      </c>
      <c r="AQ15" s="590" t="str">
        <f t="shared" si="20"/>
        <v>Castilla - La Mancha</v>
      </c>
      <c r="AR15" s="591">
        <f t="shared" si="21"/>
        <v>7.0949756740435781</v>
      </c>
      <c r="AT15" s="589">
        <f t="shared" si="22"/>
        <v>18</v>
      </c>
      <c r="AU15" s="589">
        <v>5</v>
      </c>
      <c r="AV15" s="589">
        <f t="shared" si="23"/>
        <v>8</v>
      </c>
      <c r="AW15" s="590" t="str">
        <f t="shared" si="24"/>
        <v>Castilla - La Mancha</v>
      </c>
      <c r="AX15" s="591">
        <f t="shared" si="25"/>
        <v>40.63974948565896</v>
      </c>
    </row>
    <row r="16" spans="1:50" s="587" customFormat="1" ht="18" customHeight="1" x14ac:dyDescent="0.15">
      <c r="A16" s="616"/>
      <c r="B16" s="601" t="s">
        <v>8</v>
      </c>
      <c r="C16" s="602"/>
      <c r="D16" s="610">
        <f t="shared" si="4"/>
        <v>585402</v>
      </c>
      <c r="E16" s="604">
        <f t="shared" si="0"/>
        <v>1.2330633409878207</v>
      </c>
      <c r="F16" s="602"/>
      <c r="G16" s="611">
        <f>'20pobl'!J17</f>
        <v>450337</v>
      </c>
      <c r="H16" s="606">
        <f t="shared" si="5"/>
        <v>1.1852093395139172</v>
      </c>
      <c r="I16" s="602"/>
      <c r="J16" s="611">
        <f>'20pobl'!Q17</f>
        <v>94037</v>
      </c>
      <c r="K16" s="606">
        <f t="shared" si="6"/>
        <v>1.4216738400190974</v>
      </c>
      <c r="L16" s="602"/>
      <c r="M16" s="611">
        <f>'20pobl'!X17</f>
        <v>41028</v>
      </c>
      <c r="N16" s="606">
        <f t="shared" si="1"/>
        <v>1.4323003487889439</v>
      </c>
      <c r="O16" s="602"/>
      <c r="P16" s="611">
        <f t="shared" si="7"/>
        <v>23549</v>
      </c>
      <c r="Q16" s="608">
        <f t="shared" si="8"/>
        <v>4.0227057645857034</v>
      </c>
      <c r="R16" s="602"/>
      <c r="S16" s="611">
        <f>'23solcasaad'!J17</f>
        <v>6543</v>
      </c>
      <c r="T16" s="609">
        <f t="shared" si="9"/>
        <v>1.4529119303987903</v>
      </c>
      <c r="U16" s="602"/>
      <c r="V16" s="611">
        <f>'23solcasaad'!Q17</f>
        <v>5035</v>
      </c>
      <c r="W16" s="609">
        <f t="shared" si="10"/>
        <v>5.3542754447717389</v>
      </c>
      <c r="X16" s="602"/>
      <c r="Y16" s="611">
        <f>'23solcasaad'!X17</f>
        <v>11971</v>
      </c>
      <c r="Z16" s="609">
        <f t="shared" si="11"/>
        <v>29.177634785999803</v>
      </c>
      <c r="AA16" s="588"/>
      <c r="AB16" s="589">
        <f t="shared" si="12"/>
        <v>10</v>
      </c>
      <c r="AC16" s="589">
        <v>6</v>
      </c>
      <c r="AD16" s="589">
        <f t="shared" si="13"/>
        <v>8</v>
      </c>
      <c r="AE16" s="590" t="str">
        <f t="shared" si="2"/>
        <v>Castilla - La Mancha</v>
      </c>
      <c r="AF16" s="591">
        <f t="shared" si="3"/>
        <v>4.5793463099904157</v>
      </c>
      <c r="AH16" s="589">
        <f t="shared" si="14"/>
        <v>7</v>
      </c>
      <c r="AI16" s="589">
        <v>6</v>
      </c>
      <c r="AJ16" s="589">
        <f t="shared" si="15"/>
        <v>11</v>
      </c>
      <c r="AK16" s="590" t="str">
        <f t="shared" si="16"/>
        <v>Extremadura</v>
      </c>
      <c r="AL16" s="591">
        <f t="shared" si="17"/>
        <v>1.5884248955078963</v>
      </c>
      <c r="AN16" s="589">
        <f t="shared" si="18"/>
        <v>13</v>
      </c>
      <c r="AO16" s="589">
        <v>6</v>
      </c>
      <c r="AP16" s="589">
        <f t="shared" si="19"/>
        <v>4</v>
      </c>
      <c r="AQ16" s="590" t="str">
        <f t="shared" si="20"/>
        <v>Balears, Illes</v>
      </c>
      <c r="AR16" s="591">
        <f t="shared" si="21"/>
        <v>6.9459710531354375</v>
      </c>
      <c r="AT16" s="589">
        <f t="shared" si="22"/>
        <v>16</v>
      </c>
      <c r="AU16" s="589">
        <v>6</v>
      </c>
      <c r="AV16" s="589">
        <f t="shared" si="23"/>
        <v>4</v>
      </c>
      <c r="AW16" s="590" t="str">
        <f t="shared" si="24"/>
        <v>Balears, Illes</v>
      </c>
      <c r="AX16" s="591">
        <f t="shared" si="25"/>
        <v>39.075056565498947</v>
      </c>
    </row>
    <row r="17" spans="1:50" s="587" customFormat="1" ht="18" customHeight="1" x14ac:dyDescent="0.15">
      <c r="A17" s="616"/>
      <c r="B17" s="601" t="s">
        <v>7</v>
      </c>
      <c r="C17" s="602"/>
      <c r="D17" s="603">
        <f t="shared" si="4"/>
        <v>2372640</v>
      </c>
      <c r="E17" s="604">
        <f t="shared" si="0"/>
        <v>4.9976177145984177</v>
      </c>
      <c r="F17" s="602"/>
      <c r="G17" s="605">
        <f>'20pobl'!J18</f>
        <v>1750539</v>
      </c>
      <c r="H17" s="606">
        <f t="shared" si="5"/>
        <v>4.60711683024791</v>
      </c>
      <c r="I17" s="602"/>
      <c r="J17" s="605">
        <f>'20pobl'!Q18</f>
        <v>403248</v>
      </c>
      <c r="K17" s="606">
        <f t="shared" si="6"/>
        <v>6.0963996367389539</v>
      </c>
      <c r="L17" s="602"/>
      <c r="M17" s="605">
        <f>'20pobl'!X18</f>
        <v>218853</v>
      </c>
      <c r="N17" s="606">
        <f t="shared" si="1"/>
        <v>7.6402268751464053</v>
      </c>
      <c r="O17" s="602"/>
      <c r="P17" s="607">
        <f t="shared" si="7"/>
        <v>150745</v>
      </c>
      <c r="Q17" s="608">
        <f>P17*100/D17</f>
        <v>6.3534712387888597</v>
      </c>
      <c r="R17" s="602"/>
      <c r="S17" s="605">
        <f>'23solcasaad'!J18</f>
        <v>30892</v>
      </c>
      <c r="T17" s="609">
        <f>S17*100/G17</f>
        <v>1.7647136110649349</v>
      </c>
      <c r="U17" s="602"/>
      <c r="V17" s="605">
        <f>'23solcasaad'!Q18</f>
        <v>27448</v>
      </c>
      <c r="W17" s="609">
        <f>V17*100/J17</f>
        <v>6.8067293576161569</v>
      </c>
      <c r="X17" s="602"/>
      <c r="Y17" s="605">
        <f>'23solcasaad'!X18</f>
        <v>92405</v>
      </c>
      <c r="Z17" s="609">
        <f>Y17*100/M17</f>
        <v>42.222404993306007</v>
      </c>
      <c r="AA17" s="588"/>
      <c r="AB17" s="589">
        <f t="shared" si="12"/>
        <v>1</v>
      </c>
      <c r="AC17" s="589">
        <v>7</v>
      </c>
      <c r="AD17" s="589">
        <f t="shared" si="13"/>
        <v>17</v>
      </c>
      <c r="AE17" s="590" t="str">
        <f t="shared" si="2"/>
        <v>Rioja, La</v>
      </c>
      <c r="AF17" s="591">
        <f t="shared" si="3"/>
        <v>4.540907556300251</v>
      </c>
      <c r="AH17" s="589">
        <f t="shared" si="14"/>
        <v>2</v>
      </c>
      <c r="AI17" s="589">
        <v>7</v>
      </c>
      <c r="AJ17" s="589">
        <f t="shared" si="15"/>
        <v>6</v>
      </c>
      <c r="AK17" s="590" t="str">
        <f t="shared" si="16"/>
        <v>Cantabria</v>
      </c>
      <c r="AL17" s="591">
        <f t="shared" si="17"/>
        <v>1.4529119303987903</v>
      </c>
      <c r="AN17" s="589">
        <f t="shared" si="18"/>
        <v>7</v>
      </c>
      <c r="AO17" s="589">
        <v>7</v>
      </c>
      <c r="AP17" s="589">
        <f t="shared" si="19"/>
        <v>7</v>
      </c>
      <c r="AQ17" s="590" t="str">
        <f t="shared" si="20"/>
        <v>Castilla y León</v>
      </c>
      <c r="AR17" s="591">
        <f t="shared" si="21"/>
        <v>6.8067293576161569</v>
      </c>
      <c r="AT17" s="589">
        <f t="shared" si="22"/>
        <v>4</v>
      </c>
      <c r="AU17" s="589">
        <v>7</v>
      </c>
      <c r="AV17" s="589">
        <f t="shared" si="23"/>
        <v>17</v>
      </c>
      <c r="AW17" s="590" t="str">
        <f t="shared" si="24"/>
        <v>Rioja, La</v>
      </c>
      <c r="AX17" s="591">
        <f t="shared" si="25"/>
        <v>37.898017253059933</v>
      </c>
    </row>
    <row r="18" spans="1:50" s="587" customFormat="1" ht="18" customHeight="1" x14ac:dyDescent="0.15">
      <c r="A18" s="616"/>
      <c r="B18" s="601" t="s">
        <v>43</v>
      </c>
      <c r="C18" s="602"/>
      <c r="D18" s="603">
        <f t="shared" si="4"/>
        <v>2053328</v>
      </c>
      <c r="E18" s="604">
        <f t="shared" si="0"/>
        <v>4.3250338806902606</v>
      </c>
      <c r="F18" s="602"/>
      <c r="G18" s="605">
        <f>'20pobl'!J19</f>
        <v>1657821</v>
      </c>
      <c r="H18" s="606">
        <f t="shared" si="5"/>
        <v>4.3630990401461611</v>
      </c>
      <c r="I18" s="602"/>
      <c r="J18" s="605">
        <f>'20pobl'!Q19</f>
        <v>263299</v>
      </c>
      <c r="K18" s="606">
        <f t="shared" si="6"/>
        <v>3.9806172081541131</v>
      </c>
      <c r="L18" s="602"/>
      <c r="M18" s="605">
        <f>'20pobl'!X19</f>
        <v>132208</v>
      </c>
      <c r="N18" s="606">
        <f t="shared" si="1"/>
        <v>4.6154227481887657</v>
      </c>
      <c r="O18" s="602"/>
      <c r="P18" s="607">
        <f t="shared" si="7"/>
        <v>94029</v>
      </c>
      <c r="Q18" s="608">
        <f t="shared" si="8"/>
        <v>4.5793463099904157</v>
      </c>
      <c r="R18" s="602"/>
      <c r="S18" s="605">
        <f>'23solcasaad'!J19</f>
        <v>21619</v>
      </c>
      <c r="T18" s="609">
        <f t="shared" si="9"/>
        <v>1.3040611742763544</v>
      </c>
      <c r="U18" s="602"/>
      <c r="V18" s="605">
        <f>'23solcasaad'!Q19</f>
        <v>18681</v>
      </c>
      <c r="W18" s="609">
        <f t="shared" si="10"/>
        <v>7.0949756740435781</v>
      </c>
      <c r="X18" s="602"/>
      <c r="Y18" s="605">
        <f>'23solcasaad'!X19</f>
        <v>53729</v>
      </c>
      <c r="Z18" s="609">
        <f t="shared" si="11"/>
        <v>40.63974948565896</v>
      </c>
      <c r="AA18" s="588"/>
      <c r="AB18" s="589">
        <f t="shared" si="12"/>
        <v>6</v>
      </c>
      <c r="AC18" s="589">
        <v>8</v>
      </c>
      <c r="AD18" s="589">
        <f t="shared" si="13"/>
        <v>3</v>
      </c>
      <c r="AE18" s="590" t="str">
        <f t="shared" si="2"/>
        <v>Asturias, Principado de</v>
      </c>
      <c r="AF18" s="591">
        <f t="shared" si="3"/>
        <v>4.4522368182695891</v>
      </c>
      <c r="AH18" s="589">
        <f t="shared" si="14"/>
        <v>12</v>
      </c>
      <c r="AI18" s="589">
        <v>8</v>
      </c>
      <c r="AJ18" s="589">
        <f t="shared" si="15"/>
        <v>9</v>
      </c>
      <c r="AK18" s="590" t="str">
        <f t="shared" si="16"/>
        <v>Cataluña</v>
      </c>
      <c r="AL18" s="591">
        <f t="shared" si="17"/>
        <v>1.4412597666185119</v>
      </c>
      <c r="AN18" s="589">
        <f t="shared" si="18"/>
        <v>5</v>
      </c>
      <c r="AO18" s="589">
        <v>8</v>
      </c>
      <c r="AP18" s="589">
        <f t="shared" si="19"/>
        <v>20</v>
      </c>
      <c r="AQ18" s="590" t="str">
        <f t="shared" si="20"/>
        <v>TOTAL</v>
      </c>
      <c r="AR18" s="591">
        <f t="shared" si="21"/>
        <v>6.7516392328582224</v>
      </c>
      <c r="AT18" s="589">
        <f t="shared" si="22"/>
        <v>5</v>
      </c>
      <c r="AU18" s="589">
        <v>8</v>
      </c>
      <c r="AV18" s="589">
        <f t="shared" si="23"/>
        <v>16</v>
      </c>
      <c r="AW18" s="590" t="str">
        <f t="shared" si="24"/>
        <v>País Vasco</v>
      </c>
      <c r="AX18" s="591">
        <f t="shared" si="25"/>
        <v>37.225608416453767</v>
      </c>
    </row>
    <row r="19" spans="1:50" s="587" customFormat="1" ht="18" customHeight="1" x14ac:dyDescent="0.15">
      <c r="A19" s="616"/>
      <c r="B19" s="601" t="s">
        <v>44</v>
      </c>
      <c r="C19" s="602"/>
      <c r="D19" s="603">
        <f t="shared" si="4"/>
        <v>7792611</v>
      </c>
      <c r="E19" s="604">
        <f t="shared" si="0"/>
        <v>16.413990650319683</v>
      </c>
      <c r="F19" s="602"/>
      <c r="G19" s="605">
        <f>'20pobl'!J20</f>
        <v>6290816</v>
      </c>
      <c r="H19" s="606">
        <f t="shared" si="5"/>
        <v>16.556343086096817</v>
      </c>
      <c r="I19" s="602"/>
      <c r="J19" s="605">
        <f>'20pobl'!Q20</f>
        <v>1048523</v>
      </c>
      <c r="K19" s="606">
        <f t="shared" si="6"/>
        <v>15.851821301810395</v>
      </c>
      <c r="L19" s="602"/>
      <c r="M19" s="605">
        <f>'20pobl'!X20</f>
        <v>453272</v>
      </c>
      <c r="N19" s="606">
        <f t="shared" si="1"/>
        <v>15.823867692704059</v>
      </c>
      <c r="O19" s="602"/>
      <c r="P19" s="607">
        <f t="shared" si="7"/>
        <v>365101</v>
      </c>
      <c r="Q19" s="608">
        <f t="shared" si="8"/>
        <v>4.6852203966039108</v>
      </c>
      <c r="R19" s="602"/>
      <c r="S19" s="605">
        <f>'23solcasaad'!J20</f>
        <v>90667</v>
      </c>
      <c r="T19" s="609">
        <f t="shared" si="9"/>
        <v>1.4412597666185119</v>
      </c>
      <c r="U19" s="602"/>
      <c r="V19" s="605">
        <f>'23solcasaad'!Q20</f>
        <v>82997</v>
      </c>
      <c r="W19" s="609">
        <f t="shared" si="10"/>
        <v>7.9156108163578676</v>
      </c>
      <c r="X19" s="602"/>
      <c r="Y19" s="605">
        <f>'23solcasaad'!X20</f>
        <v>191437</v>
      </c>
      <c r="Z19" s="609">
        <f t="shared" si="11"/>
        <v>42.234464074551262</v>
      </c>
      <c r="AA19" s="588"/>
      <c r="AB19" s="589">
        <f t="shared" si="12"/>
        <v>5</v>
      </c>
      <c r="AC19" s="589">
        <v>9</v>
      </c>
      <c r="AD19" s="589">
        <f t="shared" si="13"/>
        <v>20</v>
      </c>
      <c r="AE19" s="590" t="str">
        <f t="shared" si="2"/>
        <v>TOTAL</v>
      </c>
      <c r="AF19" s="591">
        <f t="shared" si="3"/>
        <v>4.2931226306160113</v>
      </c>
      <c r="AH19" s="589">
        <f t="shared" si="14"/>
        <v>8</v>
      </c>
      <c r="AI19" s="589">
        <v>9</v>
      </c>
      <c r="AJ19" s="589">
        <f t="shared" si="15"/>
        <v>20</v>
      </c>
      <c r="AK19" s="590" t="str">
        <f t="shared" si="16"/>
        <v>TOTAL</v>
      </c>
      <c r="AL19" s="591">
        <f t="shared" si="17"/>
        <v>1.3873231707942935</v>
      </c>
      <c r="AN19" s="589">
        <f t="shared" si="18"/>
        <v>3</v>
      </c>
      <c r="AO19" s="589">
        <v>9</v>
      </c>
      <c r="AP19" s="589">
        <f t="shared" si="19"/>
        <v>18</v>
      </c>
      <c r="AQ19" s="590" t="str">
        <f t="shared" si="20"/>
        <v>Ceuta y Melilla</v>
      </c>
      <c r="AR19" s="591">
        <f t="shared" si="21"/>
        <v>6.4464677344321126</v>
      </c>
      <c r="AT19" s="589">
        <f t="shared" si="22"/>
        <v>3</v>
      </c>
      <c r="AU19" s="589">
        <v>9</v>
      </c>
      <c r="AV19" s="589">
        <f t="shared" si="23"/>
        <v>20</v>
      </c>
      <c r="AW19" s="590" t="str">
        <f t="shared" si="24"/>
        <v>TOTAL</v>
      </c>
      <c r="AX19" s="591">
        <f t="shared" si="25"/>
        <v>37.160492835879985</v>
      </c>
    </row>
    <row r="20" spans="1:50" s="587" customFormat="1" ht="18" customHeight="1" x14ac:dyDescent="0.15">
      <c r="A20" s="616"/>
      <c r="B20" s="601" t="s">
        <v>6</v>
      </c>
      <c r="C20" s="602"/>
      <c r="D20" s="603">
        <f t="shared" si="4"/>
        <v>5097967</v>
      </c>
      <c r="E20" s="604">
        <f t="shared" si="0"/>
        <v>10.738118799159649</v>
      </c>
      <c r="F20" s="602"/>
      <c r="G20" s="605">
        <f>'20pobl'!J21</f>
        <v>4079746</v>
      </c>
      <c r="H20" s="606">
        <f t="shared" si="5"/>
        <v>10.737188065925176</v>
      </c>
      <c r="I20" s="602"/>
      <c r="J20" s="605">
        <f>'20pobl'!Q21</f>
        <v>729753</v>
      </c>
      <c r="K20" s="606">
        <f t="shared" si="6"/>
        <v>11.032580258573288</v>
      </c>
      <c r="L20" s="602"/>
      <c r="M20" s="605">
        <f>'20pobl'!X21</f>
        <v>288468</v>
      </c>
      <c r="N20" s="606">
        <f t="shared" si="1"/>
        <v>10.070508360496467</v>
      </c>
      <c r="O20" s="602"/>
      <c r="P20" s="607">
        <f t="shared" si="7"/>
        <v>195490</v>
      </c>
      <c r="Q20" s="608">
        <f t="shared" si="8"/>
        <v>3.8346658579782882</v>
      </c>
      <c r="R20" s="602"/>
      <c r="S20" s="605">
        <f>'23solcasaad'!J21</f>
        <v>53084</v>
      </c>
      <c r="T20" s="609">
        <f t="shared" si="9"/>
        <v>1.3011594349256057</v>
      </c>
      <c r="U20" s="602"/>
      <c r="V20" s="605">
        <f>'23solcasaad'!Q21</f>
        <v>43104</v>
      </c>
      <c r="W20" s="609">
        <f t="shared" si="10"/>
        <v>5.9066560877447571</v>
      </c>
      <c r="X20" s="602"/>
      <c r="Y20" s="605">
        <f>'23solcasaad'!X21</f>
        <v>99302</v>
      </c>
      <c r="Z20" s="609">
        <f t="shared" si="11"/>
        <v>34.423922237475217</v>
      </c>
      <c r="AA20" s="588"/>
      <c r="AB20" s="589">
        <f t="shared" si="12"/>
        <v>13</v>
      </c>
      <c r="AC20" s="589">
        <v>10</v>
      </c>
      <c r="AD20" s="589">
        <f t="shared" si="13"/>
        <v>6</v>
      </c>
      <c r="AE20" s="590" t="str">
        <f t="shared" si="2"/>
        <v>Cantabria</v>
      </c>
      <c r="AF20" s="592">
        <f t="shared" si="3"/>
        <v>4.0227057645857034</v>
      </c>
      <c r="AH20" s="589">
        <f t="shared" si="14"/>
        <v>13</v>
      </c>
      <c r="AI20" s="589">
        <v>10</v>
      </c>
      <c r="AJ20" s="589">
        <f t="shared" si="15"/>
        <v>3</v>
      </c>
      <c r="AK20" s="590" t="str">
        <f t="shared" si="16"/>
        <v>Asturias, Principado de</v>
      </c>
      <c r="AL20" s="591">
        <f t="shared" si="17"/>
        <v>1.3653444105871582</v>
      </c>
      <c r="AN20" s="589">
        <f t="shared" si="18"/>
        <v>11</v>
      </c>
      <c r="AO20" s="589">
        <v>10</v>
      </c>
      <c r="AP20" s="589">
        <f t="shared" si="19"/>
        <v>16</v>
      </c>
      <c r="AQ20" s="590" t="str">
        <f t="shared" si="20"/>
        <v>País Vasco</v>
      </c>
      <c r="AR20" s="591">
        <f t="shared" si="21"/>
        <v>6.2792672914130403</v>
      </c>
      <c r="AT20" s="589">
        <f t="shared" si="22"/>
        <v>12</v>
      </c>
      <c r="AU20" s="589">
        <v>10</v>
      </c>
      <c r="AV20" s="589">
        <f t="shared" si="23"/>
        <v>13</v>
      </c>
      <c r="AW20" s="590" t="str">
        <f t="shared" si="24"/>
        <v>Madrid, Comunidad de</v>
      </c>
      <c r="AX20" s="591">
        <f t="shared" si="25"/>
        <v>35.544758746225767</v>
      </c>
    </row>
    <row r="21" spans="1:50" s="231" customFormat="1" ht="18" customHeight="1" x14ac:dyDescent="0.15">
      <c r="A21" s="676"/>
      <c r="B21" s="677" t="s">
        <v>5</v>
      </c>
      <c r="C21" s="678"/>
      <c r="D21" s="679">
        <f t="shared" si="4"/>
        <v>1054776</v>
      </c>
      <c r="E21" s="680">
        <f t="shared" si="0"/>
        <v>2.221730739822839</v>
      </c>
      <c r="F21" s="678"/>
      <c r="G21" s="681">
        <f>'20pobl'!J22</f>
        <v>828053</v>
      </c>
      <c r="H21" s="682">
        <f t="shared" si="5"/>
        <v>2.1792927279182428</v>
      </c>
      <c r="I21" s="678"/>
      <c r="J21" s="681">
        <f>'20pobl'!Q22</f>
        <v>152621</v>
      </c>
      <c r="K21" s="682">
        <f t="shared" si="6"/>
        <v>2.3073607530818152</v>
      </c>
      <c r="L21" s="678"/>
      <c r="M21" s="681">
        <f>'20pobl'!X22</f>
        <v>74102</v>
      </c>
      <c r="N21" s="682">
        <f t="shared" si="1"/>
        <v>2.5869240627366263</v>
      </c>
      <c r="O21" s="678"/>
      <c r="P21" s="683">
        <f t="shared" si="7"/>
        <v>57364</v>
      </c>
      <c r="Q21" s="684">
        <f t="shared" si="8"/>
        <v>5.438500686401663</v>
      </c>
      <c r="R21" s="678"/>
      <c r="S21" s="681">
        <f>'23solcasaad'!J22</f>
        <v>13153</v>
      </c>
      <c r="T21" s="685">
        <f t="shared" si="9"/>
        <v>1.5884248955078963</v>
      </c>
      <c r="U21" s="678"/>
      <c r="V21" s="681">
        <f>'23solcasaad'!Q22</f>
        <v>12898</v>
      </c>
      <c r="W21" s="685">
        <f t="shared" si="10"/>
        <v>8.4509995347953435</v>
      </c>
      <c r="X21" s="678"/>
      <c r="Y21" s="681">
        <f>'23solcasaad'!X22</f>
        <v>31313</v>
      </c>
      <c r="Z21" s="609">
        <f t="shared" si="11"/>
        <v>42.256619254541036</v>
      </c>
      <c r="AA21" s="588"/>
      <c r="AB21" s="589">
        <f t="shared" si="12"/>
        <v>2</v>
      </c>
      <c r="AC21" s="589">
        <v>11</v>
      </c>
      <c r="AD21" s="589">
        <f t="shared" si="13"/>
        <v>2</v>
      </c>
      <c r="AE21" s="590" t="str">
        <f t="shared" si="2"/>
        <v>Aragón</v>
      </c>
      <c r="AF21" s="591">
        <f t="shared" si="3"/>
        <v>3.9403158374895857</v>
      </c>
      <c r="AG21" s="587"/>
      <c r="AH21" s="589">
        <f t="shared" si="14"/>
        <v>6</v>
      </c>
      <c r="AI21" s="589">
        <v>11</v>
      </c>
      <c r="AJ21" s="589">
        <f t="shared" si="15"/>
        <v>17</v>
      </c>
      <c r="AK21" s="590" t="str">
        <f t="shared" si="16"/>
        <v>Rioja, La</v>
      </c>
      <c r="AL21" s="591">
        <f t="shared" si="17"/>
        <v>1.35953888010325</v>
      </c>
      <c r="AM21" s="587"/>
      <c r="AN21" s="589">
        <f t="shared" si="18"/>
        <v>2</v>
      </c>
      <c r="AO21" s="589">
        <v>11</v>
      </c>
      <c r="AP21" s="589">
        <f t="shared" si="19"/>
        <v>10</v>
      </c>
      <c r="AQ21" s="590" t="str">
        <f t="shared" si="20"/>
        <v>Comunitat Valenciana</v>
      </c>
      <c r="AR21" s="591">
        <f t="shared" si="21"/>
        <v>5.9066560877447571</v>
      </c>
      <c r="AS21" s="587"/>
      <c r="AT21" s="589">
        <f t="shared" si="22"/>
        <v>2</v>
      </c>
      <c r="AU21" s="589">
        <v>11</v>
      </c>
      <c r="AV21" s="589">
        <f t="shared" si="23"/>
        <v>14</v>
      </c>
      <c r="AW21" s="590" t="str">
        <f t="shared" si="24"/>
        <v>Murcia, Región de</v>
      </c>
      <c r="AX21" s="591">
        <f t="shared" si="25"/>
        <v>35.252079727541734</v>
      </c>
    </row>
    <row r="22" spans="1:50" s="231" customFormat="1" ht="18" customHeight="1" x14ac:dyDescent="0.15">
      <c r="A22" s="676"/>
      <c r="B22" s="677" t="s">
        <v>38</v>
      </c>
      <c r="C22" s="678"/>
      <c r="D22" s="679">
        <f t="shared" si="4"/>
        <v>2690464</v>
      </c>
      <c r="E22" s="680">
        <f t="shared" si="0"/>
        <v>5.6670672950339354</v>
      </c>
      <c r="F22" s="678"/>
      <c r="G22" s="681">
        <f>'20pobl'!J23</f>
        <v>1987834</v>
      </c>
      <c r="H22" s="682">
        <f t="shared" si="5"/>
        <v>5.231636357224275</v>
      </c>
      <c r="I22" s="678"/>
      <c r="J22" s="681">
        <f>'20pobl'!Q23</f>
        <v>464829</v>
      </c>
      <c r="K22" s="682">
        <f t="shared" si="6"/>
        <v>7.0273959120584131</v>
      </c>
      <c r="L22" s="678"/>
      <c r="M22" s="681">
        <f>'20pobl'!X23</f>
        <v>237801</v>
      </c>
      <c r="N22" s="682">
        <f t="shared" si="1"/>
        <v>8.3017074983513606</v>
      </c>
      <c r="O22" s="678"/>
      <c r="P22" s="683">
        <f t="shared" si="7"/>
        <v>82795</v>
      </c>
      <c r="Q22" s="684">
        <f t="shared" si="8"/>
        <v>3.0773502265780177</v>
      </c>
      <c r="R22" s="678"/>
      <c r="S22" s="681">
        <f>'23solcasaad'!J23</f>
        <v>23172</v>
      </c>
      <c r="T22" s="685">
        <f t="shared" si="9"/>
        <v>1.1656908977308971</v>
      </c>
      <c r="U22" s="678"/>
      <c r="V22" s="681">
        <f>'23solcasaad'!Q23</f>
        <v>15164</v>
      </c>
      <c r="W22" s="685">
        <f t="shared" si="10"/>
        <v>3.2622749441192354</v>
      </c>
      <c r="X22" s="678"/>
      <c r="Y22" s="681">
        <f>'23solcasaad'!X23</f>
        <v>44459</v>
      </c>
      <c r="Z22" s="609">
        <f t="shared" si="11"/>
        <v>18.695884373909276</v>
      </c>
      <c r="AA22" s="588"/>
      <c r="AB22" s="589">
        <f t="shared" si="12"/>
        <v>17</v>
      </c>
      <c r="AC22" s="589">
        <v>12</v>
      </c>
      <c r="AD22" s="589">
        <f t="shared" si="13"/>
        <v>14</v>
      </c>
      <c r="AE22" s="590" t="str">
        <f t="shared" si="2"/>
        <v>Murcia, Región de</v>
      </c>
      <c r="AF22" s="591">
        <f t="shared" si="3"/>
        <v>3.866300057837504</v>
      </c>
      <c r="AG22" s="587"/>
      <c r="AH22" s="589">
        <f t="shared" si="14"/>
        <v>15</v>
      </c>
      <c r="AI22" s="589">
        <v>12</v>
      </c>
      <c r="AJ22" s="589">
        <f t="shared" si="15"/>
        <v>8</v>
      </c>
      <c r="AK22" s="590" t="str">
        <f t="shared" si="16"/>
        <v>Castilla - La Mancha</v>
      </c>
      <c r="AL22" s="591">
        <f t="shared" si="17"/>
        <v>1.3040611742763544</v>
      </c>
      <c r="AM22" s="587"/>
      <c r="AN22" s="589">
        <f t="shared" si="18"/>
        <v>19</v>
      </c>
      <c r="AO22" s="589">
        <v>12</v>
      </c>
      <c r="AP22" s="589">
        <f t="shared" si="19"/>
        <v>17</v>
      </c>
      <c r="AQ22" s="590" t="str">
        <f t="shared" si="20"/>
        <v>Rioja, La</v>
      </c>
      <c r="AR22" s="591">
        <f t="shared" si="21"/>
        <v>5.8274459430528793</v>
      </c>
      <c r="AS22" s="587"/>
      <c r="AT22" s="589">
        <f t="shared" si="22"/>
        <v>19</v>
      </c>
      <c r="AU22" s="589">
        <v>12</v>
      </c>
      <c r="AV22" s="589">
        <f t="shared" si="23"/>
        <v>10</v>
      </c>
      <c r="AW22" s="590" t="str">
        <f t="shared" si="24"/>
        <v>Comunitat Valenciana</v>
      </c>
      <c r="AX22" s="591">
        <f t="shared" si="25"/>
        <v>34.423922237475217</v>
      </c>
    </row>
    <row r="23" spans="1:50" s="231" customFormat="1" ht="18" customHeight="1" x14ac:dyDescent="0.15">
      <c r="A23" s="676"/>
      <c r="B23" s="677" t="s">
        <v>45</v>
      </c>
      <c r="C23" s="678"/>
      <c r="D23" s="679">
        <f t="shared" si="4"/>
        <v>6750336</v>
      </c>
      <c r="E23" s="680">
        <f t="shared" si="0"/>
        <v>14.218591431102663</v>
      </c>
      <c r="F23" s="678"/>
      <c r="G23" s="681">
        <f>'20pobl'!J24</f>
        <v>5514027</v>
      </c>
      <c r="H23" s="682">
        <f t="shared" si="5"/>
        <v>14.511968367537881</v>
      </c>
      <c r="I23" s="678"/>
      <c r="J23" s="681">
        <f>'20pobl'!Q24</f>
        <v>866035</v>
      </c>
      <c r="K23" s="682">
        <f t="shared" si="6"/>
        <v>13.092924104777257</v>
      </c>
      <c r="L23" s="678"/>
      <c r="M23" s="681">
        <f>'20pobl'!X24</f>
        <v>370274</v>
      </c>
      <c r="N23" s="682">
        <f t="shared" si="1"/>
        <v>12.92638147965968</v>
      </c>
      <c r="O23" s="678"/>
      <c r="P23" s="683">
        <f t="shared" si="7"/>
        <v>231382</v>
      </c>
      <c r="Q23" s="684">
        <f t="shared" si="8"/>
        <v>3.4277108576521229</v>
      </c>
      <c r="R23" s="678"/>
      <c r="S23" s="681">
        <f>'23solcasaad'!J24</f>
        <v>54792</v>
      </c>
      <c r="T23" s="685">
        <f t="shared" si="9"/>
        <v>0.99368392646608372</v>
      </c>
      <c r="U23" s="678"/>
      <c r="V23" s="681">
        <f>'23solcasaad'!Q24</f>
        <v>44977</v>
      </c>
      <c r="W23" s="685">
        <f t="shared" si="10"/>
        <v>5.1934390642410522</v>
      </c>
      <c r="X23" s="678"/>
      <c r="Y23" s="681">
        <f>'23solcasaad'!X24</f>
        <v>131613</v>
      </c>
      <c r="Z23" s="609">
        <f t="shared" si="11"/>
        <v>35.544758746225767</v>
      </c>
      <c r="AA23" s="588"/>
      <c r="AB23" s="589">
        <f t="shared" si="12"/>
        <v>15</v>
      </c>
      <c r="AC23" s="589">
        <v>13</v>
      </c>
      <c r="AD23" s="589">
        <f t="shared" si="13"/>
        <v>10</v>
      </c>
      <c r="AE23" s="590" t="str">
        <f t="shared" si="2"/>
        <v>Comunitat Valenciana</v>
      </c>
      <c r="AF23" s="591">
        <f t="shared" si="3"/>
        <v>3.8346658579782882</v>
      </c>
      <c r="AG23" s="587"/>
      <c r="AH23" s="589">
        <f t="shared" si="14"/>
        <v>17</v>
      </c>
      <c r="AI23" s="589">
        <v>13</v>
      </c>
      <c r="AJ23" s="589">
        <f t="shared" si="15"/>
        <v>10</v>
      </c>
      <c r="AK23" s="590" t="str">
        <f t="shared" si="16"/>
        <v>Comunitat Valenciana</v>
      </c>
      <c r="AL23" s="591">
        <f t="shared" si="17"/>
        <v>1.3011594349256057</v>
      </c>
      <c r="AM23" s="587"/>
      <c r="AN23" s="589">
        <f t="shared" si="18"/>
        <v>15</v>
      </c>
      <c r="AO23" s="589">
        <v>13</v>
      </c>
      <c r="AP23" s="589">
        <f t="shared" si="19"/>
        <v>6</v>
      </c>
      <c r="AQ23" s="590" t="str">
        <f t="shared" si="20"/>
        <v>Cantabria</v>
      </c>
      <c r="AR23" s="591">
        <f t="shared" si="21"/>
        <v>5.3542754447717389</v>
      </c>
      <c r="AS23" s="587"/>
      <c r="AT23" s="589">
        <f t="shared" si="22"/>
        <v>10</v>
      </c>
      <c r="AU23" s="589">
        <v>13</v>
      </c>
      <c r="AV23" s="589">
        <f t="shared" si="23"/>
        <v>2</v>
      </c>
      <c r="AW23" s="590" t="str">
        <f t="shared" si="24"/>
        <v>Aragón</v>
      </c>
      <c r="AX23" s="591">
        <f t="shared" si="25"/>
        <v>32.88647355449455</v>
      </c>
    </row>
    <row r="24" spans="1:50" s="231" customFormat="1" ht="18" customHeight="1" x14ac:dyDescent="0.15">
      <c r="A24" s="676"/>
      <c r="B24" s="677" t="s">
        <v>46</v>
      </c>
      <c r="C24" s="678"/>
      <c r="D24" s="679">
        <f t="shared" si="4"/>
        <v>1531878</v>
      </c>
      <c r="E24" s="680">
        <f t="shared" si="0"/>
        <v>3.2266760357254345</v>
      </c>
      <c r="F24" s="678"/>
      <c r="G24" s="681">
        <f>'20pobl'!J25</f>
        <v>1285039</v>
      </c>
      <c r="H24" s="682">
        <f t="shared" si="5"/>
        <v>3.382001089050255</v>
      </c>
      <c r="I24" s="678"/>
      <c r="J24" s="681">
        <f>'20pobl'!Q25</f>
        <v>175195</v>
      </c>
      <c r="K24" s="682">
        <f t="shared" si="6"/>
        <v>2.6486398800700339</v>
      </c>
      <c r="L24" s="678"/>
      <c r="M24" s="681">
        <f>'20pobl'!X25</f>
        <v>71644</v>
      </c>
      <c r="N24" s="682">
        <f t="shared" si="1"/>
        <v>2.501114511763554</v>
      </c>
      <c r="O24" s="678"/>
      <c r="P24" s="683">
        <f t="shared" si="7"/>
        <v>59227</v>
      </c>
      <c r="Q24" s="684">
        <f t="shared" si="8"/>
        <v>3.866300057837504</v>
      </c>
      <c r="R24" s="678"/>
      <c r="S24" s="681">
        <f>'23solcasaad'!J25</f>
        <v>20427</v>
      </c>
      <c r="T24" s="685">
        <f t="shared" si="9"/>
        <v>1.5896015607308416</v>
      </c>
      <c r="U24" s="678"/>
      <c r="V24" s="681">
        <f>'23solcasaad'!Q25</f>
        <v>13544</v>
      </c>
      <c r="W24" s="685">
        <f t="shared" si="10"/>
        <v>7.7308142355660836</v>
      </c>
      <c r="X24" s="678"/>
      <c r="Y24" s="681">
        <f>'23solcasaad'!X25</f>
        <v>25256</v>
      </c>
      <c r="Z24" s="609">
        <f t="shared" si="11"/>
        <v>35.252079727541734</v>
      </c>
      <c r="AA24" s="588"/>
      <c r="AB24" s="589">
        <f t="shared" si="12"/>
        <v>12</v>
      </c>
      <c r="AC24" s="589">
        <v>14</v>
      </c>
      <c r="AD24" s="589">
        <f t="shared" si="13"/>
        <v>4</v>
      </c>
      <c r="AE24" s="590" t="str">
        <f t="shared" si="2"/>
        <v>Balears, Illes</v>
      </c>
      <c r="AF24" s="591">
        <f t="shared" si="3"/>
        <v>3.5260852974396149</v>
      </c>
      <c r="AG24" s="587"/>
      <c r="AH24" s="589">
        <f t="shared" si="14"/>
        <v>5</v>
      </c>
      <c r="AI24" s="589">
        <v>14</v>
      </c>
      <c r="AJ24" s="589">
        <f t="shared" si="15"/>
        <v>4</v>
      </c>
      <c r="AK24" s="590" t="str">
        <f t="shared" si="16"/>
        <v>Balears, Illes</v>
      </c>
      <c r="AL24" s="591">
        <f t="shared" si="17"/>
        <v>1.1847123146283831</v>
      </c>
      <c r="AM24" s="587"/>
      <c r="AN24" s="589">
        <f t="shared" si="18"/>
        <v>4</v>
      </c>
      <c r="AO24" s="589">
        <v>14</v>
      </c>
      <c r="AP24" s="589">
        <f t="shared" si="19"/>
        <v>3</v>
      </c>
      <c r="AQ24" s="590" t="str">
        <f t="shared" si="20"/>
        <v>Asturias, Principado de</v>
      </c>
      <c r="AR24" s="591">
        <f t="shared" si="21"/>
        <v>5.2643359624813471</v>
      </c>
      <c r="AS24" s="587"/>
      <c r="AT24" s="589">
        <f t="shared" si="22"/>
        <v>11</v>
      </c>
      <c r="AU24" s="589">
        <v>14</v>
      </c>
      <c r="AV24" s="589">
        <f t="shared" si="23"/>
        <v>18</v>
      </c>
      <c r="AW24" s="590" t="str">
        <f t="shared" si="24"/>
        <v>Ceuta y Melilla</v>
      </c>
      <c r="AX24" s="591">
        <f t="shared" si="25"/>
        <v>30.211977773204364</v>
      </c>
    </row>
    <row r="25" spans="1:50" s="231" customFormat="1" ht="18" customHeight="1" x14ac:dyDescent="0.15">
      <c r="B25" s="677" t="s">
        <v>47</v>
      </c>
      <c r="C25" s="678"/>
      <c r="D25" s="686">
        <f t="shared" si="4"/>
        <v>664117</v>
      </c>
      <c r="E25" s="680">
        <f t="shared" si="0"/>
        <v>1.3988649284198011</v>
      </c>
      <c r="F25" s="678"/>
      <c r="G25" s="687">
        <f>'20pobl'!J26</f>
        <v>529501</v>
      </c>
      <c r="H25" s="682">
        <f t="shared" si="5"/>
        <v>1.3935553385175072</v>
      </c>
      <c r="I25" s="678"/>
      <c r="J25" s="687">
        <f>'20pobl'!Q26</f>
        <v>93138</v>
      </c>
      <c r="K25" s="682">
        <f t="shared" si="6"/>
        <v>1.408082543165974</v>
      </c>
      <c r="L25" s="678"/>
      <c r="M25" s="687">
        <f>'20pobl'!X26</f>
        <v>41478</v>
      </c>
      <c r="N25" s="682">
        <f t="shared" si="1"/>
        <v>1.4480099899353567</v>
      </c>
      <c r="O25" s="678"/>
      <c r="P25" s="688">
        <f t="shared" si="7"/>
        <v>21583</v>
      </c>
      <c r="Q25" s="684">
        <f t="shared" si="8"/>
        <v>3.2498791628583517</v>
      </c>
      <c r="R25" s="678"/>
      <c r="S25" s="687">
        <f>'23solcasaad'!J26</f>
        <v>5170</v>
      </c>
      <c r="T25" s="685">
        <f t="shared" si="9"/>
        <v>0.97639097943157804</v>
      </c>
      <c r="U25" s="678"/>
      <c r="V25" s="687">
        <f>'23solcasaad'!Q26</f>
        <v>4088</v>
      </c>
      <c r="W25" s="685">
        <f t="shared" si="10"/>
        <v>4.389185939144066</v>
      </c>
      <c r="X25" s="678"/>
      <c r="Y25" s="687">
        <f>'23solcasaad'!X26</f>
        <v>12325</v>
      </c>
      <c r="Z25" s="609">
        <f t="shared" si="11"/>
        <v>29.714547470948453</v>
      </c>
      <c r="AA25" s="588"/>
      <c r="AB25" s="589">
        <f t="shared" si="12"/>
        <v>16</v>
      </c>
      <c r="AC25" s="589">
        <v>15</v>
      </c>
      <c r="AD25" s="589">
        <f t="shared" si="13"/>
        <v>13</v>
      </c>
      <c r="AE25" s="590" t="str">
        <f t="shared" si="2"/>
        <v>Madrid, Comunidad de</v>
      </c>
      <c r="AF25" s="591">
        <f t="shared" si="3"/>
        <v>3.4277108576521229</v>
      </c>
      <c r="AG25" s="587"/>
      <c r="AH25" s="589">
        <f t="shared" si="14"/>
        <v>19</v>
      </c>
      <c r="AI25" s="589">
        <v>15</v>
      </c>
      <c r="AJ25" s="589">
        <f t="shared" si="15"/>
        <v>12</v>
      </c>
      <c r="AK25" s="590" t="str">
        <f t="shared" si="16"/>
        <v>Galicia</v>
      </c>
      <c r="AL25" s="591">
        <f t="shared" si="17"/>
        <v>1.1656908977308971</v>
      </c>
      <c r="AM25" s="587"/>
      <c r="AN25" s="589">
        <f t="shared" si="18"/>
        <v>18</v>
      </c>
      <c r="AO25" s="589">
        <v>15</v>
      </c>
      <c r="AP25" s="589">
        <f t="shared" si="19"/>
        <v>13</v>
      </c>
      <c r="AQ25" s="590" t="str">
        <f t="shared" si="20"/>
        <v>Madrid, Comunidad de</v>
      </c>
      <c r="AR25" s="591">
        <f t="shared" si="21"/>
        <v>5.1934390642410522</v>
      </c>
      <c r="AS25" s="587"/>
      <c r="AT25" s="589">
        <f t="shared" si="22"/>
        <v>15</v>
      </c>
      <c r="AU25" s="589">
        <v>15</v>
      </c>
      <c r="AV25" s="589">
        <f t="shared" si="23"/>
        <v>15</v>
      </c>
      <c r="AW25" s="590" t="str">
        <f t="shared" si="24"/>
        <v>Navarra, Comunidad Foral de</v>
      </c>
      <c r="AX25" s="591">
        <f t="shared" si="25"/>
        <v>29.714547470948453</v>
      </c>
    </row>
    <row r="26" spans="1:50" s="231" customFormat="1" ht="18" customHeight="1" x14ac:dyDescent="0.15">
      <c r="B26" s="677" t="s">
        <v>48</v>
      </c>
      <c r="C26" s="678"/>
      <c r="D26" s="686">
        <f t="shared" si="4"/>
        <v>2208174</v>
      </c>
      <c r="E26" s="680">
        <f t="shared" si="0"/>
        <v>4.6511942390399073</v>
      </c>
      <c r="F26" s="678"/>
      <c r="G26" s="687">
        <f>'20pobl'!J27</f>
        <v>1695657</v>
      </c>
      <c r="H26" s="682">
        <f t="shared" si="5"/>
        <v>4.4626768686831202</v>
      </c>
      <c r="I26" s="678"/>
      <c r="J26" s="687">
        <f>'20pobl'!Q27</f>
        <v>353210</v>
      </c>
      <c r="K26" s="682">
        <f t="shared" si="6"/>
        <v>5.3399131940953604</v>
      </c>
      <c r="L26" s="678"/>
      <c r="M26" s="687">
        <f>'20pobl'!X27</f>
        <v>159307</v>
      </c>
      <c r="N26" s="682">
        <f t="shared" si="1"/>
        <v>5.561457338025745</v>
      </c>
      <c r="O26" s="678"/>
      <c r="P26" s="688">
        <f t="shared" si="7"/>
        <v>110818</v>
      </c>
      <c r="Q26" s="684">
        <f t="shared" si="8"/>
        <v>5.0185356769892229</v>
      </c>
      <c r="R26" s="678"/>
      <c r="S26" s="687">
        <f>'23solcasaad'!J27</f>
        <v>29336</v>
      </c>
      <c r="T26" s="685">
        <f t="shared" si="9"/>
        <v>1.7300668708353164</v>
      </c>
      <c r="U26" s="678"/>
      <c r="V26" s="687">
        <f>'23solcasaad'!Q27</f>
        <v>22179</v>
      </c>
      <c r="W26" s="685">
        <f t="shared" si="10"/>
        <v>6.2792672914130403</v>
      </c>
      <c r="X26" s="678"/>
      <c r="Y26" s="687">
        <f>'23solcasaad'!X27</f>
        <v>59303</v>
      </c>
      <c r="Z26" s="609">
        <f t="shared" si="11"/>
        <v>37.225608416453767</v>
      </c>
      <c r="AA26" s="588"/>
      <c r="AB26" s="589">
        <f t="shared" si="12"/>
        <v>4</v>
      </c>
      <c r="AC26" s="589">
        <v>16</v>
      </c>
      <c r="AD26" s="589">
        <f t="shared" si="13"/>
        <v>15</v>
      </c>
      <c r="AE26" s="590" t="str">
        <f t="shared" si="2"/>
        <v>Navarra, Comunidad Foral de</v>
      </c>
      <c r="AF26" s="592">
        <f t="shared" si="3"/>
        <v>3.2498791628583517</v>
      </c>
      <c r="AG26" s="587"/>
      <c r="AH26" s="589">
        <f t="shared" si="14"/>
        <v>3</v>
      </c>
      <c r="AI26" s="589">
        <v>16</v>
      </c>
      <c r="AJ26" s="589">
        <f t="shared" si="15"/>
        <v>5</v>
      </c>
      <c r="AK26" s="590" t="str">
        <f t="shared" si="16"/>
        <v>Canarias</v>
      </c>
      <c r="AL26" s="591">
        <f t="shared" si="17"/>
        <v>1.1325695327104874</v>
      </c>
      <c r="AM26" s="587"/>
      <c r="AN26" s="589">
        <f t="shared" si="18"/>
        <v>10</v>
      </c>
      <c r="AO26" s="589">
        <v>16</v>
      </c>
      <c r="AP26" s="589">
        <f t="shared" si="19"/>
        <v>2</v>
      </c>
      <c r="AQ26" s="590" t="str">
        <f t="shared" si="20"/>
        <v>Aragón</v>
      </c>
      <c r="AR26" s="591">
        <f t="shared" si="21"/>
        <v>5.1872566480064908</v>
      </c>
      <c r="AS26" s="587"/>
      <c r="AT26" s="589">
        <f t="shared" si="22"/>
        <v>8</v>
      </c>
      <c r="AU26" s="589">
        <v>16</v>
      </c>
      <c r="AV26" s="589">
        <f t="shared" si="23"/>
        <v>6</v>
      </c>
      <c r="AW26" s="590" t="str">
        <f t="shared" si="24"/>
        <v>Cantabria</v>
      </c>
      <c r="AX26" s="591">
        <f t="shared" si="25"/>
        <v>29.177634785999803</v>
      </c>
    </row>
    <row r="27" spans="1:50" s="231" customFormat="1" ht="18" customHeight="1" x14ac:dyDescent="0.15">
      <c r="B27" s="677" t="s">
        <v>49</v>
      </c>
      <c r="C27" s="678"/>
      <c r="D27" s="686">
        <f t="shared" si="4"/>
        <v>319892</v>
      </c>
      <c r="E27" s="689">
        <f t="shared" si="0"/>
        <v>0.67380551872948147</v>
      </c>
      <c r="F27" s="678"/>
      <c r="G27" s="687">
        <f>'20pobl'!J28</f>
        <v>251041</v>
      </c>
      <c r="H27" s="690">
        <f t="shared" si="5"/>
        <v>0.66069662897100012</v>
      </c>
      <c r="I27" s="678"/>
      <c r="J27" s="687">
        <f>'20pobl'!Q28</f>
        <v>46710</v>
      </c>
      <c r="K27" s="690">
        <f t="shared" si="6"/>
        <v>0.70617294328075164</v>
      </c>
      <c r="L27" s="678"/>
      <c r="M27" s="687">
        <f>'20pobl'!X28</f>
        <v>22141</v>
      </c>
      <c r="N27" s="690">
        <f t="shared" si="1"/>
        <v>0.77294925471716891</v>
      </c>
      <c r="O27" s="678"/>
      <c r="P27" s="688">
        <f t="shared" si="7"/>
        <v>14526</v>
      </c>
      <c r="Q27" s="691">
        <f t="shared" si="8"/>
        <v>4.540907556300251</v>
      </c>
      <c r="R27" s="678"/>
      <c r="S27" s="687">
        <f>'23solcasaad'!J28</f>
        <v>3413</v>
      </c>
      <c r="T27" s="414">
        <f t="shared" si="9"/>
        <v>1.35953888010325</v>
      </c>
      <c r="U27" s="678"/>
      <c r="V27" s="687">
        <f>'23solcasaad'!Q28</f>
        <v>2722</v>
      </c>
      <c r="W27" s="414">
        <f t="shared" si="10"/>
        <v>5.8274459430528793</v>
      </c>
      <c r="X27" s="678"/>
      <c r="Y27" s="687">
        <f>'23solcasaad'!X28</f>
        <v>8391</v>
      </c>
      <c r="Z27" s="612">
        <f t="shared" si="11"/>
        <v>37.898017253059933</v>
      </c>
      <c r="AA27" s="588"/>
      <c r="AB27" s="589">
        <f t="shared" si="12"/>
        <v>7</v>
      </c>
      <c r="AC27" s="589">
        <v>17</v>
      </c>
      <c r="AD27" s="589">
        <f t="shared" si="13"/>
        <v>12</v>
      </c>
      <c r="AE27" s="590" t="str">
        <f t="shared" si="2"/>
        <v>Galicia</v>
      </c>
      <c r="AF27" s="591">
        <f t="shared" si="3"/>
        <v>3.0773502265780177</v>
      </c>
      <c r="AG27" s="587"/>
      <c r="AH27" s="589">
        <f t="shared" si="14"/>
        <v>11</v>
      </c>
      <c r="AI27" s="589">
        <v>17</v>
      </c>
      <c r="AJ27" s="589">
        <f t="shared" si="15"/>
        <v>13</v>
      </c>
      <c r="AK27" s="590" t="str">
        <f t="shared" si="16"/>
        <v>Madrid, Comunidad de</v>
      </c>
      <c r="AL27" s="591">
        <f t="shared" si="17"/>
        <v>0.99368392646608372</v>
      </c>
      <c r="AM27" s="587"/>
      <c r="AN27" s="589">
        <f t="shared" si="18"/>
        <v>12</v>
      </c>
      <c r="AO27" s="589">
        <v>17</v>
      </c>
      <c r="AP27" s="589">
        <f t="shared" si="19"/>
        <v>5</v>
      </c>
      <c r="AQ27" s="590" t="str">
        <f t="shared" si="20"/>
        <v>Canarias</v>
      </c>
      <c r="AR27" s="591">
        <f t="shared" si="21"/>
        <v>4.7368952266976185</v>
      </c>
      <c r="AS27" s="587"/>
      <c r="AT27" s="589">
        <f t="shared" si="22"/>
        <v>7</v>
      </c>
      <c r="AU27" s="589">
        <v>17</v>
      </c>
      <c r="AV27" s="589">
        <f t="shared" si="23"/>
        <v>3</v>
      </c>
      <c r="AW27" s="590" t="str">
        <f t="shared" si="24"/>
        <v>Asturias, Principado de</v>
      </c>
      <c r="AX27" s="591">
        <f t="shared" si="25"/>
        <v>29.174098760796095</v>
      </c>
    </row>
    <row r="28" spans="1:50" s="231" customFormat="1" ht="18" customHeight="1" x14ac:dyDescent="0.15">
      <c r="B28" s="677" t="s">
        <v>4</v>
      </c>
      <c r="C28" s="678"/>
      <c r="D28" s="686">
        <f t="shared" si="4"/>
        <v>168287</v>
      </c>
      <c r="E28" s="689">
        <f t="shared" si="0"/>
        <v>0.35447185090726951</v>
      </c>
      <c r="F28" s="678"/>
      <c r="G28" s="687">
        <f>'20pobl'!J29</f>
        <v>148381</v>
      </c>
      <c r="H28" s="690">
        <f t="shared" si="5"/>
        <v>0.39051320901106185</v>
      </c>
      <c r="I28" s="678"/>
      <c r="J28" s="687">
        <f>'20pobl'!Q29</f>
        <v>15047</v>
      </c>
      <c r="K28" s="690">
        <f t="shared" si="6"/>
        <v>0.2274841421011661</v>
      </c>
      <c r="L28" s="678"/>
      <c r="M28" s="687">
        <f>'20pobl'!X29</f>
        <v>4859</v>
      </c>
      <c r="N28" s="690">
        <f t="shared" si="1"/>
        <v>0.16962921406759962</v>
      </c>
      <c r="O28" s="678"/>
      <c r="P28" s="688">
        <f t="shared" si="7"/>
        <v>5098</v>
      </c>
      <c r="Q28" s="691">
        <f t="shared" si="8"/>
        <v>3.0293486722087861</v>
      </c>
      <c r="R28" s="678"/>
      <c r="S28" s="687">
        <f>'23solcasaad'!J29</f>
        <v>2660</v>
      </c>
      <c r="T28" s="414">
        <f t="shared" si="9"/>
        <v>1.7926823515140078</v>
      </c>
      <c r="U28" s="678"/>
      <c r="V28" s="687">
        <f>'23solcasaad'!Q29</f>
        <v>970</v>
      </c>
      <c r="W28" s="414">
        <f t="shared" si="10"/>
        <v>6.4464677344321126</v>
      </c>
      <c r="X28" s="678"/>
      <c r="Y28" s="687">
        <f>'23solcasaad'!X29</f>
        <v>1468</v>
      </c>
      <c r="Z28" s="612">
        <f t="shared" si="11"/>
        <v>30.211977773204364</v>
      </c>
      <c r="AA28" s="588"/>
      <c r="AB28" s="589">
        <f t="shared" si="12"/>
        <v>18</v>
      </c>
      <c r="AC28" s="589">
        <v>18</v>
      </c>
      <c r="AD28" s="589">
        <f t="shared" si="13"/>
        <v>18</v>
      </c>
      <c r="AE28" s="590" t="str">
        <f t="shared" si="2"/>
        <v>Ceuta y Melilla</v>
      </c>
      <c r="AF28" s="591">
        <f t="shared" si="3"/>
        <v>3.0293486722087861</v>
      </c>
      <c r="AG28" s="587"/>
      <c r="AH28" s="589">
        <f t="shared" si="14"/>
        <v>1</v>
      </c>
      <c r="AI28" s="589">
        <v>18</v>
      </c>
      <c r="AJ28" s="589">
        <f t="shared" si="15"/>
        <v>2</v>
      </c>
      <c r="AK28" s="590" t="str">
        <f t="shared" si="16"/>
        <v>Aragón</v>
      </c>
      <c r="AL28" s="591">
        <f t="shared" si="17"/>
        <v>0.98753509112321591</v>
      </c>
      <c r="AM28" s="587"/>
      <c r="AN28" s="589">
        <f t="shared" si="18"/>
        <v>9</v>
      </c>
      <c r="AO28" s="589">
        <v>18</v>
      </c>
      <c r="AP28" s="589">
        <f t="shared" si="19"/>
        <v>15</v>
      </c>
      <c r="AQ28" s="590" t="str">
        <f t="shared" si="20"/>
        <v>Navarra, Comunidad Foral de</v>
      </c>
      <c r="AR28" s="591">
        <f t="shared" si="21"/>
        <v>4.389185939144066</v>
      </c>
      <c r="AS28" s="587"/>
      <c r="AT28" s="589">
        <f t="shared" si="22"/>
        <v>14</v>
      </c>
      <c r="AU28" s="589">
        <v>18</v>
      </c>
      <c r="AV28" s="589">
        <f t="shared" si="23"/>
        <v>5</v>
      </c>
      <c r="AW28" s="590" t="str">
        <f t="shared" si="24"/>
        <v>Canarias</v>
      </c>
      <c r="AX28" s="591">
        <f t="shared" si="25"/>
        <v>25.376902848641684</v>
      </c>
    </row>
    <row r="29" spans="1:50" s="231" customFormat="1" ht="3.75" customHeight="1" x14ac:dyDescent="0.15">
      <c r="A29" s="676"/>
      <c r="B29" s="430"/>
      <c r="C29" s="513"/>
      <c r="D29" s="430"/>
      <c r="E29" s="692"/>
      <c r="F29" s="513"/>
      <c r="G29" s="430"/>
      <c r="H29" s="693"/>
      <c r="I29" s="513"/>
      <c r="J29" s="430"/>
      <c r="K29" s="693"/>
      <c r="L29" s="513"/>
      <c r="M29" s="430"/>
      <c r="N29" s="693"/>
      <c r="O29" s="513"/>
      <c r="P29" s="430"/>
      <c r="Q29" s="694"/>
      <c r="R29" s="513"/>
      <c r="S29" s="430"/>
      <c r="T29" s="695"/>
      <c r="U29" s="513"/>
      <c r="V29" s="430"/>
      <c r="W29" s="693"/>
      <c r="X29" s="513"/>
      <c r="Y29" s="430"/>
      <c r="Z29" s="593"/>
      <c r="AA29" s="588"/>
      <c r="AB29" s="585"/>
      <c r="AC29" s="585"/>
      <c r="AD29" s="589">
        <f>MATCH(AC30,AB$11:AB$30,0)</f>
        <v>5</v>
      </c>
      <c r="AE29" s="590" t="str">
        <f t="shared" si="2"/>
        <v>Canarias</v>
      </c>
      <c r="AF29" s="591">
        <f t="shared" si="3"/>
        <v>2.6543588858158214</v>
      </c>
      <c r="AG29" s="587"/>
      <c r="AH29" s="585"/>
      <c r="AI29" s="585"/>
      <c r="AJ29" s="589">
        <f>MATCH(AI30,AH$11:AH$30,0)</f>
        <v>15</v>
      </c>
      <c r="AK29" s="590" t="str">
        <f t="shared" si="16"/>
        <v>Navarra, Comunidad Foral de</v>
      </c>
      <c r="AL29" s="591">
        <f t="shared" si="17"/>
        <v>0.97639097943157804</v>
      </c>
      <c r="AM29" s="587"/>
      <c r="AN29" s="585"/>
      <c r="AO29" s="585"/>
      <c r="AP29" s="589">
        <f>MATCH(AO30,AN$11:AN$30,0)</f>
        <v>12</v>
      </c>
      <c r="AQ29" s="590" t="str">
        <f t="shared" si="20"/>
        <v>Galicia</v>
      </c>
      <c r="AR29" s="591">
        <f>INDEX(W$11:W$30,AP29,1)</f>
        <v>3.2622749441192354</v>
      </c>
      <c r="AS29" s="587"/>
      <c r="AT29" s="585"/>
      <c r="AU29" s="585"/>
      <c r="AV29" s="589">
        <f>MATCH(AU30,AT$11:AT$30,0)</f>
        <v>12</v>
      </c>
      <c r="AW29" s="590" t="str">
        <f t="shared" si="24"/>
        <v>Galicia</v>
      </c>
      <c r="AX29" s="591">
        <f t="shared" si="25"/>
        <v>18.695884373909276</v>
      </c>
    </row>
    <row r="30" spans="1:50" s="439" customFormat="1" ht="18" customHeight="1" x14ac:dyDescent="0.15">
      <c r="B30" s="696" t="s">
        <v>3</v>
      </c>
      <c r="C30" s="674"/>
      <c r="D30" s="697">
        <f>SUM(D11:D28)</f>
        <v>47475420</v>
      </c>
      <c r="E30" s="695">
        <f>SUM(E11:E28)</f>
        <v>100</v>
      </c>
      <c r="F30" s="674"/>
      <c r="G30" s="697">
        <f>SUM(G11:G28)</f>
        <v>37996410</v>
      </c>
      <c r="H30" s="698">
        <f>SUM(H11:H28)</f>
        <v>99.999999999999972</v>
      </c>
      <c r="I30" s="674"/>
      <c r="J30" s="697">
        <f>SUM(J11:J28)</f>
        <v>6614527</v>
      </c>
      <c r="K30" s="698">
        <f>SUM(K11:K28)</f>
        <v>99.999999999999986</v>
      </c>
      <c r="L30" s="674"/>
      <c r="M30" s="697">
        <f>SUM(M11:M28)</f>
        <v>2864483</v>
      </c>
      <c r="N30" s="698">
        <f>SUM(N11:N28)</f>
        <v>100.00000000000001</v>
      </c>
      <c r="O30" s="674"/>
      <c r="P30" s="697">
        <f>SUM(P11:P28)</f>
        <v>2038178</v>
      </c>
      <c r="Q30" s="694">
        <f>P30*100/D30</f>
        <v>4.2931226306160113</v>
      </c>
      <c r="R30" s="674"/>
      <c r="S30" s="697">
        <f>SUM(S11:S28)</f>
        <v>527133</v>
      </c>
      <c r="T30" s="695">
        <f>S30*100/G30</f>
        <v>1.3873231707942935</v>
      </c>
      <c r="U30" s="674"/>
      <c r="V30" s="697">
        <f>SUM(V11:V28)</f>
        <v>446589</v>
      </c>
      <c r="W30" s="695">
        <f>V30*100/J30</f>
        <v>6.7516392328582224</v>
      </c>
      <c r="X30" s="674"/>
      <c r="Y30" s="697">
        <f>SUM(Y11:Y28)</f>
        <v>1064456</v>
      </c>
      <c r="Z30" s="594">
        <f>Y30*100/M30</f>
        <v>37.160492835879985</v>
      </c>
      <c r="AA30" s="588"/>
      <c r="AB30" s="589">
        <f>_xlfn.RANK.EQ(Q30,Q$11:Q$30,0)</f>
        <v>9</v>
      </c>
      <c r="AC30" s="589">
        <v>19</v>
      </c>
      <c r="AD30" s="585"/>
      <c r="AE30" s="585"/>
      <c r="AF30" s="595"/>
      <c r="AG30" s="297"/>
      <c r="AH30" s="589">
        <f t="shared" si="14"/>
        <v>9</v>
      </c>
      <c r="AI30" s="589">
        <v>19</v>
      </c>
      <c r="AJ30" s="585"/>
      <c r="AK30" s="585"/>
      <c r="AL30" s="595"/>
      <c r="AM30" s="297"/>
      <c r="AN30" s="589">
        <f t="shared" si="18"/>
        <v>8</v>
      </c>
      <c r="AO30" s="589">
        <v>19</v>
      </c>
      <c r="AP30" s="585"/>
      <c r="AQ30" s="585"/>
      <c r="AR30" s="595"/>
      <c r="AS30" s="297"/>
      <c r="AT30" s="589">
        <f t="shared" si="22"/>
        <v>9</v>
      </c>
      <c r="AU30" s="589">
        <v>19</v>
      </c>
      <c r="AV30" s="585"/>
      <c r="AW30" s="585"/>
      <c r="AX30" s="595"/>
    </row>
    <row r="31" spans="1:50" s="439" customFormat="1" ht="5.25" customHeight="1" x14ac:dyDescent="0.2">
      <c r="B31" s="784" t="s">
        <v>42</v>
      </c>
      <c r="C31" s="785"/>
      <c r="D31" s="785"/>
      <c r="E31" s="785"/>
      <c r="F31" s="785"/>
      <c r="G31" s="785"/>
      <c r="H31" s="785"/>
      <c r="I31" s="785"/>
      <c r="R31" s="785"/>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row>
    <row r="32" spans="1:50" s="439" customFormat="1" ht="5.25" customHeight="1" x14ac:dyDescent="0.2">
      <c r="B32" s="784" t="s">
        <v>50</v>
      </c>
      <c r="C32" s="786"/>
      <c r="D32" s="786"/>
      <c r="E32" s="786"/>
      <c r="F32" s="786"/>
      <c r="G32" s="786"/>
      <c r="H32" s="786"/>
      <c r="I32" s="786"/>
      <c r="R32" s="786"/>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row>
    <row r="33" spans="2:50" s="439" customFormat="1" ht="13.5" customHeight="1" x14ac:dyDescent="0.2">
      <c r="B33" s="1079" t="s">
        <v>179</v>
      </c>
      <c r="C33" s="1079"/>
      <c r="D33" s="1079"/>
      <c r="E33" s="1079"/>
      <c r="F33" s="1079"/>
      <c r="G33" s="1079"/>
      <c r="H33" s="1079"/>
      <c r="I33" s="1079"/>
      <c r="J33" s="1079"/>
      <c r="K33" s="1079"/>
      <c r="L33" s="1079"/>
      <c r="M33" s="1079"/>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row>
    <row r="34" spans="2:50" s="297" customFormat="1" ht="29.25" customHeight="1" x14ac:dyDescent="0.2">
      <c r="B34" s="1066"/>
      <c r="C34" s="1066"/>
      <c r="D34" s="1066"/>
      <c r="E34" s="1066"/>
      <c r="F34" s="1066"/>
      <c r="G34" s="1066"/>
      <c r="H34" s="1066"/>
      <c r="I34" s="1066"/>
      <c r="J34" s="1066"/>
      <c r="K34" s="1066"/>
      <c r="L34" s="1066"/>
      <c r="M34" s="1066"/>
      <c r="N34" s="1066"/>
      <c r="O34" s="1066"/>
      <c r="P34" s="1066"/>
      <c r="Q34" s="614"/>
      <c r="R34" s="614"/>
      <c r="S34" s="614"/>
    </row>
    <row r="35" spans="2:50" s="439" customFormat="1" ht="4.5" customHeight="1" x14ac:dyDescent="0.2">
      <c r="B35" s="1056"/>
      <c r="C35" s="1056"/>
      <c r="D35" s="1056"/>
      <c r="E35" s="1056"/>
      <c r="F35" s="1056"/>
      <c r="G35" s="1056"/>
      <c r="H35" s="1056"/>
      <c r="I35" s="1056"/>
      <c r="J35" s="1056"/>
      <c r="K35" s="1056"/>
      <c r="L35" s="1056"/>
      <c r="M35" s="1056"/>
      <c r="N35" s="1056"/>
      <c r="O35" s="1056"/>
      <c r="P35" s="1056"/>
      <c r="Q35" s="699"/>
      <c r="R35" s="699"/>
      <c r="S35" s="699"/>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row>
    <row r="36" spans="2:50" s="439" customFormat="1" x14ac:dyDescent="0.2">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row>
    <row r="37" spans="2:50" s="439" customFormat="1" x14ac:dyDescent="0.2">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row>
    <row r="38" spans="2:50" s="439" customFormat="1" x14ac:dyDescent="0.2">
      <c r="L38" s="700"/>
      <c r="M38" s="700"/>
      <c r="N38" s="700"/>
      <c r="Z38" s="297"/>
      <c r="AA38" s="297"/>
      <c r="AB38" s="297"/>
      <c r="AC38" s="297"/>
      <c r="AD38" s="297"/>
      <c r="AE38" s="297"/>
      <c r="AF38" s="297"/>
      <c r="AG38" s="297"/>
      <c r="AH38" s="297"/>
      <c r="AI38" s="297"/>
      <c r="AJ38" s="297"/>
      <c r="AK38" s="297"/>
      <c r="AL38" s="297"/>
      <c r="AM38" s="297"/>
      <c r="AN38" s="297"/>
      <c r="AO38" s="297"/>
      <c r="AP38" s="297"/>
      <c r="AQ38" s="297"/>
      <c r="AR38" s="297"/>
      <c r="AS38" s="297"/>
      <c r="AT38" s="297"/>
      <c r="AU38" s="297"/>
      <c r="AV38" s="297"/>
      <c r="AW38" s="297"/>
      <c r="AX38" s="297"/>
    </row>
    <row r="39" spans="2:50" s="439" customFormat="1" x14ac:dyDescent="0.2">
      <c r="Z39" s="297"/>
      <c r="AA39" s="297"/>
      <c r="AB39" s="297"/>
      <c r="AC39" s="297"/>
      <c r="AD39" s="297"/>
      <c r="AE39" s="297"/>
      <c r="AF39" s="297"/>
      <c r="AG39" s="297"/>
      <c r="AH39" s="297"/>
      <c r="AI39" s="297"/>
      <c r="AJ39" s="297"/>
      <c r="AK39" s="297"/>
      <c r="AL39" s="297"/>
      <c r="AM39" s="297"/>
      <c r="AN39" s="297"/>
      <c r="AO39" s="297"/>
      <c r="AP39" s="297"/>
      <c r="AQ39" s="297"/>
      <c r="AR39" s="297"/>
      <c r="AS39" s="297"/>
      <c r="AT39" s="297"/>
      <c r="AU39" s="297"/>
      <c r="AV39" s="297"/>
      <c r="AW39" s="297"/>
      <c r="AX39" s="297"/>
    </row>
    <row r="40" spans="2:50" s="439" customFormat="1" x14ac:dyDescent="0.2">
      <c r="Z40" s="297"/>
      <c r="AA40" s="297"/>
      <c r="AB40" s="297"/>
      <c r="AC40" s="297"/>
      <c r="AD40" s="297"/>
      <c r="AE40" s="297"/>
      <c r="AF40" s="297"/>
      <c r="AG40" s="297"/>
      <c r="AH40" s="297"/>
      <c r="AI40" s="297"/>
      <c r="AJ40" s="297"/>
      <c r="AK40" s="297"/>
      <c r="AL40" s="297"/>
      <c r="AM40" s="297"/>
      <c r="AN40" s="297"/>
      <c r="AO40" s="297"/>
      <c r="AP40" s="297"/>
      <c r="AQ40" s="297"/>
      <c r="AR40" s="297"/>
      <c r="AS40" s="297"/>
      <c r="AT40" s="297"/>
      <c r="AU40" s="297"/>
      <c r="AV40" s="297"/>
      <c r="AW40" s="297"/>
      <c r="AX40" s="297"/>
    </row>
    <row r="41" spans="2:50" s="439" customFormat="1" x14ac:dyDescent="0.2">
      <c r="Z41" s="297"/>
      <c r="AA41" s="297"/>
      <c r="AB41" s="297"/>
      <c r="AC41" s="297"/>
      <c r="AD41" s="297"/>
      <c r="AE41" s="297"/>
      <c r="AF41" s="297"/>
      <c r="AG41" s="297"/>
      <c r="AH41" s="297"/>
      <c r="AI41" s="297"/>
      <c r="AJ41" s="297"/>
      <c r="AK41" s="297"/>
      <c r="AL41" s="297"/>
      <c r="AM41" s="297"/>
      <c r="AN41" s="297"/>
      <c r="AO41" s="297"/>
      <c r="AP41" s="297"/>
      <c r="AQ41" s="297"/>
      <c r="AR41" s="297"/>
      <c r="AS41" s="297"/>
      <c r="AT41" s="297"/>
      <c r="AU41" s="297"/>
      <c r="AV41" s="297"/>
      <c r="AW41" s="297"/>
      <c r="AX41" s="297"/>
    </row>
    <row r="42" spans="2:50" s="439" customFormat="1" x14ac:dyDescent="0.2">
      <c r="Z42" s="297"/>
      <c r="AA42" s="297"/>
      <c r="AB42" s="297"/>
      <c r="AC42" s="297"/>
      <c r="AD42" s="297"/>
      <c r="AE42" s="297"/>
      <c r="AF42" s="297"/>
      <c r="AG42" s="297"/>
      <c r="AH42" s="297"/>
      <c r="AI42" s="297"/>
      <c r="AJ42" s="297"/>
      <c r="AK42" s="297"/>
      <c r="AL42" s="297"/>
      <c r="AM42" s="297"/>
      <c r="AN42" s="297"/>
      <c r="AO42" s="297"/>
      <c r="AP42" s="297"/>
      <c r="AQ42" s="297"/>
      <c r="AR42" s="297"/>
      <c r="AS42" s="297"/>
      <c r="AT42" s="297"/>
      <c r="AU42" s="297"/>
      <c r="AV42" s="297"/>
      <c r="AW42" s="297"/>
      <c r="AX42" s="297"/>
    </row>
    <row r="43" spans="2:50" s="439" customFormat="1" x14ac:dyDescent="0.2">
      <c r="Z43" s="297"/>
      <c r="AA43" s="297"/>
      <c r="AB43" s="297"/>
      <c r="AC43" s="297"/>
      <c r="AD43" s="297"/>
      <c r="AE43" s="297"/>
      <c r="AF43" s="297"/>
      <c r="AG43" s="297"/>
      <c r="AH43" s="297"/>
      <c r="AI43" s="297"/>
      <c r="AJ43" s="297"/>
      <c r="AK43" s="297"/>
      <c r="AL43" s="297"/>
      <c r="AM43" s="297"/>
      <c r="AN43" s="297"/>
      <c r="AO43" s="297"/>
      <c r="AP43" s="297"/>
      <c r="AQ43" s="297"/>
      <c r="AR43" s="297"/>
      <c r="AS43" s="297"/>
      <c r="AT43" s="297"/>
      <c r="AU43" s="297"/>
      <c r="AV43" s="297"/>
      <c r="AW43" s="297"/>
      <c r="AX43" s="297"/>
    </row>
    <row r="44" spans="2:50" s="439" customFormat="1" x14ac:dyDescent="0.2">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row>
    <row r="45" spans="2:50" s="439" customFormat="1" x14ac:dyDescent="0.2">
      <c r="Z45" s="297"/>
      <c r="AA45" s="297"/>
      <c r="AB45" s="297"/>
      <c r="AC45" s="297"/>
      <c r="AD45" s="297"/>
      <c r="AE45" s="297"/>
      <c r="AF45" s="297"/>
      <c r="AG45" s="297"/>
      <c r="AH45" s="297"/>
      <c r="AI45" s="297"/>
      <c r="AJ45" s="297"/>
      <c r="AK45" s="297"/>
      <c r="AL45" s="297"/>
      <c r="AM45" s="297"/>
      <c r="AN45" s="297"/>
      <c r="AO45" s="297"/>
      <c r="AP45" s="297"/>
      <c r="AQ45" s="297"/>
      <c r="AR45" s="297"/>
      <c r="AS45" s="297"/>
      <c r="AT45" s="297"/>
      <c r="AU45" s="297"/>
      <c r="AV45" s="297"/>
      <c r="AW45" s="297"/>
      <c r="AX45" s="297"/>
    </row>
    <row r="46" spans="2:50" s="439" customFormat="1" x14ac:dyDescent="0.2">
      <c r="Z46" s="297"/>
      <c r="AA46" s="297"/>
      <c r="AB46" s="297"/>
      <c r="AC46" s="297"/>
      <c r="AD46" s="297"/>
      <c r="AE46" s="297"/>
      <c r="AF46" s="297"/>
      <c r="AG46" s="297"/>
      <c r="AH46" s="297"/>
      <c r="AI46" s="297"/>
      <c r="AJ46" s="297"/>
      <c r="AK46" s="297"/>
      <c r="AL46" s="297"/>
      <c r="AM46" s="297"/>
      <c r="AN46" s="297"/>
      <c r="AO46" s="297"/>
      <c r="AP46" s="297"/>
      <c r="AQ46" s="297"/>
      <c r="AR46" s="297"/>
      <c r="AS46" s="297"/>
      <c r="AT46" s="297"/>
      <c r="AU46" s="297"/>
      <c r="AV46" s="297"/>
      <c r="AW46" s="297"/>
      <c r="AX46" s="297"/>
    </row>
    <row r="47" spans="2:50" s="439" customFormat="1" x14ac:dyDescent="0.2">
      <c r="Z47" s="297"/>
      <c r="AA47" s="297"/>
      <c r="AB47" s="297"/>
      <c r="AC47" s="297"/>
      <c r="AD47" s="297"/>
      <c r="AE47" s="297"/>
      <c r="AF47" s="297"/>
      <c r="AG47" s="297"/>
      <c r="AH47" s="297"/>
      <c r="AI47" s="297"/>
      <c r="AJ47" s="297"/>
      <c r="AK47" s="297"/>
      <c r="AL47" s="297"/>
      <c r="AM47" s="297"/>
      <c r="AN47" s="297"/>
      <c r="AO47" s="297"/>
      <c r="AP47" s="297"/>
      <c r="AQ47" s="297"/>
      <c r="AR47" s="297"/>
      <c r="AS47" s="297"/>
      <c r="AT47" s="297"/>
      <c r="AU47" s="297"/>
      <c r="AV47" s="297"/>
      <c r="AW47" s="297"/>
      <c r="AX47" s="297"/>
    </row>
    <row r="48" spans="2:50" s="439" customFormat="1" x14ac:dyDescent="0.2">
      <c r="Z48" s="297"/>
      <c r="AA48" s="297"/>
      <c r="AB48" s="297"/>
      <c r="AC48" s="297"/>
      <c r="AD48" s="297"/>
      <c r="AE48" s="297"/>
      <c r="AF48" s="297"/>
      <c r="AG48" s="297"/>
      <c r="AH48" s="297"/>
      <c r="AI48" s="297"/>
      <c r="AJ48" s="297"/>
      <c r="AK48" s="297"/>
      <c r="AL48" s="297"/>
      <c r="AM48" s="297"/>
      <c r="AN48" s="297"/>
      <c r="AO48" s="297"/>
      <c r="AP48" s="297"/>
      <c r="AQ48" s="297"/>
      <c r="AR48" s="297"/>
      <c r="AS48" s="297"/>
      <c r="AT48" s="297"/>
      <c r="AU48" s="297"/>
      <c r="AV48" s="297"/>
      <c r="AW48" s="297"/>
      <c r="AX48" s="297"/>
    </row>
    <row r="49" spans="26:50" s="439" customFormat="1" x14ac:dyDescent="0.2">
      <c r="Z49" s="297"/>
      <c r="AA49" s="297"/>
      <c r="AB49" s="297"/>
      <c r="AC49" s="297"/>
      <c r="AD49" s="297"/>
      <c r="AE49" s="297"/>
      <c r="AF49" s="297"/>
      <c r="AG49" s="297"/>
      <c r="AH49" s="297"/>
      <c r="AI49" s="297"/>
      <c r="AJ49" s="297"/>
      <c r="AK49" s="297"/>
      <c r="AL49" s="297"/>
      <c r="AM49" s="297"/>
      <c r="AN49" s="297"/>
      <c r="AO49" s="297"/>
      <c r="AP49" s="297"/>
      <c r="AQ49" s="297"/>
      <c r="AR49" s="297"/>
      <c r="AS49" s="297"/>
      <c r="AT49" s="297"/>
      <c r="AU49" s="297"/>
      <c r="AV49" s="297"/>
      <c r="AW49" s="297"/>
      <c r="AX49" s="297"/>
    </row>
    <row r="50" spans="26:50" s="439" customFormat="1" x14ac:dyDescent="0.2">
      <c r="Z50" s="297"/>
      <c r="AA50" s="297"/>
      <c r="AB50" s="297"/>
      <c r="AC50" s="297"/>
      <c r="AD50" s="297"/>
      <c r="AE50" s="297"/>
      <c r="AF50" s="297"/>
      <c r="AG50" s="297"/>
      <c r="AH50" s="297"/>
      <c r="AI50" s="297"/>
      <c r="AJ50" s="297"/>
      <c r="AK50" s="297"/>
      <c r="AL50" s="297"/>
      <c r="AM50" s="297"/>
      <c r="AN50" s="297"/>
      <c r="AO50" s="297"/>
      <c r="AP50" s="297"/>
      <c r="AQ50" s="297"/>
      <c r="AR50" s="297"/>
      <c r="AS50" s="297"/>
      <c r="AT50" s="297"/>
      <c r="AU50" s="297"/>
      <c r="AV50" s="297"/>
      <c r="AW50" s="297"/>
      <c r="AX50" s="297"/>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1"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14">
    <tabColor theme="0"/>
    <pageSetUpPr fitToPage="1"/>
  </sheetPr>
  <dimension ref="A1:AH37"/>
  <sheetViews>
    <sheetView topLeftCell="D23" zoomScale="80" zoomScaleNormal="80" workbookViewId="0">
      <selection activeCell="R40" sqref="R40"/>
    </sheetView>
  </sheetViews>
  <sheetFormatPr baseColWidth="10" defaultColWidth="11.42578125" defaultRowHeight="15" x14ac:dyDescent="0.2"/>
  <cols>
    <col min="1" max="1" width="2.85546875" style="261" customWidth="1"/>
    <col min="2" max="2" width="32.28515625" style="261" customWidth="1"/>
    <col min="3" max="3" width="0.5703125" style="261" customWidth="1"/>
    <col min="4" max="4" width="12.140625" style="261" customWidth="1"/>
    <col min="5" max="5" width="0.42578125" style="261" customWidth="1"/>
    <col min="6" max="6" width="11.85546875" style="261" customWidth="1"/>
    <col min="7" max="7" width="11.28515625" style="261" customWidth="1"/>
    <col min="8" max="8" width="0.42578125" style="261" customWidth="1"/>
    <col min="9" max="9" width="11.85546875" style="261" customWidth="1"/>
    <col min="10" max="10" width="9.85546875" style="261" customWidth="1"/>
    <col min="11" max="11" width="7" style="261" customWidth="1"/>
    <col min="12" max="12" width="8.42578125" style="261" customWidth="1"/>
    <col min="13" max="13" width="5" style="261" customWidth="1"/>
    <col min="14" max="14" width="8.140625" style="261" customWidth="1"/>
    <col min="15" max="15" width="6.28515625" style="261" customWidth="1"/>
    <col min="16" max="16" width="8.28515625" style="261" customWidth="1"/>
    <col min="17" max="17" width="6.5703125" style="261" customWidth="1"/>
    <col min="18" max="18" width="9" style="261" customWidth="1"/>
    <col min="19" max="19" width="5.85546875" style="261" customWidth="1"/>
    <col min="20" max="20" width="8.85546875" style="261" customWidth="1"/>
    <col min="21" max="21" width="7" style="261" customWidth="1"/>
    <col min="22" max="22" width="7.28515625" style="261" customWidth="1"/>
    <col min="23" max="23" width="3.5703125" style="261" customWidth="1"/>
    <col min="24" max="25" width="2.42578125" style="261" bestFit="1" customWidth="1"/>
    <col min="26" max="26" width="4.85546875" style="261" customWidth="1"/>
    <col min="27" max="27" width="14.7109375" style="297" bestFit="1" customWidth="1"/>
    <col min="28" max="28" width="8.140625" style="297" bestFit="1" customWidth="1"/>
    <col min="29" max="29" width="8.42578125" style="297" bestFit="1" customWidth="1"/>
    <col min="30" max="30" width="4.28515625" style="439" bestFit="1" customWidth="1"/>
    <col min="31" max="31" width="2.42578125" style="261" bestFit="1" customWidth="1"/>
    <col min="32" max="32" width="4.28515625" style="261" bestFit="1" customWidth="1"/>
    <col min="33" max="33" width="8.42578125" style="261" bestFit="1" customWidth="1"/>
    <col min="34" max="34" width="4.28515625" style="261" bestFit="1" customWidth="1"/>
    <col min="35" max="16384" width="11.42578125" style="261"/>
  </cols>
  <sheetData>
    <row r="1" spans="1:34" s="201" customFormat="1" ht="14.25" x14ac:dyDescent="0.2">
      <c r="B1" s="202"/>
      <c r="C1" s="203"/>
      <c r="E1" s="203"/>
      <c r="F1" s="713" t="s">
        <v>143</v>
      </c>
      <c r="G1" s="713"/>
      <c r="H1" s="713"/>
      <c r="I1" s="713" t="s">
        <v>19</v>
      </c>
      <c r="AA1" s="713"/>
      <c r="AB1" s="713"/>
      <c r="AC1" s="713"/>
      <c r="AD1" s="1013"/>
    </row>
    <row r="2" spans="1:34" s="205" customFormat="1" x14ac:dyDescent="0.2">
      <c r="B2" s="1033"/>
      <c r="C2" s="1033"/>
      <c r="AA2" s="617"/>
      <c r="AB2" s="617"/>
      <c r="AC2" s="617"/>
      <c r="AD2" s="507"/>
    </row>
    <row r="3" spans="1:34" s="208" customFormat="1" ht="32.25" customHeight="1" x14ac:dyDescent="0.2">
      <c r="B3" s="1034"/>
      <c r="C3" s="1034"/>
      <c r="AA3" s="617"/>
      <c r="AB3" s="617"/>
      <c r="AC3" s="617"/>
      <c r="AD3" s="507"/>
    </row>
    <row r="4" spans="1:34" s="208" customFormat="1" ht="19.5" customHeight="1" x14ac:dyDescent="0.2">
      <c r="A4" s="1081" t="s">
        <v>408</v>
      </c>
      <c r="B4" s="1081"/>
      <c r="C4" s="1081"/>
      <c r="D4" s="1081"/>
      <c r="E4" s="1081"/>
      <c r="F4" s="1081"/>
      <c r="G4" s="1081"/>
      <c r="H4" s="1081"/>
      <c r="I4" s="1081"/>
      <c r="J4" s="1081"/>
      <c r="K4" s="1081"/>
      <c r="L4" s="1081"/>
      <c r="M4" s="1081"/>
      <c r="N4" s="1081"/>
      <c r="O4" s="1081"/>
      <c r="P4" s="1081"/>
      <c r="Q4" s="1081"/>
      <c r="R4" s="1081"/>
      <c r="S4" s="1081"/>
      <c r="T4" s="1081"/>
      <c r="U4" s="1081"/>
      <c r="AA4" s="617"/>
      <c r="AB4" s="617"/>
      <c r="AC4" s="617"/>
      <c r="AD4" s="507"/>
    </row>
    <row r="5" spans="1:34" s="208" customForma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AA5" s="617"/>
      <c r="AB5" s="617"/>
      <c r="AC5" s="617"/>
      <c r="AD5" s="507"/>
    </row>
    <row r="6" spans="1:34" s="208" customFormat="1" ht="6" customHeight="1" x14ac:dyDescent="0.2">
      <c r="AA6" s="617"/>
      <c r="AB6" s="617"/>
      <c r="AC6" s="617"/>
      <c r="AD6" s="507"/>
    </row>
    <row r="7" spans="1:34" s="213" customFormat="1" ht="7.5" customHeight="1" x14ac:dyDescent="0.2">
      <c r="A7" s="209"/>
      <c r="B7" s="1036" t="s">
        <v>15</v>
      </c>
      <c r="C7" s="211"/>
      <c r="D7" s="1082" t="s">
        <v>16</v>
      </c>
      <c r="E7" s="568"/>
      <c r="F7" s="1043"/>
      <c r="G7" s="1043"/>
      <c r="H7" s="568"/>
      <c r="I7" s="867"/>
      <c r="J7" s="944"/>
      <c r="K7" s="945"/>
      <c r="L7" s="945"/>
      <c r="M7" s="946"/>
      <c r="N7" s="946"/>
      <c r="O7" s="946"/>
      <c r="P7" s="946"/>
      <c r="Q7" s="946"/>
      <c r="R7" s="946"/>
      <c r="S7" s="947"/>
      <c r="T7" s="948"/>
      <c r="U7" s="948"/>
      <c r="V7" s="949"/>
      <c r="AA7" s="596"/>
      <c r="AB7" s="596"/>
      <c r="AC7" s="596"/>
      <c r="AD7" s="431"/>
    </row>
    <row r="8" spans="1:34" s="213" customFormat="1" ht="15" customHeight="1" x14ac:dyDescent="0.2">
      <c r="A8" s="209"/>
      <c r="B8" s="1037"/>
      <c r="C8" s="211"/>
      <c r="D8" s="1083"/>
      <c r="E8" s="798"/>
      <c r="F8" s="1045" t="s">
        <v>252</v>
      </c>
      <c r="G8" s="1044"/>
      <c r="H8" s="211"/>
      <c r="I8" s="1045" t="s">
        <v>253</v>
      </c>
      <c r="J8" s="1044"/>
      <c r="K8" s="1084" t="s">
        <v>383</v>
      </c>
      <c r="L8" s="1085"/>
      <c r="M8" s="1085"/>
      <c r="N8" s="1085"/>
      <c r="O8" s="1085"/>
      <c r="P8" s="1085"/>
      <c r="Q8" s="1085"/>
      <c r="R8" s="1085"/>
      <c r="S8" s="1085"/>
      <c r="T8" s="1085"/>
      <c r="U8" s="1085"/>
      <c r="V8" s="1086"/>
      <c r="AA8" s="596"/>
      <c r="AB8" s="596"/>
      <c r="AC8" s="596"/>
      <c r="AD8" s="431"/>
    </row>
    <row r="9" spans="1:34" s="213" customFormat="1" ht="25.5" customHeight="1" x14ac:dyDescent="0.2">
      <c r="A9" s="209"/>
      <c r="B9" s="1037"/>
      <c r="C9" s="211"/>
      <c r="D9" s="1083"/>
      <c r="E9" s="211"/>
      <c r="F9" s="1074"/>
      <c r="G9" s="1075"/>
      <c r="H9" s="211"/>
      <c r="I9" s="1074"/>
      <c r="J9" s="1075"/>
      <c r="K9" s="1045" t="s">
        <v>384</v>
      </c>
      <c r="L9" s="1044"/>
      <c r="M9" s="1045" t="s">
        <v>385</v>
      </c>
      <c r="N9" s="1044"/>
      <c r="O9" s="1045" t="s">
        <v>386</v>
      </c>
      <c r="P9" s="1044"/>
      <c r="Q9" s="1045" t="s">
        <v>387</v>
      </c>
      <c r="R9" s="1044"/>
      <c r="S9" s="1045" t="s">
        <v>388</v>
      </c>
      <c r="T9" s="1044"/>
      <c r="U9" s="1045" t="s">
        <v>389</v>
      </c>
      <c r="V9" s="1044"/>
      <c r="AA9" s="596"/>
      <c r="AB9" s="596"/>
      <c r="AC9" s="596"/>
      <c r="AD9" s="431"/>
    </row>
    <row r="10" spans="1:34" s="219" customFormat="1" ht="33.75" x14ac:dyDescent="0.2">
      <c r="A10" s="214"/>
      <c r="B10" s="1038"/>
      <c r="C10" s="216"/>
      <c r="D10" s="799" t="s">
        <v>12</v>
      </c>
      <c r="E10" s="216"/>
      <c r="F10" s="217" t="s">
        <v>12</v>
      </c>
      <c r="G10" s="218" t="s">
        <v>221</v>
      </c>
      <c r="H10" s="216"/>
      <c r="I10" s="217" t="s">
        <v>12</v>
      </c>
      <c r="J10" s="218" t="s">
        <v>221</v>
      </c>
      <c r="K10" s="217" t="s">
        <v>12</v>
      </c>
      <c r="L10" s="218" t="s">
        <v>390</v>
      </c>
      <c r="M10" s="217" t="s">
        <v>12</v>
      </c>
      <c r="N10" s="218" t="s">
        <v>390</v>
      </c>
      <c r="O10" s="217" t="s">
        <v>12</v>
      </c>
      <c r="P10" s="218" t="s">
        <v>390</v>
      </c>
      <c r="Q10" s="217" t="s">
        <v>12</v>
      </c>
      <c r="R10" s="218" t="s">
        <v>390</v>
      </c>
      <c r="S10" s="217" t="s">
        <v>12</v>
      </c>
      <c r="T10" s="218" t="s">
        <v>390</v>
      </c>
      <c r="U10" s="217" t="s">
        <v>12</v>
      </c>
      <c r="V10" s="218" t="s">
        <v>390</v>
      </c>
      <c r="AA10" s="590" t="s">
        <v>217</v>
      </c>
      <c r="AB10" s="950" t="s">
        <v>391</v>
      </c>
      <c r="AC10" s="951" t="s">
        <v>392</v>
      </c>
      <c r="AD10" s="435"/>
    </row>
    <row r="11" spans="1:34" s="223" customFormat="1" ht="8.25" customHeight="1" x14ac:dyDescent="0.2">
      <c r="A11" s="220"/>
      <c r="B11" s="221"/>
      <c r="C11" s="222"/>
      <c r="D11" s="221"/>
      <c r="E11" s="222"/>
      <c r="F11" s="221"/>
      <c r="G11" s="221"/>
      <c r="H11" s="222"/>
      <c r="I11" s="221"/>
      <c r="J11" s="221"/>
      <c r="K11" s="430"/>
      <c r="L11" s="434"/>
      <c r="M11" s="309"/>
      <c r="N11" s="309"/>
      <c r="O11" s="309"/>
      <c r="P11" s="309"/>
      <c r="Q11" s="231"/>
      <c r="R11" s="231"/>
      <c r="S11" s="231"/>
      <c r="T11" s="231"/>
      <c r="U11" s="231"/>
      <c r="V11" s="231"/>
      <c r="AA11" s="952">
        <v>44286</v>
      </c>
      <c r="AB11" s="950">
        <v>27728</v>
      </c>
      <c r="AC11" s="950">
        <v>26286</v>
      </c>
      <c r="AD11" s="231"/>
    </row>
    <row r="12" spans="1:34" s="232" customFormat="1" ht="14.25" x14ac:dyDescent="0.15">
      <c r="A12" s="224"/>
      <c r="B12" s="225" t="s">
        <v>11</v>
      </c>
      <c r="C12" s="226"/>
      <c r="D12" s="800">
        <v>430185</v>
      </c>
      <c r="E12" s="226"/>
      <c r="F12" s="227">
        <v>6511</v>
      </c>
      <c r="G12" s="228">
        <v>1.5135348745307251</v>
      </c>
      <c r="H12" s="226"/>
      <c r="I12" s="227">
        <v>3654</v>
      </c>
      <c r="J12" s="228">
        <v>0.84940200146448619</v>
      </c>
      <c r="K12" s="227">
        <v>3114</v>
      </c>
      <c r="L12" s="228">
        <v>85.221674876847288</v>
      </c>
      <c r="M12" s="227">
        <v>53</v>
      </c>
      <c r="N12" s="228">
        <v>1.4504652435686918</v>
      </c>
      <c r="O12" s="227">
        <v>9</v>
      </c>
      <c r="P12" s="228">
        <v>0.24630541871921183</v>
      </c>
      <c r="Q12" s="227">
        <v>233</v>
      </c>
      <c r="R12" s="228">
        <v>6.3765736179529284</v>
      </c>
      <c r="S12" s="227">
        <v>159</v>
      </c>
      <c r="T12" s="228">
        <v>4.3513957307060753</v>
      </c>
      <c r="U12" s="227">
        <v>86</v>
      </c>
      <c r="V12" s="228">
        <v>2.3535851122058018</v>
      </c>
      <c r="X12" s="305"/>
      <c r="Y12" s="305"/>
      <c r="Z12" s="305"/>
      <c r="AA12" s="952">
        <v>44316</v>
      </c>
      <c r="AB12" s="950">
        <v>26001</v>
      </c>
      <c r="AC12" s="950">
        <v>20329</v>
      </c>
      <c r="AD12" s="305"/>
      <c r="AE12" s="305"/>
      <c r="AF12" s="305"/>
      <c r="AG12" s="306"/>
      <c r="AH12" s="953"/>
    </row>
    <row r="13" spans="1:34" s="232" customFormat="1" ht="14.25" x14ac:dyDescent="0.15">
      <c r="A13" s="224"/>
      <c r="B13" s="233" t="s">
        <v>10</v>
      </c>
      <c r="C13" s="226"/>
      <c r="D13" s="801">
        <v>52261</v>
      </c>
      <c r="E13" s="226"/>
      <c r="F13" s="234">
        <v>1209</v>
      </c>
      <c r="G13" s="235">
        <v>2.3133885689137217</v>
      </c>
      <c r="H13" s="226"/>
      <c r="I13" s="234">
        <v>668</v>
      </c>
      <c r="J13" s="235">
        <v>1.2781998048257783</v>
      </c>
      <c r="K13" s="234">
        <v>612</v>
      </c>
      <c r="L13" s="235">
        <v>91.616766467065872</v>
      </c>
      <c r="M13" s="234">
        <v>11</v>
      </c>
      <c r="N13" s="235">
        <v>1.6467065868263475</v>
      </c>
      <c r="O13" s="234">
        <v>0</v>
      </c>
      <c r="P13" s="235">
        <v>0</v>
      </c>
      <c r="Q13" s="234">
        <v>33</v>
      </c>
      <c r="R13" s="235">
        <v>4.9401197604790417</v>
      </c>
      <c r="S13" s="234">
        <v>3</v>
      </c>
      <c r="T13" s="235">
        <v>0.44910179640718562</v>
      </c>
      <c r="U13" s="234">
        <v>9</v>
      </c>
      <c r="V13" s="235">
        <v>1.347305389221557</v>
      </c>
      <c r="X13" s="305"/>
      <c r="Y13" s="305"/>
      <c r="Z13" s="305"/>
      <c r="AA13" s="952">
        <v>44347</v>
      </c>
      <c r="AB13" s="950">
        <v>27218</v>
      </c>
      <c r="AC13" s="950">
        <v>17469</v>
      </c>
      <c r="AD13" s="305"/>
      <c r="AE13" s="305"/>
      <c r="AF13" s="305"/>
      <c r="AG13" s="306"/>
      <c r="AH13" s="953"/>
    </row>
    <row r="14" spans="1:34" s="232" customFormat="1" ht="14.25" x14ac:dyDescent="0.15">
      <c r="A14" s="224"/>
      <c r="B14" s="233" t="s">
        <v>40</v>
      </c>
      <c r="C14" s="226"/>
      <c r="D14" s="801">
        <v>44731</v>
      </c>
      <c r="E14" s="226"/>
      <c r="F14" s="234">
        <v>768</v>
      </c>
      <c r="G14" s="235">
        <v>1.7169300932239384</v>
      </c>
      <c r="H14" s="226"/>
      <c r="I14" s="234">
        <v>523</v>
      </c>
      <c r="J14" s="235">
        <v>1.1692115087970312</v>
      </c>
      <c r="K14" s="234">
        <v>481</v>
      </c>
      <c r="L14" s="235">
        <v>91.969407265774379</v>
      </c>
      <c r="M14" s="234">
        <v>7</v>
      </c>
      <c r="N14" s="235">
        <v>1.338432122370937</v>
      </c>
      <c r="O14" s="234">
        <v>9</v>
      </c>
      <c r="P14" s="235">
        <v>1.7208413001912046</v>
      </c>
      <c r="Q14" s="234">
        <v>3</v>
      </c>
      <c r="R14" s="235">
        <v>0.57361376673040154</v>
      </c>
      <c r="S14" s="234">
        <v>6</v>
      </c>
      <c r="T14" s="235">
        <v>1.1472275334608031</v>
      </c>
      <c r="U14" s="234">
        <v>17</v>
      </c>
      <c r="V14" s="235">
        <v>3.2504780114722758</v>
      </c>
      <c r="X14" s="305"/>
      <c r="Y14" s="305"/>
      <c r="Z14" s="305"/>
      <c r="AA14" s="952">
        <v>44377</v>
      </c>
      <c r="AB14" s="950">
        <v>28579</v>
      </c>
      <c r="AC14" s="950">
        <v>20931</v>
      </c>
      <c r="AD14" s="305"/>
      <c r="AE14" s="305"/>
      <c r="AF14" s="305"/>
      <c r="AG14" s="306"/>
      <c r="AH14" s="953"/>
    </row>
    <row r="15" spans="1:34" s="232" customFormat="1" ht="14.25" x14ac:dyDescent="0.15">
      <c r="A15" s="224"/>
      <c r="B15" s="233" t="s">
        <v>41</v>
      </c>
      <c r="C15" s="226"/>
      <c r="D15" s="801">
        <v>41490</v>
      </c>
      <c r="E15" s="226"/>
      <c r="F15" s="234">
        <v>805</v>
      </c>
      <c r="G15" s="235">
        <v>1.9402265606170161</v>
      </c>
      <c r="H15" s="226"/>
      <c r="I15" s="234">
        <v>393</v>
      </c>
      <c r="J15" s="235">
        <v>0.94721619667389734</v>
      </c>
      <c r="K15" s="234">
        <v>388</v>
      </c>
      <c r="L15" s="235">
        <v>98.727735368956743</v>
      </c>
      <c r="M15" s="234">
        <v>5</v>
      </c>
      <c r="N15" s="235">
        <v>1.2722646310432568</v>
      </c>
      <c r="O15" s="234">
        <v>0</v>
      </c>
      <c r="P15" s="235">
        <v>0</v>
      </c>
      <c r="Q15" s="234">
        <v>0</v>
      </c>
      <c r="R15" s="235">
        <v>0</v>
      </c>
      <c r="S15" s="234">
        <v>0</v>
      </c>
      <c r="T15" s="235">
        <v>0</v>
      </c>
      <c r="U15" s="234">
        <v>0</v>
      </c>
      <c r="V15" s="235">
        <v>0</v>
      </c>
      <c r="X15" s="305"/>
      <c r="Y15" s="305"/>
      <c r="Z15" s="305"/>
      <c r="AA15" s="952">
        <v>44408</v>
      </c>
      <c r="AB15" s="950">
        <v>30723</v>
      </c>
      <c r="AC15" s="950">
        <v>25882</v>
      </c>
      <c r="AD15" s="305"/>
      <c r="AE15" s="305"/>
      <c r="AF15" s="305"/>
      <c r="AG15" s="306"/>
      <c r="AH15" s="953"/>
    </row>
    <row r="16" spans="1:34" s="232" customFormat="1" ht="14.25" x14ac:dyDescent="0.15">
      <c r="A16" s="224"/>
      <c r="B16" s="233" t="s">
        <v>9</v>
      </c>
      <c r="C16" s="226"/>
      <c r="D16" s="801">
        <v>57804</v>
      </c>
      <c r="E16" s="226"/>
      <c r="F16" s="234">
        <v>1187</v>
      </c>
      <c r="G16" s="235">
        <v>2.0534911078818077</v>
      </c>
      <c r="H16" s="226"/>
      <c r="I16" s="234">
        <v>1139</v>
      </c>
      <c r="J16" s="235">
        <v>1.970451871842779</v>
      </c>
      <c r="K16" s="234">
        <v>577</v>
      </c>
      <c r="L16" s="235">
        <v>50.658472344161545</v>
      </c>
      <c r="M16" s="234">
        <v>11</v>
      </c>
      <c r="N16" s="235">
        <v>0.96575943810359965</v>
      </c>
      <c r="O16" s="234">
        <v>0</v>
      </c>
      <c r="P16" s="235">
        <v>0</v>
      </c>
      <c r="Q16" s="234">
        <v>209</v>
      </c>
      <c r="R16" s="235">
        <v>18.349429323968394</v>
      </c>
      <c r="S16" s="234">
        <v>255</v>
      </c>
      <c r="T16" s="235">
        <v>22.388059701492537</v>
      </c>
      <c r="U16" s="234">
        <v>87</v>
      </c>
      <c r="V16" s="235">
        <v>7.6382791922739255</v>
      </c>
      <c r="X16" s="305"/>
      <c r="Y16" s="305"/>
      <c r="Z16" s="305"/>
      <c r="AA16" s="952">
        <v>44439</v>
      </c>
      <c r="AB16" s="950">
        <v>23332</v>
      </c>
      <c r="AC16" s="950">
        <v>22391</v>
      </c>
      <c r="AD16" s="305"/>
      <c r="AE16" s="305"/>
      <c r="AF16" s="305"/>
      <c r="AG16" s="306"/>
      <c r="AH16" s="953"/>
    </row>
    <row r="17" spans="1:34" s="232" customFormat="1" ht="14.25" x14ac:dyDescent="0.15">
      <c r="A17" s="224"/>
      <c r="B17" s="233" t="s">
        <v>8</v>
      </c>
      <c r="C17" s="226"/>
      <c r="D17" s="802">
        <v>23549</v>
      </c>
      <c r="E17" s="226"/>
      <c r="F17" s="238">
        <v>190</v>
      </c>
      <c r="G17" s="235">
        <v>0.80682831542740663</v>
      </c>
      <c r="H17" s="226"/>
      <c r="I17" s="238">
        <v>212</v>
      </c>
      <c r="J17" s="235">
        <v>0.90025054142426431</v>
      </c>
      <c r="K17" s="238">
        <v>210</v>
      </c>
      <c r="L17" s="235">
        <v>99.056603773584911</v>
      </c>
      <c r="M17" s="238">
        <v>2</v>
      </c>
      <c r="N17" s="235">
        <v>0.94339622641509435</v>
      </c>
      <c r="O17" s="238">
        <v>0</v>
      </c>
      <c r="P17" s="235">
        <v>0</v>
      </c>
      <c r="Q17" s="238">
        <v>0</v>
      </c>
      <c r="R17" s="235">
        <v>0</v>
      </c>
      <c r="S17" s="238">
        <v>0</v>
      </c>
      <c r="T17" s="235">
        <v>0</v>
      </c>
      <c r="U17" s="238">
        <v>0</v>
      </c>
      <c r="V17" s="235">
        <v>0</v>
      </c>
      <c r="X17" s="305"/>
      <c r="Y17" s="305"/>
      <c r="Z17" s="305"/>
      <c r="AA17" s="952">
        <v>44469</v>
      </c>
      <c r="AB17" s="950">
        <v>26490</v>
      </c>
      <c r="AC17" s="950">
        <v>22335</v>
      </c>
      <c r="AD17" s="305"/>
      <c r="AE17" s="305"/>
      <c r="AF17" s="305"/>
      <c r="AG17" s="306"/>
      <c r="AH17" s="953"/>
    </row>
    <row r="18" spans="1:34" s="232" customFormat="1" ht="14.25" x14ac:dyDescent="0.15">
      <c r="A18" s="224"/>
      <c r="B18" s="233" t="s">
        <v>7</v>
      </c>
      <c r="C18" s="226"/>
      <c r="D18" s="801">
        <v>150745</v>
      </c>
      <c r="E18" s="226"/>
      <c r="F18" s="234">
        <v>2725</v>
      </c>
      <c r="G18" s="235">
        <v>1.8076884805466185</v>
      </c>
      <c r="H18" s="226"/>
      <c r="I18" s="234">
        <v>1801</v>
      </c>
      <c r="J18" s="235">
        <v>1.1947328269594348</v>
      </c>
      <c r="K18" s="234">
        <v>1341</v>
      </c>
      <c r="L18" s="235">
        <v>74.45863409217101</v>
      </c>
      <c r="M18" s="234">
        <v>44</v>
      </c>
      <c r="N18" s="235">
        <v>2.4430871737923376</v>
      </c>
      <c r="O18" s="234">
        <v>250</v>
      </c>
      <c r="P18" s="235">
        <v>13.881177123820098</v>
      </c>
      <c r="Q18" s="234">
        <v>9</v>
      </c>
      <c r="R18" s="235">
        <v>0.4997223764575236</v>
      </c>
      <c r="S18" s="234">
        <v>103</v>
      </c>
      <c r="T18" s="235">
        <v>5.7190449750138805</v>
      </c>
      <c r="U18" s="234">
        <v>54</v>
      </c>
      <c r="V18" s="235">
        <v>2.9983342587451416</v>
      </c>
      <c r="X18" s="305"/>
      <c r="Y18" s="305"/>
      <c r="Z18" s="305"/>
      <c r="AA18" s="952">
        <v>44500</v>
      </c>
      <c r="AB18" s="950">
        <v>29231</v>
      </c>
      <c r="AC18" s="950">
        <v>19576</v>
      </c>
      <c r="AD18" s="305"/>
      <c r="AE18" s="305"/>
      <c r="AF18" s="305"/>
      <c r="AG18" s="306"/>
      <c r="AH18" s="953"/>
    </row>
    <row r="19" spans="1:34" s="232" customFormat="1" ht="14.25" x14ac:dyDescent="0.15">
      <c r="A19" s="224"/>
      <c r="B19" s="233" t="s">
        <v>43</v>
      </c>
      <c r="C19" s="226"/>
      <c r="D19" s="801">
        <v>94029</v>
      </c>
      <c r="E19" s="226"/>
      <c r="F19" s="234">
        <v>2103</v>
      </c>
      <c r="G19" s="235">
        <v>2.2365440449223111</v>
      </c>
      <c r="H19" s="226"/>
      <c r="I19" s="234">
        <v>1212</v>
      </c>
      <c r="J19" s="235">
        <v>1.2889640430080083</v>
      </c>
      <c r="K19" s="234">
        <v>991</v>
      </c>
      <c r="L19" s="235">
        <v>81.765676567656769</v>
      </c>
      <c r="M19" s="234">
        <v>48</v>
      </c>
      <c r="N19" s="235">
        <v>3.9603960396039604</v>
      </c>
      <c r="O19" s="234">
        <v>2</v>
      </c>
      <c r="P19" s="235">
        <v>0.16501650165016502</v>
      </c>
      <c r="Q19" s="234">
        <v>73</v>
      </c>
      <c r="R19" s="235">
        <v>6.0231023102310228</v>
      </c>
      <c r="S19" s="234">
        <v>1</v>
      </c>
      <c r="T19" s="235">
        <v>8.2508250825082508E-2</v>
      </c>
      <c r="U19" s="234">
        <v>97</v>
      </c>
      <c r="V19" s="235">
        <v>8.003300330033003</v>
      </c>
      <c r="X19" s="305"/>
      <c r="Y19" s="305"/>
      <c r="Z19" s="305"/>
      <c r="AA19" s="952">
        <v>44530</v>
      </c>
      <c r="AB19" s="950">
        <v>29856</v>
      </c>
      <c r="AC19" s="950">
        <v>21916</v>
      </c>
      <c r="AD19" s="305"/>
      <c r="AE19" s="305"/>
      <c r="AF19" s="305"/>
      <c r="AG19" s="306"/>
      <c r="AH19" s="953"/>
    </row>
    <row r="20" spans="1:34" s="232" customFormat="1" ht="14.25" x14ac:dyDescent="0.15">
      <c r="A20" s="224"/>
      <c r="B20" s="233" t="s">
        <v>44</v>
      </c>
      <c r="C20" s="226"/>
      <c r="D20" s="801">
        <v>365101</v>
      </c>
      <c r="E20" s="226"/>
      <c r="F20" s="234">
        <v>4942</v>
      </c>
      <c r="G20" s="235">
        <v>1.3535980454723489</v>
      </c>
      <c r="H20" s="226"/>
      <c r="I20" s="234">
        <v>3342</v>
      </c>
      <c r="J20" s="235">
        <v>0.91536314608834279</v>
      </c>
      <c r="K20" s="234">
        <v>3076</v>
      </c>
      <c r="L20" s="235">
        <v>92.040694195092755</v>
      </c>
      <c r="M20" s="234">
        <v>70</v>
      </c>
      <c r="N20" s="235">
        <v>2.0945541591861163</v>
      </c>
      <c r="O20" s="234">
        <v>0</v>
      </c>
      <c r="P20" s="235">
        <v>0</v>
      </c>
      <c r="Q20" s="234">
        <v>0</v>
      </c>
      <c r="R20" s="235">
        <v>0</v>
      </c>
      <c r="S20" s="234">
        <v>193</v>
      </c>
      <c r="T20" s="235">
        <v>5.7749850388988628</v>
      </c>
      <c r="U20" s="234">
        <v>3</v>
      </c>
      <c r="V20" s="235">
        <v>8.9766606822262118E-2</v>
      </c>
      <c r="X20" s="305"/>
      <c r="Y20" s="305"/>
      <c r="Z20" s="305"/>
      <c r="AA20" s="952">
        <v>44561</v>
      </c>
      <c r="AB20" s="950">
        <v>24104</v>
      </c>
      <c r="AC20" s="950">
        <v>29010</v>
      </c>
      <c r="AD20" s="305"/>
      <c r="AE20" s="305"/>
      <c r="AF20" s="305"/>
      <c r="AG20" s="306"/>
      <c r="AH20" s="953"/>
    </row>
    <row r="21" spans="1:34" s="232" customFormat="1" ht="14.25" x14ac:dyDescent="0.15">
      <c r="A21" s="224"/>
      <c r="B21" s="233" t="s">
        <v>6</v>
      </c>
      <c r="C21" s="226"/>
      <c r="D21" s="801">
        <v>195490</v>
      </c>
      <c r="E21" s="226"/>
      <c r="F21" s="234">
        <v>5462</v>
      </c>
      <c r="G21" s="235">
        <v>2.794004808430099</v>
      </c>
      <c r="H21" s="226"/>
      <c r="I21" s="234">
        <v>1897</v>
      </c>
      <c r="J21" s="235">
        <v>0.97038211673231356</v>
      </c>
      <c r="K21" s="234">
        <v>1740</v>
      </c>
      <c r="L21" s="235">
        <v>91.723774380600958</v>
      </c>
      <c r="M21" s="234">
        <v>42</v>
      </c>
      <c r="N21" s="235">
        <v>2.214022140221402</v>
      </c>
      <c r="O21" s="234">
        <v>0</v>
      </c>
      <c r="P21" s="235">
        <v>0</v>
      </c>
      <c r="Q21" s="234">
        <v>33</v>
      </c>
      <c r="R21" s="235">
        <v>1.7395888244596729</v>
      </c>
      <c r="S21" s="234">
        <v>23</v>
      </c>
      <c r="T21" s="235">
        <v>1.2124406958355298</v>
      </c>
      <c r="U21" s="234">
        <v>59</v>
      </c>
      <c r="V21" s="235">
        <v>3.110173958882446</v>
      </c>
      <c r="X21" s="305"/>
      <c r="Y21" s="305"/>
      <c r="Z21" s="305"/>
      <c r="AA21" s="952">
        <v>44592</v>
      </c>
      <c r="AB21" s="950">
        <v>22642</v>
      </c>
      <c r="AC21" s="950">
        <v>24609</v>
      </c>
      <c r="AD21" s="305"/>
      <c r="AE21" s="305"/>
      <c r="AF21" s="305"/>
      <c r="AG21" s="306"/>
      <c r="AH21" s="953"/>
    </row>
    <row r="22" spans="1:34" s="232" customFormat="1" ht="14.25" x14ac:dyDescent="0.15">
      <c r="A22" s="224"/>
      <c r="B22" s="233" t="s">
        <v>5</v>
      </c>
      <c r="C22" s="226"/>
      <c r="D22" s="801">
        <v>57364</v>
      </c>
      <c r="E22" s="226"/>
      <c r="F22" s="234">
        <v>1136</v>
      </c>
      <c r="G22" s="235">
        <v>1.9803360992957257</v>
      </c>
      <c r="H22" s="226"/>
      <c r="I22" s="234">
        <v>807</v>
      </c>
      <c r="J22" s="235">
        <v>1.4068056620877205</v>
      </c>
      <c r="K22" s="234">
        <v>564</v>
      </c>
      <c r="L22" s="235">
        <v>69.888475836431226</v>
      </c>
      <c r="M22" s="234">
        <v>16</v>
      </c>
      <c r="N22" s="235">
        <v>1.9826517967781909</v>
      </c>
      <c r="O22" s="234">
        <v>0</v>
      </c>
      <c r="P22" s="235">
        <v>0</v>
      </c>
      <c r="Q22" s="234">
        <v>17</v>
      </c>
      <c r="R22" s="235">
        <v>2.1065675340768277</v>
      </c>
      <c r="S22" s="234">
        <v>5</v>
      </c>
      <c r="T22" s="235">
        <v>0.6195786864931847</v>
      </c>
      <c r="U22" s="234">
        <v>205</v>
      </c>
      <c r="V22" s="235">
        <v>25.402726146220573</v>
      </c>
      <c r="X22" s="305"/>
      <c r="Y22" s="305"/>
      <c r="Z22" s="305"/>
      <c r="AA22" s="952">
        <v>44620</v>
      </c>
      <c r="AB22" s="950">
        <v>24889</v>
      </c>
      <c r="AC22" s="950">
        <v>26478</v>
      </c>
      <c r="AD22" s="305"/>
      <c r="AE22" s="305"/>
      <c r="AF22" s="305"/>
      <c r="AG22" s="306"/>
      <c r="AH22" s="953"/>
    </row>
    <row r="23" spans="1:34" s="232" customFormat="1" ht="14.25" x14ac:dyDescent="0.15">
      <c r="A23" s="224"/>
      <c r="B23" s="233" t="s">
        <v>38</v>
      </c>
      <c r="C23" s="226"/>
      <c r="D23" s="801">
        <v>82795</v>
      </c>
      <c r="E23" s="226"/>
      <c r="F23" s="234">
        <v>3247</v>
      </c>
      <c r="G23" s="235">
        <v>3.9217344042514646</v>
      </c>
      <c r="H23" s="226"/>
      <c r="I23" s="234">
        <v>908</v>
      </c>
      <c r="J23" s="235">
        <v>1.096684582402319</v>
      </c>
      <c r="K23" s="234">
        <v>802</v>
      </c>
      <c r="L23" s="235">
        <v>88.325991189427313</v>
      </c>
      <c r="M23" s="234">
        <v>16</v>
      </c>
      <c r="N23" s="235">
        <v>1.7621145374449341</v>
      </c>
      <c r="O23" s="234">
        <v>0</v>
      </c>
      <c r="P23" s="235">
        <v>0</v>
      </c>
      <c r="Q23" s="234">
        <v>84</v>
      </c>
      <c r="R23" s="235">
        <v>9.251101321585903</v>
      </c>
      <c r="S23" s="234">
        <v>6</v>
      </c>
      <c r="T23" s="235">
        <v>0.66079295154185025</v>
      </c>
      <c r="U23" s="234">
        <v>0</v>
      </c>
      <c r="V23" s="235">
        <v>0</v>
      </c>
      <c r="X23" s="305"/>
      <c r="Y23" s="305"/>
      <c r="Z23" s="305"/>
      <c r="AA23" s="952">
        <v>44651</v>
      </c>
      <c r="AB23" s="950">
        <v>30256</v>
      </c>
      <c r="AC23" s="950">
        <v>24903</v>
      </c>
      <c r="AD23" s="305"/>
      <c r="AE23" s="305"/>
      <c r="AF23" s="305"/>
      <c r="AG23" s="306"/>
      <c r="AH23" s="953"/>
    </row>
    <row r="24" spans="1:34" s="232" customFormat="1" ht="14.25" x14ac:dyDescent="0.15">
      <c r="A24" s="224"/>
      <c r="B24" s="233" t="s">
        <v>45</v>
      </c>
      <c r="C24" s="226"/>
      <c r="D24" s="801">
        <v>231382</v>
      </c>
      <c r="E24" s="226"/>
      <c r="F24" s="234">
        <v>3956</v>
      </c>
      <c r="G24" s="235">
        <v>1.709726772177611</v>
      </c>
      <c r="H24" s="226"/>
      <c r="I24" s="234">
        <v>2436</v>
      </c>
      <c r="J24" s="235">
        <v>1.0528044532418253</v>
      </c>
      <c r="K24" s="234">
        <v>1562</v>
      </c>
      <c r="L24" s="235">
        <v>64.121510673234809</v>
      </c>
      <c r="M24" s="234">
        <v>103</v>
      </c>
      <c r="N24" s="235">
        <v>4.2282430213464695</v>
      </c>
      <c r="O24" s="234">
        <v>0</v>
      </c>
      <c r="P24" s="235">
        <v>0</v>
      </c>
      <c r="Q24" s="234">
        <v>82</v>
      </c>
      <c r="R24" s="235">
        <v>3.3661740558292284</v>
      </c>
      <c r="S24" s="234">
        <v>1</v>
      </c>
      <c r="T24" s="235">
        <v>4.1050903119868636E-2</v>
      </c>
      <c r="U24" s="234">
        <v>688</v>
      </c>
      <c r="V24" s="235">
        <v>28.243021346469622</v>
      </c>
      <c r="X24" s="305"/>
      <c r="Y24" s="305"/>
      <c r="Z24" s="305"/>
      <c r="AA24" s="952">
        <v>44681</v>
      </c>
      <c r="AB24" s="950">
        <v>32696</v>
      </c>
      <c r="AC24" s="950">
        <v>22635</v>
      </c>
      <c r="AD24" s="305"/>
      <c r="AE24" s="305"/>
      <c r="AF24" s="305"/>
      <c r="AG24" s="306"/>
      <c r="AH24" s="953"/>
    </row>
    <row r="25" spans="1:34" s="240" customFormat="1" ht="14.25" x14ac:dyDescent="0.15">
      <c r="A25" s="239"/>
      <c r="B25" s="233" t="s">
        <v>46</v>
      </c>
      <c r="C25" s="226"/>
      <c r="D25" s="801">
        <v>59227</v>
      </c>
      <c r="E25" s="226"/>
      <c r="F25" s="234">
        <v>1969</v>
      </c>
      <c r="G25" s="235">
        <v>3.3244972732030997</v>
      </c>
      <c r="H25" s="226"/>
      <c r="I25" s="234">
        <v>684</v>
      </c>
      <c r="J25" s="235">
        <v>1.1548786870852821</v>
      </c>
      <c r="K25" s="234">
        <v>392</v>
      </c>
      <c r="L25" s="235">
        <v>57.309941520467831</v>
      </c>
      <c r="M25" s="234">
        <v>7</v>
      </c>
      <c r="N25" s="235">
        <v>1.0233918128654971</v>
      </c>
      <c r="O25" s="234">
        <v>0</v>
      </c>
      <c r="P25" s="235">
        <v>0</v>
      </c>
      <c r="Q25" s="234">
        <v>217</v>
      </c>
      <c r="R25" s="235">
        <v>31.725146198830412</v>
      </c>
      <c r="S25" s="234">
        <v>41</v>
      </c>
      <c r="T25" s="235">
        <v>5.9941520467836256</v>
      </c>
      <c r="U25" s="234">
        <v>27</v>
      </c>
      <c r="V25" s="235">
        <v>3.9473684210526314</v>
      </c>
      <c r="X25" s="305"/>
      <c r="Y25" s="305"/>
      <c r="Z25" s="305"/>
      <c r="AA25" s="952">
        <v>44712</v>
      </c>
      <c r="AB25" s="950">
        <v>38586</v>
      </c>
      <c r="AC25" s="950">
        <v>22335</v>
      </c>
      <c r="AD25" s="305"/>
      <c r="AE25" s="305"/>
      <c r="AF25" s="305"/>
      <c r="AG25" s="306"/>
      <c r="AH25" s="953"/>
    </row>
    <row r="26" spans="1:34" s="232" customFormat="1" ht="14.25" x14ac:dyDescent="0.15">
      <c r="B26" s="233" t="s">
        <v>47</v>
      </c>
      <c r="C26" s="226"/>
      <c r="D26" s="803">
        <v>21583</v>
      </c>
      <c r="E26" s="226"/>
      <c r="F26" s="238">
        <v>347</v>
      </c>
      <c r="G26" s="235">
        <v>1.6077468377890005</v>
      </c>
      <c r="H26" s="226"/>
      <c r="I26" s="238">
        <v>242</v>
      </c>
      <c r="J26" s="235">
        <v>1.1212528378816662</v>
      </c>
      <c r="K26" s="238">
        <v>241</v>
      </c>
      <c r="L26" s="235">
        <v>99.586776859504127</v>
      </c>
      <c r="M26" s="238">
        <v>1</v>
      </c>
      <c r="N26" s="235">
        <v>0.41322314049586778</v>
      </c>
      <c r="O26" s="238">
        <v>0</v>
      </c>
      <c r="P26" s="235">
        <v>0</v>
      </c>
      <c r="Q26" s="238">
        <v>0</v>
      </c>
      <c r="R26" s="235">
        <v>0</v>
      </c>
      <c r="S26" s="238">
        <v>0</v>
      </c>
      <c r="T26" s="235">
        <v>0</v>
      </c>
      <c r="U26" s="238">
        <v>0</v>
      </c>
      <c r="V26" s="235">
        <v>0</v>
      </c>
      <c r="X26" s="305"/>
      <c r="Y26" s="305"/>
      <c r="Z26" s="305"/>
      <c r="AA26" s="952">
        <v>44742</v>
      </c>
      <c r="AB26" s="950">
        <v>41750</v>
      </c>
      <c r="AC26" s="950">
        <v>23105</v>
      </c>
      <c r="AD26" s="305"/>
      <c r="AE26" s="305"/>
      <c r="AF26" s="305"/>
      <c r="AG26" s="306"/>
      <c r="AH26" s="953"/>
    </row>
    <row r="27" spans="1:34" s="232" customFormat="1" ht="14.25" x14ac:dyDescent="0.15">
      <c r="B27" s="233" t="s">
        <v>48</v>
      </c>
      <c r="C27" s="226"/>
      <c r="D27" s="803">
        <v>110818</v>
      </c>
      <c r="E27" s="226"/>
      <c r="F27" s="238">
        <v>1456</v>
      </c>
      <c r="G27" s="235">
        <v>1.3138659784511542</v>
      </c>
      <c r="H27" s="226"/>
      <c r="I27" s="238">
        <v>1137</v>
      </c>
      <c r="J27" s="235">
        <v>1.0260066054251114</v>
      </c>
      <c r="K27" s="238">
        <v>1040</v>
      </c>
      <c r="L27" s="235">
        <v>91.468777484608623</v>
      </c>
      <c r="M27" s="238">
        <v>49</v>
      </c>
      <c r="N27" s="235">
        <v>4.3095866314863676</v>
      </c>
      <c r="O27" s="238">
        <v>0</v>
      </c>
      <c r="P27" s="235">
        <v>0</v>
      </c>
      <c r="Q27" s="238">
        <v>2</v>
      </c>
      <c r="R27" s="235">
        <v>0.17590149516270889</v>
      </c>
      <c r="S27" s="238">
        <v>41</v>
      </c>
      <c r="T27" s="235">
        <v>3.6059806508355323</v>
      </c>
      <c r="U27" s="238">
        <v>5</v>
      </c>
      <c r="V27" s="235">
        <v>0.43975373790677225</v>
      </c>
      <c r="X27" s="305"/>
      <c r="Y27" s="305"/>
      <c r="Z27" s="305"/>
      <c r="AA27" s="952">
        <v>44773</v>
      </c>
      <c r="AB27" s="950">
        <v>30827</v>
      </c>
      <c r="AC27" s="950">
        <v>22962</v>
      </c>
      <c r="AD27" s="305"/>
      <c r="AE27" s="305"/>
      <c r="AF27" s="305"/>
      <c r="AG27" s="306"/>
      <c r="AH27" s="953"/>
    </row>
    <row r="28" spans="1:34" s="232" customFormat="1" ht="14.25" x14ac:dyDescent="0.15">
      <c r="B28" s="233" t="s">
        <v>49</v>
      </c>
      <c r="C28" s="226"/>
      <c r="D28" s="803">
        <v>14526</v>
      </c>
      <c r="E28" s="226"/>
      <c r="F28" s="238">
        <v>549</v>
      </c>
      <c r="G28" s="242">
        <v>3.7794299876084265</v>
      </c>
      <c r="H28" s="226"/>
      <c r="I28" s="238">
        <v>373</v>
      </c>
      <c r="J28" s="242">
        <v>2.5678094451328652</v>
      </c>
      <c r="K28" s="238">
        <v>47</v>
      </c>
      <c r="L28" s="242">
        <v>12.600536193029491</v>
      </c>
      <c r="M28" s="238">
        <v>5</v>
      </c>
      <c r="N28" s="242">
        <v>1.3404825737265416</v>
      </c>
      <c r="O28" s="238">
        <v>123</v>
      </c>
      <c r="P28" s="242">
        <v>32.975871313672926</v>
      </c>
      <c r="Q28" s="238">
        <v>1</v>
      </c>
      <c r="R28" s="242">
        <v>0.26809651474530832</v>
      </c>
      <c r="S28" s="238">
        <v>1</v>
      </c>
      <c r="T28" s="242">
        <v>0.26809651474530832</v>
      </c>
      <c r="U28" s="238">
        <v>196</v>
      </c>
      <c r="V28" s="242">
        <v>52.546916890080432</v>
      </c>
      <c r="X28" s="305"/>
      <c r="Y28" s="305"/>
      <c r="Z28" s="305"/>
      <c r="AA28" s="952">
        <v>44804</v>
      </c>
      <c r="AB28" s="950">
        <v>26047</v>
      </c>
      <c r="AC28" s="950">
        <v>23877</v>
      </c>
      <c r="AD28" s="305"/>
      <c r="AE28" s="305"/>
      <c r="AF28" s="305"/>
      <c r="AG28" s="306"/>
      <c r="AH28" s="953"/>
    </row>
    <row r="29" spans="1:34" s="232" customFormat="1" ht="14.25" x14ac:dyDescent="0.15">
      <c r="B29" s="244" t="s">
        <v>4</v>
      </c>
      <c r="C29" s="226"/>
      <c r="D29" s="804">
        <v>5098</v>
      </c>
      <c r="E29" s="226"/>
      <c r="F29" s="245">
        <v>97</v>
      </c>
      <c r="G29" s="246">
        <v>1.9027069438995685</v>
      </c>
      <c r="H29" s="226"/>
      <c r="I29" s="245">
        <v>61</v>
      </c>
      <c r="J29" s="246">
        <v>1.196547665751275</v>
      </c>
      <c r="K29" s="245">
        <v>30</v>
      </c>
      <c r="L29" s="246">
        <v>49.180327868852459</v>
      </c>
      <c r="M29" s="245">
        <v>2</v>
      </c>
      <c r="N29" s="246">
        <v>3.278688524590164</v>
      </c>
      <c r="O29" s="245">
        <v>1</v>
      </c>
      <c r="P29" s="246">
        <v>1.639344262295082</v>
      </c>
      <c r="Q29" s="245">
        <v>19</v>
      </c>
      <c r="R29" s="246">
        <v>31.147540983606557</v>
      </c>
      <c r="S29" s="245">
        <v>0</v>
      </c>
      <c r="T29" s="246">
        <v>0</v>
      </c>
      <c r="U29" s="245">
        <v>9</v>
      </c>
      <c r="V29" s="246">
        <v>14.754098360655737</v>
      </c>
      <c r="X29" s="305"/>
      <c r="Y29" s="305"/>
      <c r="Z29" s="305"/>
      <c r="AA29" s="952">
        <v>44834</v>
      </c>
      <c r="AB29" s="950">
        <v>32379</v>
      </c>
      <c r="AC29" s="950">
        <v>24010</v>
      </c>
      <c r="AD29" s="305"/>
      <c r="AE29" s="305"/>
      <c r="AF29" s="305"/>
      <c r="AG29" s="306"/>
      <c r="AH29" s="953"/>
    </row>
    <row r="30" spans="1:34" s="223" customFormat="1" ht="7.5" customHeight="1" x14ac:dyDescent="0.15">
      <c r="A30" s="220"/>
      <c r="B30" s="221"/>
      <c r="C30" s="222"/>
      <c r="D30" s="221"/>
      <c r="E30" s="222"/>
      <c r="F30" s="221"/>
      <c r="G30" s="574"/>
      <c r="H30" s="222"/>
      <c r="I30" s="221"/>
      <c r="J30" s="574"/>
      <c r="K30" s="221"/>
      <c r="L30" s="574"/>
      <c r="M30" s="221"/>
      <c r="N30" s="574"/>
      <c r="O30" s="221"/>
      <c r="P30" s="574"/>
      <c r="Q30" s="221"/>
      <c r="R30" s="574"/>
      <c r="S30" s="221"/>
      <c r="T30" s="574"/>
      <c r="U30" s="221"/>
      <c r="V30" s="574"/>
      <c r="X30" s="309"/>
      <c r="Y30" s="309"/>
      <c r="Z30" s="305"/>
      <c r="AA30" s="952">
        <v>44865</v>
      </c>
      <c r="AB30" s="950">
        <v>29932</v>
      </c>
      <c r="AC30" s="950">
        <v>19815</v>
      </c>
      <c r="AD30" s="309"/>
      <c r="AE30" s="309"/>
      <c r="AF30" s="305"/>
      <c r="AG30" s="306"/>
      <c r="AH30" s="953"/>
    </row>
    <row r="31" spans="1:34" s="251" customFormat="1" x14ac:dyDescent="0.15">
      <c r="B31" s="252" t="s">
        <v>3</v>
      </c>
      <c r="C31" s="211"/>
      <c r="D31" s="805">
        <v>2038178</v>
      </c>
      <c r="E31" s="211"/>
      <c r="F31" s="253">
        <v>38659</v>
      </c>
      <c r="G31" s="254">
        <v>1.896743071507984</v>
      </c>
      <c r="H31" s="211"/>
      <c r="I31" s="253">
        <v>21489</v>
      </c>
      <c r="J31" s="254">
        <v>1.0543240089923451</v>
      </c>
      <c r="K31" s="253">
        <v>17208</v>
      </c>
      <c r="L31" s="254">
        <v>80.078179533714916</v>
      </c>
      <c r="M31" s="253">
        <v>492</v>
      </c>
      <c r="N31" s="254">
        <v>2.2895434873656288</v>
      </c>
      <c r="O31" s="253">
        <v>394</v>
      </c>
      <c r="P31" s="254">
        <v>1.8334962073619061</v>
      </c>
      <c r="Q31" s="253">
        <v>1015</v>
      </c>
      <c r="R31" s="254">
        <v>4.7233468286099871</v>
      </c>
      <c r="S31" s="253">
        <v>838</v>
      </c>
      <c r="T31" s="254">
        <v>3.8996695983991811</v>
      </c>
      <c r="U31" s="253">
        <v>1542</v>
      </c>
      <c r="V31" s="254">
        <v>7.175764344548373</v>
      </c>
      <c r="X31" s="305"/>
      <c r="Y31" s="305"/>
      <c r="Z31" s="309"/>
      <c r="AA31" s="952">
        <v>44895</v>
      </c>
      <c r="AB31" s="950">
        <v>32038</v>
      </c>
      <c r="AC31" s="950">
        <v>20330</v>
      </c>
      <c r="AD31" s="305"/>
      <c r="AE31" s="305"/>
      <c r="AF31" s="309"/>
      <c r="AG31" s="309"/>
      <c r="AH31" s="438"/>
    </row>
    <row r="32" spans="1:34" s="256" customFormat="1" ht="5.25" customHeight="1" x14ac:dyDescent="0.2">
      <c r="B32" s="257"/>
      <c r="C32" s="258"/>
      <c r="E32" s="258"/>
      <c r="AA32" s="952">
        <v>44926</v>
      </c>
      <c r="AB32" s="950">
        <v>25446</v>
      </c>
      <c r="AC32" s="950">
        <v>23015</v>
      </c>
      <c r="AD32" s="439"/>
    </row>
    <row r="33" spans="2:30" s="251" customFormat="1" x14ac:dyDescent="0.2">
      <c r="B33" s="1080" t="s">
        <v>393</v>
      </c>
      <c r="C33" s="1080"/>
      <c r="D33" s="1080"/>
      <c r="E33" s="1080"/>
      <c r="F33" s="1080"/>
      <c r="G33" s="1080"/>
      <c r="H33" s="1080"/>
      <c r="I33" s="1080"/>
      <c r="J33" s="1080"/>
      <c r="K33" s="1080"/>
      <c r="L33" s="1080"/>
      <c r="M33" s="1080"/>
      <c r="N33" s="1080"/>
      <c r="O33" s="1080"/>
      <c r="P33" s="1080"/>
      <c r="Q33" s="1080"/>
      <c r="R33" s="1080"/>
      <c r="S33" s="1080"/>
      <c r="T33" s="1080"/>
      <c r="U33" s="1080"/>
      <c r="V33" s="1080"/>
      <c r="AA33" s="952">
        <v>44957</v>
      </c>
      <c r="AB33" s="950">
        <v>28819</v>
      </c>
      <c r="AC33" s="950">
        <v>24165</v>
      </c>
      <c r="AD33" s="439"/>
    </row>
    <row r="34" spans="2:30" s="251" customFormat="1" ht="12" customHeight="1" x14ac:dyDescent="0.2">
      <c r="B34" s="1080"/>
      <c r="C34" s="1080"/>
      <c r="D34" s="1080"/>
      <c r="E34" s="1080"/>
      <c r="F34" s="1080"/>
      <c r="G34" s="1080"/>
      <c r="H34" s="1080"/>
      <c r="I34" s="1080"/>
      <c r="J34" s="1080"/>
      <c r="K34" s="1080"/>
      <c r="L34" s="1080"/>
      <c r="M34" s="1080"/>
      <c r="N34" s="1080"/>
      <c r="O34" s="1080"/>
      <c r="P34" s="1080"/>
      <c r="Q34" s="1080"/>
      <c r="R34" s="1080"/>
      <c r="S34" s="1080"/>
      <c r="T34" s="1080"/>
      <c r="U34" s="1080"/>
      <c r="V34" s="1080"/>
      <c r="AA34" s="952">
        <v>44985</v>
      </c>
      <c r="AB34" s="950">
        <v>34747</v>
      </c>
      <c r="AC34" s="950">
        <v>23214</v>
      </c>
      <c r="AD34" s="439"/>
    </row>
    <row r="35" spans="2:30" x14ac:dyDescent="0.2">
      <c r="B35" s="1064"/>
      <c r="C35" s="1064"/>
      <c r="D35" s="1064"/>
      <c r="E35" s="262"/>
      <c r="F35" s="262"/>
      <c r="AA35" s="952">
        <v>45016</v>
      </c>
      <c r="AB35" s="950">
        <f>GETPIVOTDATA("Suma de AltasSol",[1]td!$A$3,"Fecha",$AA35)</f>
        <v>39866</v>
      </c>
      <c r="AC35" s="950">
        <f>GETPIVOTDATA("Suma de BajasSol",[1]td!$A$3,"Fecha",$AA35)</f>
        <v>28170</v>
      </c>
    </row>
    <row r="36" spans="2:30" x14ac:dyDescent="0.2">
      <c r="B36" s="1065"/>
      <c r="C36" s="1065"/>
      <c r="D36" s="1065"/>
      <c r="E36" s="262"/>
      <c r="F36" s="262"/>
      <c r="AA36" s="952">
        <v>45046</v>
      </c>
      <c r="AB36" s="950">
        <f>GETPIVOTDATA("Suma de AltasSol",[1]td!$A$3,"Fecha",$AA36)</f>
        <v>35704</v>
      </c>
      <c r="AC36" s="950">
        <f>GETPIVOTDATA("Suma de BajasSol",[1]td!$A$3,"Fecha",$AA36)</f>
        <v>24597</v>
      </c>
    </row>
    <row r="37" spans="2:30" x14ac:dyDescent="0.2">
      <c r="AA37" s="952">
        <v>45077</v>
      </c>
      <c r="AB37" s="950">
        <f>GETPIVOTDATA("Suma de AltasSol",[1]td!$A$3,"Fecha",$AA37)</f>
        <v>38659</v>
      </c>
      <c r="AC37" s="950">
        <f>GETPIVOTDATA("Suma de BajasSol",[1]td!$A$3,"Fecha",$AA37)</f>
        <v>21489</v>
      </c>
    </row>
  </sheetData>
  <mergeCells count="19">
    <mergeCell ref="B2:C2"/>
    <mergeCell ref="B3:C3"/>
    <mergeCell ref="A4:U4"/>
    <mergeCell ref="B5:R5"/>
    <mergeCell ref="B7:B10"/>
    <mergeCell ref="D7:D9"/>
    <mergeCell ref="F7:G7"/>
    <mergeCell ref="F8:G9"/>
    <mergeCell ref="I8:J9"/>
    <mergeCell ref="K8:V8"/>
    <mergeCell ref="B33:V34"/>
    <mergeCell ref="B35:D35"/>
    <mergeCell ref="B36:D36"/>
    <mergeCell ref="K9:L9"/>
    <mergeCell ref="M9:N9"/>
    <mergeCell ref="O9:P9"/>
    <mergeCell ref="Q9:R9"/>
    <mergeCell ref="S9:T9"/>
    <mergeCell ref="U9:V9"/>
  </mergeCells>
  <printOptions horizontalCentered="1"/>
  <pageMargins left="0" right="0" top="0.43307086614173229" bottom="0.43307086614173229" header="0" footer="0"/>
  <pageSetup paperSize="9" scale="76"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4">
    <tabColor theme="0"/>
    <pageSetUpPr fitToPage="1"/>
  </sheetPr>
  <dimension ref="B1:AD37"/>
  <sheetViews>
    <sheetView showGridLines="0" topLeftCell="A2" zoomScale="90" zoomScaleNormal="90" workbookViewId="0"/>
  </sheetViews>
  <sheetFormatPr baseColWidth="10" defaultColWidth="11.42578125" defaultRowHeight="15" x14ac:dyDescent="0.2"/>
  <cols>
    <col min="1" max="1" width="1.140625" style="1" customWidth="1"/>
    <col min="2" max="2" width="10" style="1" customWidth="1"/>
    <col min="3" max="3" width="1" style="1" customWidth="1"/>
    <col min="4" max="4" width="0.7109375" style="1" customWidth="1"/>
    <col min="5" max="5" width="7.5703125" style="1" customWidth="1"/>
    <col min="6" max="6" width="6" style="1" customWidth="1"/>
    <col min="7" max="7" width="0.5703125" style="1" customWidth="1"/>
    <col min="8" max="8" width="8" style="1" customWidth="1"/>
    <col min="9" max="9" width="6.140625" style="1" customWidth="1"/>
    <col min="10" max="10" width="0.5703125" style="1" customWidth="1"/>
    <col min="11" max="11" width="6.7109375" style="1" customWidth="1"/>
    <col min="12" max="12" width="5.85546875" style="1" customWidth="1"/>
    <col min="13" max="13" width="0.5703125" style="1" customWidth="1"/>
    <col min="14" max="14" width="6.85546875" style="1" customWidth="1"/>
    <col min="15" max="15" width="6.140625" style="1" customWidth="1"/>
    <col min="16" max="16" width="0.5703125" style="1" customWidth="1"/>
    <col min="17" max="17" width="7" style="1" customWidth="1"/>
    <col min="18" max="18" width="5" style="1" customWidth="1"/>
    <col min="19" max="19" width="0.5703125" style="1" customWidth="1"/>
    <col min="20" max="20" width="8.140625" style="1" customWidth="1"/>
    <col min="21" max="21" width="5.42578125" style="1" customWidth="1"/>
    <col min="22" max="22" width="0.7109375" style="1" customWidth="1"/>
    <col min="23" max="23" width="7.5703125" style="1" customWidth="1"/>
    <col min="24" max="24" width="6.140625" style="1" customWidth="1"/>
    <col min="25" max="25" width="0.5703125" style="1" customWidth="1"/>
    <col min="26" max="26" width="8.5703125" style="1" customWidth="1"/>
    <col min="27" max="27" width="6.140625" style="1" customWidth="1"/>
    <col min="28" max="28" width="0.7109375" style="1" customWidth="1"/>
    <col min="29" max="29" width="9.140625" style="1" customWidth="1"/>
    <col min="30" max="30" width="6.7109375" style="53" customWidth="1"/>
    <col min="31" max="16384" width="11.42578125" style="1"/>
  </cols>
  <sheetData>
    <row r="1" spans="2:30" hidden="1" x14ac:dyDescent="0.2">
      <c r="E1" s="140" t="s">
        <v>39</v>
      </c>
      <c r="F1" s="140"/>
      <c r="H1" s="140" t="s">
        <v>24</v>
      </c>
      <c r="K1" s="140" t="s">
        <v>23</v>
      </c>
      <c r="N1" s="140" t="s">
        <v>22</v>
      </c>
      <c r="Q1" s="140" t="s">
        <v>21</v>
      </c>
      <c r="T1" s="140" t="s">
        <v>20</v>
      </c>
      <c r="W1" s="140" t="s">
        <v>19</v>
      </c>
      <c r="Z1" s="140" t="s">
        <v>18</v>
      </c>
    </row>
    <row r="2" spans="2:30" s="2" customFormat="1" ht="14.25" x14ac:dyDescent="0.2">
      <c r="B2" s="11"/>
      <c r="C2" s="46"/>
      <c r="D2" s="46"/>
      <c r="AB2" s="46"/>
      <c r="AD2" s="90"/>
    </row>
    <row r="3" spans="2:30" s="44" customFormat="1" ht="47.25" customHeight="1" x14ac:dyDescent="0.2">
      <c r="B3" s="1058"/>
      <c r="C3" s="1058"/>
      <c r="D3" s="1058"/>
      <c r="E3" s="1058"/>
      <c r="F3" s="1058"/>
      <c r="G3" s="1058"/>
      <c r="H3" s="1058"/>
      <c r="I3" s="1058"/>
      <c r="J3" s="1058"/>
      <c r="K3" s="1058"/>
      <c r="L3" s="45"/>
      <c r="M3" s="45"/>
      <c r="W3" s="89"/>
      <c r="AA3" s="89"/>
      <c r="AD3" s="88"/>
    </row>
    <row r="4" spans="2:30" s="7" customFormat="1" ht="7.5" customHeight="1" x14ac:dyDescent="0.2">
      <c r="B4" s="1031"/>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1"/>
      <c r="AB4" s="1031"/>
      <c r="AC4" s="1031"/>
      <c r="AD4" s="1031"/>
    </row>
    <row r="5" spans="2:30" s="7" customFormat="1" ht="19.5" x14ac:dyDescent="0.2">
      <c r="B5" s="1031" t="s">
        <v>409</v>
      </c>
      <c r="C5" s="1031"/>
      <c r="D5" s="1031"/>
      <c r="E5" s="1031"/>
      <c r="F5" s="1031"/>
      <c r="G5" s="1031"/>
      <c r="H5" s="1031"/>
      <c r="I5" s="1031"/>
      <c r="J5" s="1031"/>
      <c r="K5" s="1031"/>
      <c r="L5" s="1031"/>
      <c r="M5" s="1031"/>
      <c r="N5" s="1031"/>
      <c r="O5" s="1031"/>
      <c r="P5" s="1031"/>
      <c r="Q5" s="1031"/>
      <c r="R5" s="1031"/>
      <c r="S5" s="1031"/>
      <c r="T5" s="1031"/>
      <c r="U5" s="1031"/>
      <c r="V5" s="1031"/>
      <c r="W5" s="1031"/>
      <c r="X5" s="1031"/>
      <c r="Y5" s="1031"/>
      <c r="Z5" s="1031"/>
      <c r="AA5" s="1031"/>
      <c r="AB5" s="1031"/>
      <c r="AC5" s="1031"/>
      <c r="AD5" s="1031"/>
    </row>
    <row r="6" spans="2:30" s="7" customFormat="1" ht="16.5" customHeight="1" x14ac:dyDescent="0.2">
      <c r="B6" s="1035" t="str">
        <f>porsaad!B6</f>
        <v>Situación a 31 de mayo de 2023</v>
      </c>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8"/>
    </row>
    <row r="7" spans="2:30" s="7" customFormat="1" ht="5.25" customHeight="1" x14ac:dyDescent="0.2">
      <c r="AC7" s="87"/>
      <c r="AD7" s="86"/>
    </row>
    <row r="8" spans="2:30" s="83" customFormat="1" ht="21.75" customHeight="1" x14ac:dyDescent="0.2">
      <c r="B8" s="1092" t="s">
        <v>30</v>
      </c>
      <c r="C8" s="68"/>
      <c r="D8" s="703"/>
      <c r="E8" s="1095" t="s">
        <v>29</v>
      </c>
      <c r="F8" s="1096"/>
      <c r="G8" s="1096"/>
      <c r="H8" s="1096"/>
      <c r="I8" s="1096"/>
      <c r="J8" s="1096"/>
      <c r="K8" s="1096"/>
      <c r="L8" s="1096"/>
      <c r="M8" s="1096"/>
      <c r="N8" s="1096"/>
      <c r="O8" s="1096"/>
      <c r="P8" s="1096"/>
      <c r="Q8" s="1096"/>
      <c r="R8" s="1096"/>
      <c r="S8" s="1096"/>
      <c r="T8" s="1096"/>
      <c r="U8" s="1096"/>
      <c r="V8" s="1096"/>
      <c r="W8" s="1096"/>
      <c r="X8" s="1096"/>
      <c r="Y8" s="1096"/>
      <c r="Z8" s="1096"/>
      <c r="AA8" s="1097"/>
      <c r="AB8" s="68"/>
      <c r="AC8" s="1098" t="s">
        <v>3</v>
      </c>
      <c r="AD8" s="1099"/>
    </row>
    <row r="9" spans="2:30" s="83" customFormat="1" ht="21.75" customHeight="1" x14ac:dyDescent="0.2">
      <c r="B9" s="1093"/>
      <c r="C9" s="68"/>
      <c r="D9" s="704"/>
      <c r="E9" s="1089" t="s">
        <v>25</v>
      </c>
      <c r="F9" s="1090"/>
      <c r="G9" s="199"/>
      <c r="H9" s="1089" t="s">
        <v>24</v>
      </c>
      <c r="I9" s="1090"/>
      <c r="J9" s="199"/>
      <c r="K9" s="1089" t="s">
        <v>23</v>
      </c>
      <c r="L9" s="1090"/>
      <c r="M9" s="199"/>
      <c r="N9" s="1089" t="s">
        <v>22</v>
      </c>
      <c r="O9" s="1090"/>
      <c r="P9" s="199"/>
      <c r="Q9" s="1089" t="s">
        <v>21</v>
      </c>
      <c r="R9" s="1090"/>
      <c r="S9" s="199"/>
      <c r="T9" s="1089" t="s">
        <v>20</v>
      </c>
      <c r="U9" s="1090"/>
      <c r="V9" s="199"/>
      <c r="W9" s="1089" t="s">
        <v>19</v>
      </c>
      <c r="X9" s="1090"/>
      <c r="Y9" s="199"/>
      <c r="Z9" s="1089" t="s">
        <v>18</v>
      </c>
      <c r="AA9" s="1090"/>
      <c r="AB9" s="68"/>
      <c r="AC9" s="1100"/>
      <c r="AD9" s="1101"/>
    </row>
    <row r="10" spans="2:30" s="83" customFormat="1" ht="21.75" customHeight="1" x14ac:dyDescent="0.2">
      <c r="B10" s="1094"/>
      <c r="D10" s="200"/>
      <c r="E10" s="38" t="s">
        <v>12</v>
      </c>
      <c r="F10" s="198" t="s">
        <v>28</v>
      </c>
      <c r="G10" s="200"/>
      <c r="H10" s="38" t="s">
        <v>12</v>
      </c>
      <c r="I10" s="198" t="s">
        <v>28</v>
      </c>
      <c r="J10" s="200"/>
      <c r="K10" s="38" t="s">
        <v>12</v>
      </c>
      <c r="L10" s="198" t="s">
        <v>28</v>
      </c>
      <c r="M10" s="200"/>
      <c r="N10" s="38" t="s">
        <v>12</v>
      </c>
      <c r="O10" s="198" t="s">
        <v>28</v>
      </c>
      <c r="P10" s="200"/>
      <c r="Q10" s="38" t="s">
        <v>12</v>
      </c>
      <c r="R10" s="198" t="s">
        <v>28</v>
      </c>
      <c r="S10" s="200"/>
      <c r="T10" s="38" t="s">
        <v>12</v>
      </c>
      <c r="U10" s="198" t="s">
        <v>28</v>
      </c>
      <c r="V10" s="200"/>
      <c r="W10" s="38" t="s">
        <v>12</v>
      </c>
      <c r="X10" s="198" t="s">
        <v>28</v>
      </c>
      <c r="Y10" s="200"/>
      <c r="Z10" s="38" t="s">
        <v>12</v>
      </c>
      <c r="AA10" s="198" t="s">
        <v>28</v>
      </c>
      <c r="AC10" s="85" t="s">
        <v>12</v>
      </c>
      <c r="AD10" s="84" t="s">
        <v>28</v>
      </c>
    </row>
    <row r="11" spans="2:30" s="78" customFormat="1" ht="9" customHeight="1" x14ac:dyDescent="0.2">
      <c r="B11" s="82"/>
      <c r="D11" s="80"/>
      <c r="E11" s="80"/>
      <c r="F11" s="80"/>
      <c r="G11" s="80"/>
      <c r="H11" s="80"/>
      <c r="I11" s="80"/>
      <c r="J11" s="80"/>
      <c r="K11" s="80"/>
      <c r="L11" s="80"/>
      <c r="M11" s="80"/>
      <c r="N11" s="80"/>
      <c r="O11" s="80"/>
      <c r="P11" s="80"/>
      <c r="Q11" s="80"/>
      <c r="R11" s="80"/>
      <c r="S11" s="80"/>
      <c r="T11" s="80"/>
      <c r="U11" s="80"/>
      <c r="V11" s="80"/>
      <c r="W11" s="80"/>
      <c r="X11" s="80"/>
      <c r="Y11" s="80"/>
      <c r="Z11" s="80"/>
      <c r="AA11" s="80"/>
      <c r="AB11" s="81"/>
      <c r="AC11" s="80"/>
      <c r="AD11" s="79"/>
    </row>
    <row r="12" spans="2:30" s="73" customFormat="1" ht="21" customHeight="1" x14ac:dyDescent="0.2">
      <c r="B12" s="705" t="s">
        <v>27</v>
      </c>
      <c r="D12" s="74"/>
      <c r="E12" s="77">
        <v>2570</v>
      </c>
      <c r="F12" s="76">
        <v>0.20115228166954829</v>
      </c>
      <c r="G12" s="74"/>
      <c r="H12" s="77">
        <v>40402</v>
      </c>
      <c r="I12" s="76">
        <v>3.162239098837778</v>
      </c>
      <c r="J12" s="74"/>
      <c r="K12" s="77">
        <v>25202</v>
      </c>
      <c r="L12" s="76">
        <v>1.972544670286364</v>
      </c>
      <c r="M12" s="74"/>
      <c r="N12" s="77">
        <v>37781</v>
      </c>
      <c r="O12" s="76">
        <v>2.9570950792829587</v>
      </c>
      <c r="P12" s="74"/>
      <c r="Q12" s="77">
        <v>44653</v>
      </c>
      <c r="R12" s="76">
        <v>3.4949621919806768</v>
      </c>
      <c r="S12" s="74"/>
      <c r="T12" s="77">
        <v>75054</v>
      </c>
      <c r="U12" s="76">
        <v>5.8744293184538039</v>
      </c>
      <c r="V12" s="74"/>
      <c r="W12" s="77">
        <v>280999</v>
      </c>
      <c r="X12" s="76">
        <v>21.993614784770973</v>
      </c>
      <c r="Y12" s="74"/>
      <c r="Z12" s="77">
        <v>770978</v>
      </c>
      <c r="AA12" s="76">
        <f>Z12*100/$AC$12</f>
        <v>60.343962574717899</v>
      </c>
      <c r="AB12" s="66"/>
      <c r="AC12" s="706">
        <f>E12+H12+K12+N12+Q12+T12+W12+Z12</f>
        <v>1277639</v>
      </c>
      <c r="AD12" s="75">
        <f>F12+I12+L12+O12+R12+U12+X12+AA12</f>
        <v>100</v>
      </c>
    </row>
    <row r="13" spans="2:30" s="73" customFormat="1" ht="20.25" customHeight="1" x14ac:dyDescent="0.2">
      <c r="B13" s="707" t="s">
        <v>26</v>
      </c>
      <c r="D13" s="74"/>
      <c r="E13" s="708">
        <v>3535</v>
      </c>
      <c r="F13" s="709">
        <v>0.4648019365213355</v>
      </c>
      <c r="G13" s="74"/>
      <c r="H13" s="708">
        <v>82162</v>
      </c>
      <c r="I13" s="709">
        <v>10.803127781744262</v>
      </c>
      <c r="J13" s="74"/>
      <c r="K13" s="708">
        <v>39570</v>
      </c>
      <c r="L13" s="709">
        <v>5.2028890037197302</v>
      </c>
      <c r="M13" s="74"/>
      <c r="N13" s="708">
        <v>49470</v>
      </c>
      <c r="O13" s="709">
        <v>6.5045973973721267</v>
      </c>
      <c r="P13" s="74"/>
      <c r="Q13" s="708">
        <v>50533</v>
      </c>
      <c r="R13" s="709">
        <v>6.6443666925693492</v>
      </c>
      <c r="S13" s="74"/>
      <c r="T13" s="708">
        <v>76201</v>
      </c>
      <c r="U13" s="709">
        <v>10.019341545929926</v>
      </c>
      <c r="V13" s="74"/>
      <c r="W13" s="708">
        <v>165590</v>
      </c>
      <c r="X13" s="709">
        <v>21.772716455040438</v>
      </c>
      <c r="Y13" s="74"/>
      <c r="Z13" s="708">
        <v>293478</v>
      </c>
      <c r="AA13" s="709">
        <f>Z13*100/$AC$13</f>
        <v>38.588159187102832</v>
      </c>
      <c r="AB13" s="66"/>
      <c r="AC13" s="710">
        <f>E13+H13+K13+N13+Q13+T13+W13+Z13</f>
        <v>760539</v>
      </c>
      <c r="AD13" s="711">
        <f>F13+I13+L13+O13+R13+U13+X13+AA13</f>
        <v>100</v>
      </c>
    </row>
    <row r="14" spans="2:30" s="70" customFormat="1" ht="3" customHeight="1" x14ac:dyDescent="0.2">
      <c r="B14" s="712"/>
      <c r="C14" s="68"/>
      <c r="D14" s="66"/>
      <c r="E14" s="71"/>
      <c r="F14" s="72"/>
      <c r="G14" s="66"/>
      <c r="H14" s="71"/>
      <c r="I14" s="72"/>
      <c r="J14" s="66"/>
      <c r="K14" s="71"/>
      <c r="L14" s="72"/>
      <c r="M14" s="66"/>
      <c r="N14" s="71"/>
      <c r="O14" s="72"/>
      <c r="P14" s="66"/>
      <c r="Q14" s="71"/>
      <c r="R14" s="72"/>
      <c r="S14" s="66"/>
      <c r="T14" s="71"/>
      <c r="U14" s="72"/>
      <c r="V14" s="66"/>
      <c r="W14" s="71"/>
      <c r="X14" s="72"/>
      <c r="Y14" s="66"/>
      <c r="Z14" s="71"/>
      <c r="AA14" s="72"/>
      <c r="AB14" s="66"/>
      <c r="AC14" s="71"/>
      <c r="AD14" s="64"/>
    </row>
    <row r="15" spans="2:30" s="63" customFormat="1" ht="18" customHeight="1" x14ac:dyDescent="0.2">
      <c r="B15" s="69" t="s">
        <v>3</v>
      </c>
      <c r="C15" s="68"/>
      <c r="D15" s="66"/>
      <c r="E15" s="65">
        <f>SUM(E12:E13)</f>
        <v>6105</v>
      </c>
      <c r="F15" s="67">
        <f>E15*100/$AC$15</f>
        <v>0.2995322292753626</v>
      </c>
      <c r="G15" s="66"/>
      <c r="H15" s="65">
        <f>SUM(H12:H13)</f>
        <v>122564</v>
      </c>
      <c r="I15" s="67">
        <f>H15*100/$AC$15</f>
        <v>6.0134100162007442</v>
      </c>
      <c r="J15" s="66"/>
      <c r="K15" s="65">
        <f>SUM(K12:K13)</f>
        <v>64772</v>
      </c>
      <c r="L15" s="67">
        <f>K15*100/$AC$15</f>
        <v>3.1779363725837486</v>
      </c>
      <c r="M15" s="66"/>
      <c r="N15" s="65">
        <f>SUM(N12:N13)</f>
        <v>87251</v>
      </c>
      <c r="O15" s="67">
        <f>N15*100/$AC$15</f>
        <v>4.2808331755126394</v>
      </c>
      <c r="P15" s="66"/>
      <c r="Q15" s="65">
        <f>SUM(Q12:Q13)</f>
        <v>95186</v>
      </c>
      <c r="R15" s="67">
        <f>Q15*100/$AC$15</f>
        <v>4.6701514784282825</v>
      </c>
      <c r="S15" s="66"/>
      <c r="T15" s="65">
        <f>SUM(T12:T13)</f>
        <v>151255</v>
      </c>
      <c r="U15" s="67">
        <f>T15*100/$AC$15</f>
        <v>7.4210888352244018</v>
      </c>
      <c r="V15" s="66"/>
      <c r="W15" s="65">
        <f>SUM(W12:W13)</f>
        <v>446589</v>
      </c>
      <c r="X15" s="67">
        <f>W15*100/$AC$15</f>
        <v>21.91118734477558</v>
      </c>
      <c r="Y15" s="66"/>
      <c r="Z15" s="65">
        <f>SUM(Z12:Z13)</f>
        <v>1064456</v>
      </c>
      <c r="AA15" s="67">
        <f>Z15*100/$AC$15</f>
        <v>52.22586054799924</v>
      </c>
      <c r="AB15" s="66"/>
      <c r="AC15" s="65">
        <f>E15+H15+K15+N15+Q15+T15+W15+Z15</f>
        <v>2038178</v>
      </c>
      <c r="AD15" s="64">
        <f>F15+I15+L15+O15+R15+U15+X15+AA15</f>
        <v>100</v>
      </c>
    </row>
    <row r="16" spans="2:30" s="19" customFormat="1" ht="5.25" customHeight="1" x14ac:dyDescent="0.2">
      <c r="B16" s="62"/>
      <c r="C16" s="62"/>
      <c r="D16" s="62"/>
      <c r="E16" s="62"/>
      <c r="F16" s="62"/>
      <c r="G16" s="62"/>
      <c r="H16" s="62"/>
      <c r="I16" s="62"/>
      <c r="J16" s="62"/>
      <c r="K16" s="62"/>
      <c r="L16" s="62"/>
      <c r="M16" s="62"/>
      <c r="N16" s="62"/>
      <c r="O16" s="48"/>
      <c r="P16" s="48"/>
      <c r="AD16" s="56"/>
    </row>
    <row r="17" spans="2:30" s="19" customFormat="1" ht="12.75" customHeight="1" x14ac:dyDescent="0.2">
      <c r="B17" s="48"/>
      <c r="C17" s="48"/>
      <c r="D17" s="48"/>
      <c r="E17" s="48"/>
      <c r="F17" s="48"/>
      <c r="G17" s="48"/>
      <c r="H17" s="48"/>
      <c r="I17" s="48"/>
      <c r="J17" s="48"/>
      <c r="K17" s="48"/>
      <c r="L17" s="48"/>
      <c r="M17" s="48"/>
      <c r="N17" s="48"/>
      <c r="O17" s="48"/>
      <c r="P17" s="48"/>
      <c r="AD17" s="56"/>
    </row>
    <row r="18" spans="2:30" s="57" customFormat="1" ht="24.75" customHeight="1" x14ac:dyDescent="0.2">
      <c r="B18" s="61"/>
      <c r="C18" s="61"/>
      <c r="D18" s="61"/>
      <c r="E18" s="61" t="s">
        <v>25</v>
      </c>
      <c r="F18" s="61" t="s">
        <v>24</v>
      </c>
      <c r="G18" s="61"/>
      <c r="H18" s="61" t="s">
        <v>23</v>
      </c>
      <c r="I18" s="61" t="s">
        <v>22</v>
      </c>
      <c r="J18" s="61"/>
      <c r="K18" s="61" t="s">
        <v>21</v>
      </c>
      <c r="L18" s="61" t="s">
        <v>20</v>
      </c>
      <c r="M18" s="61"/>
      <c r="N18" s="61" t="s">
        <v>19</v>
      </c>
      <c r="O18" s="61" t="s">
        <v>18</v>
      </c>
      <c r="P18" s="61"/>
      <c r="AD18" s="58"/>
    </row>
    <row r="19" spans="2:30" s="57" customFormat="1" ht="10.5" x14ac:dyDescent="0.2">
      <c r="B19" s="60"/>
      <c r="C19" s="60"/>
      <c r="D19" s="60"/>
      <c r="E19" s="60">
        <f>E15</f>
        <v>6105</v>
      </c>
      <c r="F19" s="59">
        <f>H15</f>
        <v>122564</v>
      </c>
      <c r="G19" s="59"/>
      <c r="H19" s="59">
        <f>K15</f>
        <v>64772</v>
      </c>
      <c r="I19" s="59">
        <f>N15</f>
        <v>87251</v>
      </c>
      <c r="J19" s="59"/>
      <c r="K19" s="59">
        <f>Q15</f>
        <v>95186</v>
      </c>
      <c r="L19" s="59">
        <f>T15</f>
        <v>151255</v>
      </c>
      <c r="M19" s="59"/>
      <c r="N19" s="59">
        <f>W15</f>
        <v>446589</v>
      </c>
      <c r="O19" s="59">
        <f>Z15</f>
        <v>1064456</v>
      </c>
      <c r="P19" s="59"/>
      <c r="AD19" s="58"/>
    </row>
    <row r="20" spans="2:30" s="19" customFormat="1" x14ac:dyDescent="0.2">
      <c r="B20" s="48"/>
      <c r="C20" s="48"/>
      <c r="D20" s="48"/>
      <c r="E20" s="48"/>
      <c r="F20" s="48"/>
      <c r="G20" s="48"/>
      <c r="H20" s="48"/>
      <c r="I20" s="48"/>
      <c r="J20" s="48"/>
      <c r="K20" s="48"/>
      <c r="L20" s="48"/>
      <c r="M20" s="48"/>
      <c r="N20" s="48"/>
      <c r="O20" s="48"/>
      <c r="P20" s="48"/>
      <c r="AD20" s="56"/>
    </row>
    <row r="21" spans="2:30" s="19" customFormat="1" x14ac:dyDescent="0.2">
      <c r="B21" s="48"/>
      <c r="C21" s="48"/>
      <c r="D21" s="48"/>
      <c r="E21" s="48"/>
      <c r="F21" s="48"/>
      <c r="G21" s="48"/>
      <c r="H21" s="48"/>
      <c r="I21" s="48"/>
      <c r="J21" s="48"/>
      <c r="K21" s="48"/>
      <c r="L21" s="48"/>
      <c r="M21" s="48"/>
      <c r="N21" s="48"/>
      <c r="O21" s="48"/>
      <c r="P21" s="48"/>
      <c r="AD21" s="56"/>
    </row>
    <row r="22" spans="2:30" s="19" customFormat="1" x14ac:dyDescent="0.2">
      <c r="B22" s="48"/>
      <c r="C22" s="48"/>
      <c r="D22" s="48"/>
      <c r="E22" s="48"/>
      <c r="F22" s="48"/>
      <c r="G22" s="48"/>
      <c r="H22" s="48"/>
      <c r="I22" s="48"/>
      <c r="J22" s="48"/>
      <c r="K22" s="48"/>
      <c r="L22" s="48"/>
      <c r="M22" s="48"/>
      <c r="N22" s="48"/>
      <c r="O22" s="48"/>
      <c r="P22" s="48"/>
      <c r="AD22" s="56"/>
    </row>
    <row r="23" spans="2:30" s="19" customFormat="1" x14ac:dyDescent="0.2">
      <c r="B23" s="48"/>
      <c r="C23" s="48"/>
      <c r="D23" s="48"/>
      <c r="E23" s="48"/>
      <c r="F23" s="48"/>
      <c r="G23" s="48"/>
      <c r="H23" s="48"/>
      <c r="I23" s="48"/>
      <c r="J23" s="48"/>
      <c r="K23" s="48"/>
      <c r="L23" s="48"/>
      <c r="M23" s="48"/>
      <c r="N23" s="48"/>
      <c r="O23" s="48"/>
      <c r="P23" s="48"/>
      <c r="AD23" s="56"/>
    </row>
    <row r="24" spans="2:30" s="19" customFormat="1" x14ac:dyDescent="0.2">
      <c r="B24" s="48"/>
      <c r="C24" s="48"/>
      <c r="D24" s="48"/>
      <c r="E24" s="48"/>
      <c r="F24" s="48"/>
      <c r="G24" s="48"/>
      <c r="H24" s="48"/>
      <c r="I24" s="48"/>
      <c r="J24" s="48"/>
      <c r="K24" s="48"/>
      <c r="L24" s="48"/>
      <c r="M24" s="48"/>
      <c r="N24" s="48"/>
      <c r="O24" s="48"/>
      <c r="P24" s="48"/>
      <c r="AD24" s="56"/>
    </row>
    <row r="25" spans="2:30" s="19" customFormat="1" x14ac:dyDescent="0.2">
      <c r="B25" s="48"/>
      <c r="C25" s="48"/>
      <c r="D25" s="48"/>
      <c r="E25" s="48"/>
      <c r="F25" s="48"/>
      <c r="G25" s="48"/>
      <c r="H25" s="48"/>
      <c r="I25" s="48"/>
      <c r="J25" s="48"/>
      <c r="K25" s="48"/>
      <c r="L25" s="48"/>
      <c r="M25" s="48"/>
      <c r="N25" s="48"/>
      <c r="O25" s="48"/>
      <c r="P25" s="48"/>
      <c r="AD25" s="56"/>
    </row>
    <row r="26" spans="2:30" s="19" customFormat="1" x14ac:dyDescent="0.2">
      <c r="B26" s="48"/>
      <c r="C26" s="48"/>
      <c r="D26" s="48"/>
      <c r="E26" s="48"/>
      <c r="F26" s="48"/>
      <c r="G26" s="48"/>
      <c r="H26" s="48"/>
      <c r="I26" s="48"/>
      <c r="J26" s="48"/>
      <c r="K26" s="48"/>
      <c r="L26" s="48"/>
      <c r="M26" s="48"/>
      <c r="N26" s="48"/>
      <c r="O26" s="48"/>
      <c r="P26" s="48"/>
      <c r="AD26" s="56"/>
    </row>
    <row r="27" spans="2:30" s="19" customFormat="1" x14ac:dyDescent="0.2">
      <c r="B27" s="48"/>
      <c r="C27" s="48"/>
      <c r="D27" s="48"/>
      <c r="E27" s="48"/>
      <c r="F27" s="48"/>
      <c r="G27" s="48"/>
      <c r="H27" s="48"/>
      <c r="I27" s="48"/>
      <c r="J27" s="48"/>
      <c r="K27" s="48"/>
      <c r="L27" s="48"/>
      <c r="M27" s="48"/>
      <c r="N27" s="48"/>
      <c r="O27" s="48"/>
      <c r="P27" s="48"/>
      <c r="AD27" s="56"/>
    </row>
    <row r="28" spans="2:30" s="19" customFormat="1" x14ac:dyDescent="0.2">
      <c r="B28" s="48"/>
      <c r="C28" s="48"/>
      <c r="D28" s="48"/>
      <c r="E28" s="48"/>
      <c r="F28" s="48"/>
      <c r="G28" s="48"/>
      <c r="H28" s="48"/>
      <c r="I28" s="48"/>
      <c r="J28" s="48"/>
      <c r="K28" s="48"/>
      <c r="L28" s="48"/>
      <c r="M28" s="48"/>
      <c r="N28" s="48"/>
      <c r="O28" s="48"/>
      <c r="P28" s="48"/>
      <c r="AD28" s="56"/>
    </row>
    <row r="29" spans="2:30" s="19" customFormat="1" x14ac:dyDescent="0.2">
      <c r="B29" s="48"/>
      <c r="C29" s="48"/>
      <c r="D29" s="48"/>
      <c r="E29" s="48"/>
      <c r="F29" s="48"/>
      <c r="G29" s="48"/>
      <c r="H29" s="48"/>
      <c r="I29" s="48"/>
      <c r="J29" s="48"/>
      <c r="K29" s="48"/>
      <c r="L29" s="48"/>
      <c r="M29" s="48"/>
      <c r="N29" s="48"/>
      <c r="O29" s="48"/>
      <c r="P29" s="48"/>
      <c r="AD29" s="56"/>
    </row>
    <row r="30" spans="2:30" s="19" customFormat="1" x14ac:dyDescent="0.2">
      <c r="B30" s="48"/>
      <c r="C30" s="48"/>
      <c r="D30" s="48"/>
      <c r="E30" s="48"/>
      <c r="F30" s="48"/>
      <c r="G30" s="48"/>
      <c r="H30" s="48"/>
      <c r="I30" s="48"/>
      <c r="J30" s="48"/>
      <c r="K30" s="48"/>
      <c r="L30" s="48"/>
      <c r="M30" s="48"/>
      <c r="N30" s="48"/>
      <c r="O30" s="48"/>
      <c r="P30" s="48"/>
      <c r="AD30" s="56"/>
    </row>
    <row r="31" spans="2:30" s="19" customFormat="1" ht="5.25" customHeight="1" x14ac:dyDescent="0.2">
      <c r="B31" s="48"/>
      <c r="C31" s="48"/>
      <c r="D31" s="48"/>
      <c r="E31" s="48"/>
      <c r="F31" s="48"/>
      <c r="G31" s="48"/>
      <c r="H31" s="48"/>
      <c r="I31" s="48"/>
      <c r="J31" s="48"/>
      <c r="K31" s="48"/>
      <c r="L31" s="48"/>
      <c r="M31" s="48"/>
      <c r="N31" s="48"/>
      <c r="O31" s="48"/>
      <c r="P31" s="48"/>
      <c r="AD31" s="56"/>
    </row>
    <row r="32" spans="2:30" s="19" customFormat="1" ht="5.25" customHeight="1" x14ac:dyDescent="0.2">
      <c r="B32" s="48"/>
      <c r="C32" s="48"/>
      <c r="D32" s="48"/>
      <c r="E32" s="48"/>
      <c r="F32" s="48"/>
      <c r="G32" s="48"/>
      <c r="H32" s="48"/>
      <c r="I32" s="48"/>
      <c r="J32" s="48"/>
      <c r="K32" s="48"/>
      <c r="L32" s="48"/>
      <c r="M32" s="48"/>
      <c r="N32" s="48"/>
      <c r="O32" s="48"/>
      <c r="P32" s="48"/>
      <c r="AD32" s="56"/>
    </row>
    <row r="33" spans="2:30" s="19" customFormat="1" ht="16.5" customHeight="1" x14ac:dyDescent="0.2">
      <c r="B33" s="48"/>
      <c r="C33" s="48"/>
      <c r="D33" s="48"/>
      <c r="E33" s="48"/>
      <c r="F33" s="48"/>
      <c r="G33" s="48"/>
      <c r="H33" s="48"/>
      <c r="I33" s="48"/>
      <c r="J33" s="48"/>
      <c r="K33" s="48"/>
      <c r="L33" s="48"/>
      <c r="M33" s="48"/>
      <c r="N33" s="48"/>
      <c r="O33" s="48"/>
      <c r="P33" s="48"/>
      <c r="AD33" s="56"/>
    </row>
    <row r="34" spans="2:30" s="19" customFormat="1" x14ac:dyDescent="0.2">
      <c r="B34" s="48"/>
      <c r="C34" s="48"/>
      <c r="D34" s="48"/>
      <c r="E34" s="48"/>
      <c r="F34" s="48"/>
      <c r="G34" s="48"/>
      <c r="H34" s="48"/>
      <c r="I34" s="48"/>
      <c r="J34" s="48"/>
      <c r="K34" s="48"/>
      <c r="L34" s="48"/>
      <c r="M34" s="48"/>
      <c r="N34" s="48"/>
      <c r="O34" s="48"/>
      <c r="P34" s="48"/>
      <c r="AD34" s="56"/>
    </row>
    <row r="35" spans="2:30" s="19" customFormat="1" x14ac:dyDescent="0.2">
      <c r="AD35" s="56"/>
    </row>
    <row r="36" spans="2:30" s="20" customFormat="1" x14ac:dyDescent="0.2">
      <c r="B36" s="1091" t="s">
        <v>17</v>
      </c>
      <c r="C36" s="1091"/>
      <c r="D36" s="1091"/>
      <c r="E36" s="1091"/>
      <c r="F36" s="1091"/>
      <c r="G36" s="1091"/>
      <c r="H36" s="1091"/>
      <c r="I36" s="1091"/>
      <c r="J36" s="1091"/>
      <c r="K36" s="1091"/>
      <c r="AD36" s="55"/>
    </row>
    <row r="37" spans="2:30" s="3" customFormat="1" ht="12.75" customHeight="1" x14ac:dyDescent="0.2">
      <c r="B37" s="1087"/>
      <c r="C37" s="1088"/>
      <c r="D37" s="1088"/>
      <c r="E37" s="1088"/>
      <c r="F37" s="1088"/>
      <c r="G37" s="1088"/>
      <c r="H37" s="1088"/>
      <c r="I37" s="1088"/>
      <c r="J37" s="1088"/>
      <c r="K37" s="1088"/>
      <c r="L37" s="1088"/>
      <c r="M37" s="1088"/>
      <c r="N37" s="1088"/>
      <c r="O37" s="1088"/>
      <c r="P37" s="403"/>
      <c r="AD37" s="54"/>
    </row>
  </sheetData>
  <mergeCells count="17">
    <mergeCell ref="Z9:AA9"/>
    <mergeCell ref="B36:K36"/>
    <mergeCell ref="B3:K3"/>
    <mergeCell ref="B4:AD4"/>
    <mergeCell ref="B5:AD5"/>
    <mergeCell ref="B6:AC6"/>
    <mergeCell ref="B8:B10"/>
    <mergeCell ref="E8:AA8"/>
    <mergeCell ref="AC8:AD9"/>
    <mergeCell ref="E9:F9"/>
    <mergeCell ref="H9:I9"/>
    <mergeCell ref="K9:L9"/>
    <mergeCell ref="B37:O37"/>
    <mergeCell ref="N9:O9"/>
    <mergeCell ref="Q9:R9"/>
    <mergeCell ref="T9:U9"/>
    <mergeCell ref="W9:X9"/>
  </mergeCells>
  <printOptions horizontalCentered="1"/>
  <pageMargins left="0" right="0" top="0.43307086614173229" bottom="0.43307086614173229" header="0" footer="0"/>
  <pageSetup paperSize="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05">
    <tabColor theme="0"/>
    <pageSetUpPr fitToPage="1"/>
  </sheetPr>
  <dimension ref="A1:AD40"/>
  <sheetViews>
    <sheetView zoomScaleNormal="100" workbookViewId="0"/>
  </sheetViews>
  <sheetFormatPr baseColWidth="10" defaultColWidth="11.42578125" defaultRowHeight="15" x14ac:dyDescent="0.2"/>
  <cols>
    <col min="1" max="1" width="2" style="1" customWidth="1"/>
    <col min="2" max="2" width="4.5703125" style="1" customWidth="1"/>
    <col min="3" max="3" width="13.42578125" style="1" customWidth="1"/>
    <col min="4" max="4" width="0.85546875" style="1" customWidth="1"/>
    <col min="5" max="5" width="7" style="1" customWidth="1"/>
    <col min="6" max="6" width="7.140625" style="1" customWidth="1"/>
    <col min="7" max="7" width="7" style="1" customWidth="1"/>
    <col min="8" max="8" width="7.140625" style="1" customWidth="1"/>
    <col min="9" max="9" width="7" style="1" customWidth="1"/>
    <col min="10" max="10" width="7.140625" style="1" customWidth="1"/>
    <col min="11" max="11" width="7" style="1" customWidth="1"/>
    <col min="12" max="12" width="7.140625" style="1" customWidth="1"/>
    <col min="13" max="13" width="7" style="1" customWidth="1"/>
    <col min="14" max="14" width="7.140625" style="1" customWidth="1"/>
    <col min="15" max="15" width="7" style="2" customWidth="1"/>
    <col min="16" max="16" width="5.28515625" style="1" customWidth="1"/>
    <col min="17" max="17" width="7" style="2" customWidth="1"/>
    <col min="18" max="18" width="7.140625" style="1" customWidth="1"/>
    <col min="19" max="19" width="2.85546875" style="1" customWidth="1"/>
    <col min="20" max="20" width="11.140625" style="12" customWidth="1"/>
    <col min="21" max="30" width="11.42578125" style="12"/>
    <col min="31" max="16384" width="11.42578125" style="1"/>
  </cols>
  <sheetData>
    <row r="1" spans="1:30" s="2" customFormat="1" ht="13.5" customHeight="1" x14ac:dyDescent="0.2">
      <c r="T1" s="17"/>
      <c r="U1" s="17"/>
      <c r="V1" s="17"/>
      <c r="W1" s="17"/>
      <c r="X1" s="17"/>
      <c r="Y1" s="17"/>
      <c r="Z1" s="17"/>
      <c r="AA1" s="17"/>
      <c r="AB1" s="17"/>
      <c r="AC1" s="17"/>
      <c r="AD1" s="17"/>
    </row>
    <row r="2" spans="1:30" s="9" customFormat="1" ht="66.75" customHeight="1" x14ac:dyDescent="0.2">
      <c r="A2" s="10"/>
      <c r="B2" s="1016"/>
      <c r="C2" s="1016"/>
      <c r="D2" s="1016"/>
      <c r="E2" s="1016"/>
      <c r="F2" s="1016"/>
      <c r="G2" s="1016"/>
      <c r="H2" s="1016"/>
      <c r="I2" s="1016"/>
      <c r="J2" s="1016"/>
      <c r="K2" s="1016"/>
      <c r="L2" s="1016"/>
      <c r="M2" s="1016"/>
      <c r="N2" s="1016"/>
      <c r="O2" s="1016"/>
      <c r="P2" s="1016"/>
      <c r="Q2" s="1016"/>
      <c r="R2" s="1016"/>
      <c r="S2" s="10"/>
      <c r="T2" s="16"/>
      <c r="U2" s="15"/>
      <c r="V2" s="15"/>
      <c r="W2" s="15"/>
      <c r="X2" s="15"/>
      <c r="Y2" s="15"/>
      <c r="Z2" s="15"/>
      <c r="AA2" s="15"/>
      <c r="AB2" s="15"/>
      <c r="AC2" s="15"/>
      <c r="AD2" s="15"/>
    </row>
    <row r="3" spans="1:30" x14ac:dyDescent="0.2">
      <c r="B3" s="3"/>
      <c r="C3" s="1022" t="s">
        <v>301</v>
      </c>
      <c r="D3" s="1022"/>
      <c r="E3" s="1022"/>
      <c r="F3" s="3"/>
      <c r="G3" s="3"/>
      <c r="H3" s="3"/>
      <c r="I3" s="3"/>
      <c r="J3" s="3"/>
      <c r="K3" s="3"/>
      <c r="L3" s="3"/>
      <c r="M3" s="3"/>
      <c r="N3" s="3"/>
      <c r="O3" s="14"/>
      <c r="P3" s="3"/>
      <c r="Q3" s="14"/>
      <c r="R3" s="3"/>
    </row>
    <row r="4" spans="1:30" x14ac:dyDescent="0.2">
      <c r="B4" s="3"/>
      <c r="C4" s="3"/>
      <c r="D4" s="3"/>
      <c r="E4" s="3"/>
      <c r="F4" s="3"/>
      <c r="G4" s="3"/>
      <c r="H4" s="3"/>
      <c r="I4" s="3"/>
      <c r="J4" s="3"/>
      <c r="K4" s="3"/>
      <c r="L4" s="3"/>
      <c r="M4" s="3"/>
      <c r="N4" s="3"/>
      <c r="O4" s="14"/>
      <c r="P4" s="3"/>
      <c r="Q4" s="14"/>
      <c r="R4" s="3"/>
    </row>
    <row r="5" spans="1:30" ht="23.25" customHeight="1" x14ac:dyDescent="0.2">
      <c r="B5" s="1023" t="s">
        <v>302</v>
      </c>
      <c r="C5" s="1024"/>
      <c r="D5" s="1024"/>
      <c r="E5" s="1024"/>
      <c r="F5" s="1024"/>
      <c r="G5" s="1024"/>
      <c r="H5" s="1024"/>
      <c r="I5" s="1024"/>
      <c r="J5" s="1024"/>
      <c r="K5" s="1024"/>
      <c r="L5" s="1024"/>
      <c r="M5" s="1024"/>
      <c r="N5" s="1024"/>
      <c r="O5" s="1024"/>
      <c r="P5" s="1024"/>
      <c r="Q5" s="1025">
        <v>45077</v>
      </c>
      <c r="R5" s="1026"/>
      <c r="S5" s="1026"/>
      <c r="T5" s="1"/>
    </row>
    <row r="6" spans="1:30" ht="18.95" customHeight="1" x14ac:dyDescent="0.2">
      <c r="B6" s="141"/>
      <c r="C6" s="141"/>
      <c r="D6" s="141"/>
      <c r="E6" s="141"/>
      <c r="F6" s="141"/>
      <c r="G6" s="141"/>
      <c r="H6" s="141"/>
      <c r="I6" s="141"/>
      <c r="J6" s="141"/>
      <c r="K6" s="141"/>
      <c r="L6" s="141"/>
      <c r="M6" s="141"/>
      <c r="N6" s="141"/>
      <c r="O6" s="141"/>
      <c r="P6" s="141"/>
      <c r="Q6" s="141"/>
      <c r="R6" s="141"/>
      <c r="S6" s="141"/>
      <c r="T6" s="1"/>
    </row>
    <row r="7" spans="1:30" ht="18.75" customHeight="1" x14ac:dyDescent="0.2">
      <c r="B7" s="1021" t="s">
        <v>303</v>
      </c>
      <c r="C7" s="1021"/>
      <c r="D7" s="1021"/>
      <c r="E7" s="1021"/>
      <c r="F7" s="1021"/>
      <c r="G7" s="1021"/>
      <c r="H7" s="1021"/>
      <c r="I7" s="1021"/>
      <c r="J7" s="1021"/>
      <c r="K7" s="1021"/>
      <c r="L7" s="1021"/>
      <c r="M7" s="1021"/>
      <c r="N7" s="1021"/>
      <c r="O7" s="1021"/>
      <c r="P7" s="1021"/>
      <c r="Q7" s="1021"/>
      <c r="R7" s="1021"/>
      <c r="S7" s="1021"/>
      <c r="T7" s="1"/>
    </row>
    <row r="8" spans="1:30" ht="18.75" customHeight="1" x14ac:dyDescent="0.2">
      <c r="B8" s="1020" t="s">
        <v>304</v>
      </c>
      <c r="C8" s="1020"/>
      <c r="D8" s="1020"/>
      <c r="E8" s="1020"/>
      <c r="F8" s="1020"/>
      <c r="G8" s="1020"/>
      <c r="H8" s="1020"/>
      <c r="I8" s="1020"/>
      <c r="J8" s="1020"/>
      <c r="K8" s="1020"/>
      <c r="L8" s="1020"/>
      <c r="M8" s="1020"/>
      <c r="N8" s="1020"/>
      <c r="O8" s="1020"/>
      <c r="P8" s="1020"/>
      <c r="Q8" s="1020"/>
      <c r="R8" s="1020"/>
      <c r="S8" s="1020"/>
      <c r="T8" s="1"/>
    </row>
    <row r="9" spans="1:30" ht="18.75" customHeight="1" x14ac:dyDescent="0.2">
      <c r="B9" s="1020" t="s">
        <v>305</v>
      </c>
      <c r="C9" s="1020"/>
      <c r="D9" s="1020"/>
      <c r="E9" s="1020"/>
      <c r="F9" s="1020"/>
      <c r="G9" s="1020"/>
      <c r="H9" s="1020"/>
      <c r="I9" s="1020"/>
      <c r="J9" s="1020"/>
      <c r="K9" s="1020"/>
      <c r="L9" s="1020"/>
      <c r="M9" s="1020"/>
      <c r="N9" s="1020"/>
      <c r="O9" s="1020"/>
      <c r="P9" s="1020"/>
      <c r="Q9" s="1020"/>
      <c r="R9" s="1020"/>
      <c r="S9" s="1020"/>
      <c r="T9" s="1"/>
    </row>
    <row r="10" spans="1:30" ht="18.75" customHeight="1" x14ac:dyDescent="0.2">
      <c r="B10" s="1020" t="s">
        <v>306</v>
      </c>
      <c r="C10" s="1020"/>
      <c r="D10" s="1020"/>
      <c r="E10" s="1020"/>
      <c r="F10" s="1020"/>
      <c r="G10" s="1020"/>
      <c r="H10" s="1020"/>
      <c r="I10" s="1020"/>
      <c r="J10" s="1020"/>
      <c r="K10" s="1020"/>
      <c r="L10" s="1020"/>
      <c r="M10" s="1020"/>
      <c r="N10" s="1020"/>
      <c r="O10" s="1020"/>
      <c r="P10" s="1020"/>
      <c r="Q10" s="1020"/>
      <c r="R10" s="1020"/>
      <c r="S10" s="1020"/>
      <c r="T10" s="1"/>
    </row>
    <row r="11" spans="1:30" ht="18.75" customHeight="1" x14ac:dyDescent="0.2">
      <c r="B11" s="1020" t="s">
        <v>307</v>
      </c>
      <c r="C11" s="1020"/>
      <c r="D11" s="1020"/>
      <c r="E11" s="1020"/>
      <c r="F11" s="1020"/>
      <c r="G11" s="1020"/>
      <c r="H11" s="1020"/>
      <c r="I11" s="1020"/>
      <c r="J11" s="1020"/>
      <c r="K11" s="1020"/>
      <c r="L11" s="1020"/>
      <c r="M11" s="1020"/>
      <c r="N11" s="1020"/>
      <c r="O11" s="1020"/>
      <c r="P11" s="1020"/>
      <c r="Q11" s="1020"/>
      <c r="R11" s="1020"/>
      <c r="S11" s="1020"/>
      <c r="T11" s="1"/>
    </row>
    <row r="12" spans="1:30" ht="18.75" customHeight="1" x14ac:dyDescent="0.2">
      <c r="B12" s="1020" t="s">
        <v>308</v>
      </c>
      <c r="C12" s="1020"/>
      <c r="D12" s="1020"/>
      <c r="E12" s="1020"/>
      <c r="F12" s="1020"/>
      <c r="G12" s="1020"/>
      <c r="H12" s="1020"/>
      <c r="I12" s="1020"/>
      <c r="J12" s="1020"/>
      <c r="K12" s="1020"/>
      <c r="L12" s="1020"/>
      <c r="M12" s="1020"/>
      <c r="N12" s="1020"/>
      <c r="O12" s="1020"/>
      <c r="P12" s="1020"/>
      <c r="Q12" s="1020"/>
      <c r="R12" s="1020"/>
      <c r="S12" s="1020"/>
      <c r="T12" s="1"/>
    </row>
    <row r="13" spans="1:30" ht="18.75" customHeight="1" x14ac:dyDescent="0.2">
      <c r="B13" s="1020" t="s">
        <v>309</v>
      </c>
      <c r="C13" s="1020"/>
      <c r="D13" s="1020"/>
      <c r="E13" s="1020"/>
      <c r="F13" s="1020"/>
      <c r="G13" s="1020"/>
      <c r="H13" s="1020"/>
      <c r="I13" s="1020"/>
      <c r="J13" s="1020"/>
      <c r="K13" s="1020"/>
      <c r="L13" s="1020"/>
      <c r="M13" s="1020"/>
      <c r="N13" s="1020"/>
      <c r="O13" s="1020"/>
      <c r="P13" s="1020"/>
      <c r="Q13" s="1020"/>
      <c r="R13" s="1020"/>
      <c r="S13" s="1020"/>
      <c r="T13" s="1"/>
    </row>
    <row r="14" spans="1:30" ht="18.75" customHeight="1" x14ac:dyDescent="0.2">
      <c r="B14" s="1020" t="s">
        <v>310</v>
      </c>
      <c r="C14" s="1020"/>
      <c r="D14" s="1020"/>
      <c r="E14" s="1020"/>
      <c r="F14" s="1020"/>
      <c r="G14" s="1020"/>
      <c r="H14" s="1020"/>
      <c r="I14" s="1020"/>
      <c r="J14" s="1020"/>
      <c r="K14" s="1020"/>
      <c r="L14" s="1020"/>
      <c r="M14" s="1020"/>
      <c r="N14" s="1020"/>
      <c r="O14" s="1020"/>
      <c r="P14" s="1020"/>
      <c r="Q14" s="1020"/>
      <c r="R14" s="1020"/>
      <c r="S14" s="1020"/>
      <c r="T14" s="1"/>
    </row>
    <row r="15" spans="1:30" ht="18.75" customHeight="1" x14ac:dyDescent="0.2">
      <c r="B15" s="866"/>
      <c r="C15" s="866"/>
      <c r="D15" s="866"/>
      <c r="E15" s="866"/>
      <c r="F15" s="866"/>
      <c r="G15" s="866"/>
      <c r="H15" s="866"/>
      <c r="I15" s="866"/>
      <c r="J15" s="866"/>
      <c r="K15" s="866"/>
      <c r="L15" s="866"/>
      <c r="M15" s="866"/>
      <c r="N15" s="866"/>
      <c r="O15" s="866"/>
      <c r="P15" s="866"/>
      <c r="Q15" s="866"/>
      <c r="R15" s="866"/>
      <c r="S15" s="866"/>
      <c r="T15" s="1"/>
    </row>
    <row r="16" spans="1:30" ht="18.75" customHeight="1" x14ac:dyDescent="0.2">
      <c r="B16" s="1021" t="s">
        <v>311</v>
      </c>
      <c r="C16" s="1021"/>
      <c r="D16" s="1021"/>
      <c r="E16" s="1021"/>
      <c r="F16" s="1021"/>
      <c r="G16" s="1021"/>
      <c r="H16" s="1021"/>
      <c r="I16" s="1021"/>
      <c r="J16" s="1021"/>
      <c r="K16" s="1021"/>
      <c r="L16" s="1021"/>
      <c r="M16" s="1021"/>
      <c r="N16" s="1021"/>
      <c r="O16" s="1021"/>
      <c r="P16" s="1021"/>
      <c r="Q16" s="1021"/>
      <c r="R16" s="1021"/>
      <c r="S16" s="1021"/>
      <c r="T16" s="1"/>
    </row>
    <row r="17" spans="2:21" ht="18.75" customHeight="1" x14ac:dyDescent="0.2">
      <c r="B17" s="1020" t="s">
        <v>312</v>
      </c>
      <c r="C17" s="1020"/>
      <c r="D17" s="1020"/>
      <c r="E17" s="1020"/>
      <c r="F17" s="1020"/>
      <c r="G17" s="1020"/>
      <c r="H17" s="1020"/>
      <c r="I17" s="1020"/>
      <c r="J17" s="1020"/>
      <c r="K17" s="1020"/>
      <c r="L17" s="1020"/>
      <c r="M17" s="1020"/>
      <c r="N17" s="1020"/>
      <c r="O17" s="1020"/>
      <c r="P17" s="1020"/>
      <c r="Q17" s="1020"/>
      <c r="R17" s="1020"/>
      <c r="S17" s="1020"/>
      <c r="T17" s="866"/>
    </row>
    <row r="18" spans="2:21" ht="18.75" customHeight="1" x14ac:dyDescent="0.2">
      <c r="B18" s="1020" t="s">
        <v>313</v>
      </c>
      <c r="C18" s="1020"/>
      <c r="D18" s="1020"/>
      <c r="E18" s="1020"/>
      <c r="F18" s="1020"/>
      <c r="G18" s="1020"/>
      <c r="H18" s="1020"/>
      <c r="I18" s="1020"/>
      <c r="J18" s="1020"/>
      <c r="K18" s="1020"/>
      <c r="L18" s="1020"/>
      <c r="M18" s="1020"/>
      <c r="N18" s="1020"/>
      <c r="O18" s="1020"/>
      <c r="P18" s="1020"/>
      <c r="Q18" s="1020"/>
      <c r="R18" s="1020"/>
      <c r="S18" s="1020"/>
      <c r="T18" s="866"/>
    </row>
    <row r="19" spans="2:21" ht="18.75" customHeight="1" x14ac:dyDescent="0.2">
      <c r="B19" s="1020" t="s">
        <v>314</v>
      </c>
      <c r="C19" s="1020"/>
      <c r="D19" s="1020"/>
      <c r="E19" s="1020"/>
      <c r="F19" s="1020"/>
      <c r="G19" s="1020"/>
      <c r="H19" s="1020"/>
      <c r="I19" s="1020"/>
      <c r="J19" s="1020"/>
      <c r="K19" s="1020"/>
      <c r="L19" s="1020"/>
      <c r="M19" s="1020"/>
      <c r="N19" s="1020"/>
      <c r="O19" s="1020"/>
      <c r="P19" s="1020"/>
      <c r="Q19" s="1020"/>
      <c r="R19" s="1020"/>
      <c r="S19" s="1020"/>
      <c r="T19" s="866"/>
    </row>
    <row r="20" spans="2:21" ht="18.75" customHeight="1" x14ac:dyDescent="0.2">
      <c r="B20" s="1020" t="s">
        <v>315</v>
      </c>
      <c r="C20" s="1020"/>
      <c r="D20" s="1020"/>
      <c r="E20" s="1020"/>
      <c r="F20" s="1020"/>
      <c r="G20" s="1020"/>
      <c r="H20" s="1020"/>
      <c r="I20" s="1020"/>
      <c r="J20" s="1020"/>
      <c r="K20" s="1020"/>
      <c r="L20" s="1020"/>
      <c r="M20" s="1020"/>
      <c r="N20" s="1020"/>
      <c r="O20" s="1020"/>
      <c r="P20" s="1020"/>
      <c r="Q20" s="1020"/>
      <c r="R20" s="1020"/>
      <c r="S20" s="1020"/>
      <c r="T20" s="866"/>
    </row>
    <row r="21" spans="2:21" ht="18.75" customHeight="1" x14ac:dyDescent="0.2">
      <c r="B21" s="1020" t="s">
        <v>316</v>
      </c>
      <c r="C21" s="1020"/>
      <c r="D21" s="1020"/>
      <c r="E21" s="1020"/>
      <c r="F21" s="1020"/>
      <c r="G21" s="1020"/>
      <c r="H21" s="1020"/>
      <c r="I21" s="1020"/>
      <c r="J21" s="1020"/>
      <c r="K21" s="1020"/>
      <c r="L21" s="1020"/>
      <c r="M21" s="1020"/>
      <c r="N21" s="1020"/>
      <c r="O21" s="1020"/>
      <c r="P21" s="1020"/>
      <c r="Q21" s="1020"/>
      <c r="R21" s="1020"/>
      <c r="S21" s="1020"/>
      <c r="T21" s="1020"/>
    </row>
    <row r="22" spans="2:21" ht="18.75" customHeight="1" x14ac:dyDescent="0.2">
      <c r="B22" s="1020" t="s">
        <v>317</v>
      </c>
      <c r="C22" s="1020"/>
      <c r="D22" s="1020"/>
      <c r="E22" s="1020"/>
      <c r="F22" s="1020"/>
      <c r="G22" s="1020"/>
      <c r="H22" s="1020"/>
      <c r="I22" s="1020"/>
      <c r="J22" s="1020"/>
      <c r="K22" s="1020"/>
      <c r="L22" s="1020"/>
      <c r="M22" s="1020"/>
      <c r="N22" s="1020"/>
      <c r="O22" s="1020"/>
      <c r="P22" s="1020"/>
      <c r="Q22" s="1020"/>
      <c r="R22" s="1020"/>
      <c r="S22" s="1020"/>
      <c r="T22" s="866"/>
    </row>
    <row r="23" spans="2:21" ht="18.75" customHeight="1" x14ac:dyDescent="0.2">
      <c r="B23" s="1020" t="s">
        <v>318</v>
      </c>
      <c r="C23" s="1020"/>
      <c r="D23" s="1020"/>
      <c r="E23" s="1020"/>
      <c r="F23" s="1020"/>
      <c r="G23" s="1020"/>
      <c r="H23" s="1020"/>
      <c r="I23" s="1020"/>
      <c r="J23" s="1020"/>
      <c r="K23" s="1020"/>
      <c r="L23" s="1020"/>
      <c r="M23" s="1020"/>
      <c r="N23" s="1020"/>
      <c r="O23" s="1020"/>
      <c r="P23" s="1020"/>
      <c r="Q23" s="1020"/>
      <c r="R23" s="1020"/>
      <c r="S23" s="1020"/>
      <c r="T23" s="866"/>
    </row>
    <row r="24" spans="2:21" ht="18.75" customHeight="1" x14ac:dyDescent="0.2">
      <c r="B24" s="866"/>
      <c r="C24" s="866"/>
      <c r="D24" s="866"/>
      <c r="E24" s="866"/>
      <c r="F24" s="866"/>
      <c r="G24" s="866"/>
      <c r="H24" s="866"/>
      <c r="I24" s="866"/>
      <c r="J24" s="866"/>
      <c r="K24" s="866"/>
      <c r="L24" s="866"/>
      <c r="M24" s="866"/>
      <c r="N24" s="866"/>
      <c r="O24" s="866"/>
      <c r="P24" s="866"/>
      <c r="Q24" s="866"/>
      <c r="R24" s="866"/>
      <c r="S24" s="866"/>
      <c r="T24" s="787"/>
    </row>
    <row r="25" spans="2:21" ht="18.75" customHeight="1" x14ac:dyDescent="0.2">
      <c r="B25" s="1021" t="s">
        <v>319</v>
      </c>
      <c r="C25" s="1021"/>
      <c r="D25" s="1021"/>
      <c r="E25" s="1021"/>
      <c r="F25" s="1021"/>
      <c r="G25" s="1021"/>
      <c r="H25" s="1021"/>
      <c r="I25" s="1021"/>
      <c r="J25" s="1021"/>
      <c r="K25" s="1021"/>
      <c r="L25" s="1021"/>
      <c r="M25" s="1021"/>
      <c r="N25" s="1021"/>
      <c r="O25" s="1021"/>
      <c r="P25" s="1021"/>
      <c r="Q25" s="1021"/>
      <c r="R25" s="1021"/>
      <c r="S25" s="1021"/>
      <c r="T25" s="1"/>
    </row>
    <row r="26" spans="2:21" ht="18.75" customHeight="1" x14ac:dyDescent="0.2">
      <c r="B26" s="1020" t="s">
        <v>320</v>
      </c>
      <c r="C26" s="1020"/>
      <c r="D26" s="1020"/>
      <c r="E26" s="1020"/>
      <c r="F26" s="1020"/>
      <c r="G26" s="1020"/>
      <c r="H26" s="1020"/>
      <c r="I26" s="1020"/>
      <c r="J26" s="1020"/>
      <c r="K26" s="1020"/>
      <c r="L26" s="1020"/>
      <c r="M26" s="1020"/>
      <c r="N26" s="1020"/>
      <c r="O26" s="1020"/>
      <c r="P26" s="1020"/>
      <c r="Q26" s="1020"/>
      <c r="R26" s="1020"/>
      <c r="S26" s="1020"/>
      <c r="T26" s="1020"/>
      <c r="U26" s="1020"/>
    </row>
    <row r="27" spans="2:21" ht="18.75" customHeight="1" x14ac:dyDescent="0.2">
      <c r="B27" s="1020" t="s">
        <v>321</v>
      </c>
      <c r="C27" s="1020"/>
      <c r="D27" s="1020"/>
      <c r="E27" s="1020"/>
      <c r="F27" s="1020"/>
      <c r="G27" s="1020"/>
      <c r="H27" s="1020"/>
      <c r="I27" s="1020"/>
      <c r="J27" s="1020"/>
      <c r="K27" s="1020"/>
      <c r="L27" s="1020"/>
      <c r="M27" s="1020"/>
      <c r="N27" s="1020"/>
      <c r="O27" s="1020"/>
      <c r="P27" s="1020"/>
      <c r="Q27" s="1020"/>
      <c r="R27" s="1020"/>
      <c r="S27" s="1020"/>
      <c r="T27" s="1020"/>
      <c r="U27" s="1020"/>
    </row>
    <row r="28" spans="2:21" ht="18.75" customHeight="1" x14ac:dyDescent="0.2">
      <c r="B28" s="1020" t="s">
        <v>322</v>
      </c>
      <c r="C28" s="1020"/>
      <c r="D28" s="1020"/>
      <c r="E28" s="1020"/>
      <c r="F28" s="1020"/>
      <c r="G28" s="1020"/>
      <c r="H28" s="1020"/>
      <c r="I28" s="1020"/>
      <c r="J28" s="1020"/>
      <c r="K28" s="1020"/>
      <c r="L28" s="1020"/>
      <c r="M28" s="1020"/>
      <c r="N28" s="1020"/>
      <c r="O28" s="1020"/>
      <c r="P28" s="1020"/>
      <c r="Q28" s="1020"/>
      <c r="R28" s="1020"/>
      <c r="S28" s="1020"/>
      <c r="T28" s="1020"/>
      <c r="U28" s="1020"/>
    </row>
    <row r="29" spans="2:21" ht="18.75" customHeight="1" x14ac:dyDescent="0.2">
      <c r="B29" s="1020" t="s">
        <v>323</v>
      </c>
      <c r="C29" s="1020"/>
      <c r="D29" s="1020"/>
      <c r="E29" s="1020"/>
      <c r="F29" s="1020"/>
      <c r="G29" s="1020"/>
      <c r="H29" s="1020"/>
      <c r="I29" s="1020"/>
      <c r="J29" s="1020"/>
      <c r="K29" s="1020"/>
      <c r="L29" s="1020"/>
      <c r="M29" s="1020"/>
      <c r="N29" s="1020"/>
      <c r="O29" s="1020"/>
      <c r="P29" s="1020"/>
      <c r="Q29" s="1020"/>
      <c r="R29" s="1020"/>
      <c r="S29" s="1020"/>
      <c r="T29" s="1020"/>
      <c r="U29" s="1020"/>
    </row>
    <row r="30" spans="2:21" ht="15" customHeight="1" x14ac:dyDescent="0.2">
      <c r="B30" s="1020" t="s">
        <v>324</v>
      </c>
      <c r="C30" s="1020"/>
      <c r="D30" s="1020"/>
      <c r="E30" s="1020"/>
      <c r="F30" s="1020"/>
      <c r="G30" s="1020"/>
      <c r="H30" s="1020"/>
      <c r="I30" s="1020"/>
      <c r="J30" s="1020"/>
      <c r="K30" s="1020"/>
      <c r="L30" s="1020"/>
      <c r="M30" s="1020"/>
      <c r="N30" s="1020"/>
      <c r="O30" s="1020"/>
      <c r="P30" s="1020"/>
      <c r="Q30" s="1020"/>
      <c r="R30" s="1020"/>
      <c r="S30" s="1020"/>
      <c r="T30" s="1020"/>
      <c r="U30" s="1020"/>
    </row>
    <row r="31" spans="2:21" ht="18.75" customHeight="1" x14ac:dyDescent="0.2">
      <c r="B31" s="1020" t="s">
        <v>325</v>
      </c>
      <c r="C31" s="1020"/>
      <c r="D31" s="1020"/>
      <c r="E31" s="1020"/>
      <c r="F31" s="1020"/>
      <c r="G31" s="1020"/>
      <c r="H31" s="1020"/>
      <c r="I31" s="1020"/>
      <c r="J31" s="1020"/>
      <c r="K31" s="1020"/>
      <c r="L31" s="1020"/>
      <c r="M31" s="1020"/>
      <c r="N31" s="1020"/>
      <c r="O31" s="1020"/>
      <c r="P31" s="1020"/>
      <c r="Q31" s="1020"/>
      <c r="R31" s="1020"/>
      <c r="S31" s="1020"/>
      <c r="T31" s="1020"/>
      <c r="U31" s="1020"/>
    </row>
    <row r="32" spans="2:21" ht="18.75" customHeight="1" x14ac:dyDescent="0.2">
      <c r="B32" s="866"/>
      <c r="C32" s="866"/>
      <c r="D32" s="866"/>
      <c r="E32" s="866"/>
      <c r="F32" s="866"/>
      <c r="G32" s="866"/>
      <c r="H32" s="866"/>
      <c r="I32" s="866"/>
      <c r="J32" s="866"/>
      <c r="K32" s="866"/>
      <c r="L32" s="866"/>
      <c r="M32" s="866"/>
      <c r="N32" s="866"/>
      <c r="O32" s="866"/>
      <c r="P32" s="866"/>
      <c r="Q32" s="866"/>
      <c r="R32" s="866"/>
      <c r="S32" s="866"/>
      <c r="T32" s="787"/>
    </row>
    <row r="33" spans="2:20" ht="15.95" customHeight="1" x14ac:dyDescent="0.2">
      <c r="B33" s="787"/>
      <c r="C33" s="787"/>
      <c r="D33" s="787"/>
      <c r="E33" s="787"/>
      <c r="F33" s="787"/>
      <c r="G33" s="787"/>
      <c r="H33" s="787"/>
      <c r="I33" s="787"/>
      <c r="J33" s="787"/>
      <c r="K33" s="787"/>
      <c r="L33" s="787"/>
      <c r="M33" s="787"/>
      <c r="N33" s="787"/>
      <c r="O33" s="788"/>
      <c r="P33" s="787"/>
      <c r="Q33" s="788"/>
      <c r="R33" s="787"/>
      <c r="S33" s="787"/>
      <c r="T33" s="787"/>
    </row>
    <row r="34" spans="2:20" ht="15.95" customHeight="1" x14ac:dyDescent="0.2"/>
    <row r="35" spans="2:20" ht="15.95" customHeight="1" x14ac:dyDescent="0.2"/>
    <row r="36" spans="2:20" ht="15.95" customHeight="1" x14ac:dyDescent="0.2"/>
    <row r="37" spans="2:20" ht="15.95" customHeight="1" x14ac:dyDescent="0.2"/>
    <row r="38" spans="2:20" ht="15.95" customHeight="1" x14ac:dyDescent="0.2"/>
    <row r="39" spans="2:20" ht="15.95" customHeight="1" x14ac:dyDescent="0.2"/>
    <row r="40" spans="2:20" ht="18" customHeight="1" x14ac:dyDescent="0.2"/>
  </sheetData>
  <mergeCells count="27">
    <mergeCell ref="B8:S8"/>
    <mergeCell ref="B2:R2"/>
    <mergeCell ref="C3:E3"/>
    <mergeCell ref="B5:P5"/>
    <mergeCell ref="Q5:S5"/>
    <mergeCell ref="B7:S7"/>
    <mergeCell ref="B21:T21"/>
    <mergeCell ref="B9:S9"/>
    <mergeCell ref="B10:S10"/>
    <mergeCell ref="B11:S11"/>
    <mergeCell ref="B12:S12"/>
    <mergeCell ref="B13:S13"/>
    <mergeCell ref="B14:S14"/>
    <mergeCell ref="B16:S16"/>
    <mergeCell ref="B17:S17"/>
    <mergeCell ref="B18:S18"/>
    <mergeCell ref="B19:S19"/>
    <mergeCell ref="B20:S20"/>
    <mergeCell ref="B29:U29"/>
    <mergeCell ref="B30:U30"/>
    <mergeCell ref="B31:U31"/>
    <mergeCell ref="B22:S22"/>
    <mergeCell ref="B23:S23"/>
    <mergeCell ref="B25:S25"/>
    <mergeCell ref="B26:U26"/>
    <mergeCell ref="B27:U27"/>
    <mergeCell ref="B28:U28"/>
  </mergeCells>
  <hyperlinks>
    <hyperlink ref="B18:S18" location="'21solsaad'!A1" display="2.1. SOLICITUDES." xr:uid="{00000000-0004-0000-0F00-000000000000}"/>
    <hyperlink ref="B19:S19" location="'22solcasaadpot'!A1" display="2.2. SOLICITUDES EN RELACIÓN A LA POBLACIÓN POTENCIALMENTE DEPENDIENTE DE LAS COMUNIDADES AUTÓNOMAS." xr:uid="{00000000-0004-0000-0F00-000001000000}"/>
    <hyperlink ref="B17:T17" location="'20pobl'!A1" display="2.0. POBLACIÓN DE LAS COMUNIDADES AUTÓNOMAS POR SEXO Y TRAMOS DE EDAD" xr:uid="{00000000-0004-0000-0F00-000002000000}"/>
    <hyperlink ref="B20:T20" location="'23solcasaad'!A1" display="2.3. SOLICITUDES DE LAS COMUNIDADES AUTÓNOMAS POR SEXO Y TRAMOS DE EDAD" xr:uid="{00000000-0004-0000-0F00-000003000000}"/>
    <hyperlink ref="B27:S27" location="'8dictcasaadpot'!A1" display="1.8. RESOLUCIONES EN RELACIÓN A LA POBLACIÓN POTENCIALMENTE DEPENDIENTE DE LAS COMUNIDAES AUTÓNOMAS." xr:uid="{00000000-0004-0000-0F00-000004000000}"/>
    <hyperlink ref="B23:S23" location="'26perfsaad'!A1" display="2.6. PERFIL DE LA PERSONA SOLICITANTE: SEXO Y EDAD. " xr:uid="{00000000-0004-0000-0F00-000005000000}"/>
    <hyperlink ref="B26:S26" location="'6dictsaad'!A1" display="1.6., 1.6.a., 1.6.b. RESOLUCIONES. GRÁFICO DE RESOLUCIONES Y BENEFICIARIOS CON DERECHO POR GRADO" xr:uid="{00000000-0004-0000-0F00-000006000000}"/>
    <hyperlink ref="B28:T28" location="'33dictcasaad'!A1" display="3.3., 3.3.a.-3.3.d. RESOLUCIONES DE GRADO DE LAS COMUNIDADES AUTÓNOMAS POR SEXO, TRAMOS DE EDAD Y GRADO" xr:uid="{00000000-0004-0000-0F00-000007000000}"/>
    <hyperlink ref="B29:T29" location="'9adictcasaad'!A1" display="1.9.2.a., 1.9.2.b. RESOLUCIONES EN RELACIÓN A LA POBLACIÓN DE LAS COMUNIDADES AUTÓNOMAS POR TRAMOS DE EDAD. GRÁFICO" xr:uid="{00000000-0004-0000-0F00-000008000000}"/>
    <hyperlink ref="B31:S31" location="'36perfresol'!A1" display="3.6., 3.6.a., 3.6.b. PERFIL DE LA PERSONA CON RESOLUCIÓN DE GRADO: SEXO Y EDAD. GRÁFICO" xr:uid="{00000000-0004-0000-0F00-000009000000}"/>
    <hyperlink ref="B30:S30" location="'35ResolGraAltaBaj'!A1" display="3.5. ALTAS Y BAJAS DE RESOLUCIONES DE GRADO EN EL ÚLTIMO MES " xr:uid="{00000000-0004-0000-0F00-00000A000000}"/>
    <hyperlink ref="B8:S8" location="EVO!A1" display="1.1. EVOLUCIÓN DE LAS PRINCIPALES VARIABLES" xr:uid="{00000000-0004-0000-0F00-00000B000000}"/>
    <hyperlink ref="B9:S9" location="EVO!A1" display="1.1. EVOLUCIÓN DE LAS PRINCIPALES VARIABLES" xr:uid="{00000000-0004-0000-0F00-00000C000000}"/>
    <hyperlink ref="B10:S10" location="EVO_resol!A1" display="1.3. EVOLUCIÓN DE LAS RESOLUCIONES DE GRADO POR COMUNIDADES AUTÓNOMAS." xr:uid="{00000000-0004-0000-0F00-00000D000000}"/>
    <hyperlink ref="B11:S11" location="EVO_derecho!A1" display="1.4. EVOLUCIÓN DE LAS PERSONAS CON DERECHO A PRESTACIÓN POR COMUNIDADES AUTÓNOMAS." xr:uid="{00000000-0004-0000-0F00-00000E000000}"/>
    <hyperlink ref="B12:S12" location="EVO_resolPIA!A1" display="1.5. EVOLUCIÓN DE LAS RESOLUCIONES DE PIA POR COMUNIDADES AUTÓNOMAS." xr:uid="{00000000-0004-0000-0F00-00000F000000}"/>
    <hyperlink ref="B13:S13" location="EVO_sinPIA!A1" display="1.6. EVOLUCIÓN DE LAS PERSONAS CON DERECHO A PRESTACIÓN PENDIENTES DE PIA POR COMUNIDADES AUTÓNOMAS." xr:uid="{00000000-0004-0000-0F00-000010000000}"/>
    <hyperlink ref="B14:S14" location="EVO_prest!A1" display="1.7. EVOLUCIÓN DE LAS PRESTACIONES POR COMUNIDADES AUTÓNOMAS." xr:uid="{00000000-0004-0000-0F00-000011000000}"/>
    <hyperlink ref="B22:S22" location="'25solaltabaja'!A1" display="2.5. ALTAS Y BAJAS DE SOLICITUDES EN EL ÚLTIMO MES " xr:uid="{00000000-0004-0000-0F00-000012000000}"/>
    <hyperlink ref="B26:U26" location="'31dictsaad'!A1" display="3.1., 3.1.a., 3.1.b. RESOLUCIONES DE GRADO. GRÁFICO DE RESOLUCIONES DE GRADO Y PERSONAS BENEFICIARIAS CON DERECHO POR GRADO" xr:uid="{00000000-0004-0000-0F00-000013000000}"/>
    <hyperlink ref="B27:T27" location="'32dictcasaadpot'!A1" display="3.2. RESOLUCIONES DE GRADO EN RELACIÓN A LA POBLACIÓN POTENCIALMENTE DEPENDIENTE DE LAS COMUNIDAES AUTÓNOMAS." xr:uid="{00000000-0004-0000-0F00-000014000000}"/>
    <hyperlink ref="B29:U29" location="'34adictcasaad'!A1" display="3.4.a., 3.4.b. RESOLUCIONES DE GRADO EN RELACIÓN A LA POBLACIÓN DE LAS COMUNIDADES AUTÓNOMAS POR TRAMOS DE EDAD. GRÁFICO" xr:uid="{00000000-0004-0000-0F00-000015000000}"/>
    <hyperlink ref="B21:T21" location="'24solcasaad_pobl'!A1" display="2.4.a., 2.4.b. SOLICITUDES EN RELACIÓN A LA POBLACIÓN DE LAS COMUNIDADES AUTÓNOMAS POR TRAMOS DE EDAD. GRÁFICO" xr:uid="{00000000-0004-0000-0F00-000016000000}"/>
  </hyperlinks>
  <printOptions horizontalCentered="1"/>
  <pageMargins left="0" right="0" top="0.43307086614173229" bottom="0.43307086614173229" header="0" footer="0"/>
  <pageSetup paperSize="9" scale="89"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7">
    <tabColor theme="0"/>
    <pageSetUpPr fitToPage="1"/>
  </sheetPr>
  <dimension ref="A1:Y44"/>
  <sheetViews>
    <sheetView zoomScale="90" zoomScaleNormal="90" zoomScaleSheetLayoutView="100" workbookViewId="0"/>
  </sheetViews>
  <sheetFormatPr baseColWidth="10" defaultRowHeight="12.75" x14ac:dyDescent="0.2"/>
  <cols>
    <col min="1" max="1" width="1" customWidth="1"/>
    <col min="2" max="2" width="28.7109375" customWidth="1"/>
    <col min="3" max="3" width="0.5703125" customWidth="1"/>
    <col min="4" max="4" width="10.140625" customWidth="1"/>
    <col min="5" max="5" width="7.5703125" customWidth="1"/>
    <col min="6" max="6" width="0.5703125" customWidth="1"/>
    <col min="7" max="7" width="1.28515625" hidden="1" customWidth="1"/>
    <col min="8" max="8" width="10.42578125" customWidth="1"/>
    <col min="9" max="9" width="9.5703125" customWidth="1"/>
    <col min="10" max="10" width="0.5703125" customWidth="1"/>
    <col min="11" max="11" width="10.140625" customWidth="1"/>
    <col min="12" max="12" width="8.42578125" customWidth="1"/>
    <col min="13" max="13" width="0.5703125" customWidth="1"/>
    <col min="14" max="14" width="8.85546875" customWidth="1"/>
    <col min="15" max="15" width="8.42578125" customWidth="1"/>
    <col min="16" max="16" width="0.5703125" customWidth="1"/>
    <col min="17" max="17" width="9.7109375" customWidth="1"/>
    <col min="18" max="18" width="8.42578125" customWidth="1"/>
    <col min="19" max="19" width="0.28515625" customWidth="1"/>
    <col min="20" max="20" width="12.42578125" customWidth="1"/>
    <col min="21" max="21" width="8.42578125" customWidth="1"/>
    <col min="22" max="22" width="0.5703125" customWidth="1"/>
    <col min="23" max="23" width="9.7109375" customWidth="1"/>
    <col min="24" max="24" width="8.42578125" customWidth="1"/>
  </cols>
  <sheetData>
    <row r="1" spans="1:24" ht="9.75" customHeight="1" x14ac:dyDescent="0.2"/>
    <row r="2" spans="1:24" s="44" customFormat="1" ht="49.5" customHeight="1" x14ac:dyDescent="0.2">
      <c r="B2" s="1058"/>
      <c r="C2" s="1058"/>
      <c r="D2" s="1058"/>
      <c r="E2" s="1058"/>
      <c r="F2" s="1058"/>
      <c r="G2" s="92"/>
      <c r="H2" s="1102"/>
      <c r="I2" s="1102"/>
      <c r="J2" s="1102"/>
      <c r="K2" s="1102"/>
      <c r="L2" s="1102"/>
      <c r="M2" s="1102"/>
      <c r="N2" s="1102"/>
      <c r="O2" s="1102"/>
      <c r="P2" s="92"/>
      <c r="Q2" s="92"/>
      <c r="R2" s="92"/>
      <c r="T2" s="45"/>
      <c r="U2" s="92"/>
      <c r="V2" s="92"/>
      <c r="W2" s="92"/>
      <c r="X2" s="92"/>
    </row>
    <row r="3" spans="1:24" s="44" customFormat="1" ht="3" customHeight="1" x14ac:dyDescent="0.2">
      <c r="B3" s="45"/>
      <c r="C3" s="45"/>
      <c r="D3" s="45"/>
      <c r="E3" s="45"/>
      <c r="F3" s="45"/>
      <c r="G3" s="92"/>
      <c r="H3" s="92"/>
      <c r="I3" s="92"/>
      <c r="J3" s="92"/>
      <c r="K3" s="45"/>
      <c r="L3" s="92"/>
      <c r="M3" s="92"/>
      <c r="N3" s="45"/>
      <c r="O3" s="92"/>
      <c r="P3" s="92"/>
      <c r="Q3" s="92"/>
      <c r="R3" s="92"/>
      <c r="T3" s="45"/>
      <c r="U3" s="92"/>
      <c r="V3" s="92"/>
      <c r="W3" s="92"/>
      <c r="X3" s="92"/>
    </row>
    <row r="4" spans="1:24" s="7" customFormat="1" ht="15" customHeight="1" x14ac:dyDescent="0.2">
      <c r="B4" s="1031" t="s">
        <v>410</v>
      </c>
      <c r="C4" s="1031"/>
      <c r="D4" s="1031"/>
      <c r="E4" s="1031"/>
      <c r="F4" s="1031"/>
      <c r="G4" s="1031"/>
      <c r="H4" s="1031"/>
      <c r="I4" s="1031"/>
      <c r="J4" s="1031"/>
      <c r="K4" s="1031"/>
      <c r="L4" s="1031"/>
      <c r="M4" s="1031"/>
      <c r="N4" s="1031"/>
      <c r="O4" s="1031"/>
      <c r="P4" s="1031"/>
      <c r="Q4" s="1031"/>
      <c r="R4" s="1031"/>
      <c r="S4" s="1031"/>
      <c r="T4" s="1031"/>
      <c r="U4" s="1031"/>
      <c r="V4" s="1031"/>
      <c r="W4" s="1031"/>
      <c r="X4" s="1031"/>
    </row>
    <row r="5" spans="1:24" s="93" customFormat="1" ht="1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row>
    <row r="6" spans="1:24" s="7" customFormat="1" ht="4.5" customHeight="1" x14ac:dyDescent="0.2">
      <c r="G6" s="94"/>
      <c r="H6" s="94"/>
      <c r="I6" s="94"/>
      <c r="J6" s="94"/>
      <c r="K6" s="94"/>
      <c r="L6" s="94"/>
      <c r="M6" s="94"/>
      <c r="N6" s="94"/>
      <c r="O6" s="94"/>
      <c r="P6" s="94"/>
      <c r="Q6" s="94"/>
      <c r="R6" s="94"/>
      <c r="T6" s="94"/>
      <c r="U6" s="94"/>
      <c r="V6" s="94"/>
      <c r="W6" s="94"/>
      <c r="X6" s="94"/>
    </row>
    <row r="7" spans="1:24" s="97" customFormat="1" ht="52.5" customHeight="1" x14ac:dyDescent="0.2">
      <c r="A7" s="95"/>
      <c r="B7" s="1103" t="s">
        <v>15</v>
      </c>
      <c r="C7" s="23"/>
      <c r="D7" s="1059" t="s">
        <v>32</v>
      </c>
      <c r="E7" s="1060"/>
      <c r="F7" s="21"/>
      <c r="G7" s="96"/>
      <c r="H7" s="1059" t="s">
        <v>254</v>
      </c>
      <c r="I7" s="1060"/>
      <c r="J7" s="41"/>
      <c r="K7" s="1059" t="s">
        <v>34</v>
      </c>
      <c r="L7" s="1060"/>
      <c r="M7" s="41"/>
      <c r="N7" s="1059" t="s">
        <v>52</v>
      </c>
      <c r="O7" s="1060"/>
      <c r="P7" s="41"/>
      <c r="Q7" s="1059" t="s">
        <v>53</v>
      </c>
      <c r="R7" s="1060"/>
      <c r="T7" s="1098" t="s">
        <v>54</v>
      </c>
      <c r="U7" s="1099"/>
      <c r="V7" s="41"/>
      <c r="W7" s="1059" t="s">
        <v>121</v>
      </c>
      <c r="X7" s="1060"/>
    </row>
    <row r="8" spans="1:24" s="39" customFormat="1" ht="29.25" customHeight="1" x14ac:dyDescent="0.2">
      <c r="A8" s="98"/>
      <c r="B8" s="1104"/>
      <c r="D8" s="38" t="s">
        <v>12</v>
      </c>
      <c r="E8" s="99" t="s">
        <v>74</v>
      </c>
      <c r="F8" s="21"/>
      <c r="G8" s="96"/>
      <c r="H8" s="38" t="s">
        <v>12</v>
      </c>
      <c r="I8" s="99" t="s">
        <v>72</v>
      </c>
      <c r="J8" s="100"/>
      <c r="K8" s="38" t="s">
        <v>12</v>
      </c>
      <c r="L8" s="99" t="s">
        <v>73</v>
      </c>
      <c r="M8" s="100"/>
      <c r="N8" s="38" t="s">
        <v>12</v>
      </c>
      <c r="O8" s="99" t="s">
        <v>73</v>
      </c>
      <c r="P8" s="100"/>
      <c r="Q8" s="38" t="s">
        <v>12</v>
      </c>
      <c r="R8" s="99" t="s">
        <v>73</v>
      </c>
      <c r="T8" s="38" t="s">
        <v>12</v>
      </c>
      <c r="U8" s="99" t="s">
        <v>73</v>
      </c>
      <c r="V8" s="100"/>
      <c r="W8" s="38" t="s">
        <v>12</v>
      </c>
      <c r="X8" s="99" t="s">
        <v>73</v>
      </c>
    </row>
    <row r="9" spans="1:24" s="25" customFormat="1" ht="4.5" customHeight="1" x14ac:dyDescent="0.2">
      <c r="A9" s="50"/>
      <c r="B9" s="101"/>
      <c r="D9" s="101"/>
      <c r="E9" s="101"/>
      <c r="F9" s="102"/>
      <c r="H9" s="102"/>
      <c r="I9" s="101"/>
      <c r="J9" s="101"/>
      <c r="K9" s="102"/>
      <c r="L9" s="101"/>
      <c r="M9" s="101"/>
      <c r="N9" s="102"/>
      <c r="O9" s="101"/>
      <c r="P9" s="101"/>
      <c r="Q9" s="101"/>
      <c r="R9" s="101"/>
      <c r="T9" s="102"/>
      <c r="U9" s="101"/>
      <c r="V9" s="101"/>
      <c r="W9" s="101"/>
      <c r="X9" s="101"/>
    </row>
    <row r="10" spans="1:24" s="104" customFormat="1" ht="18" customHeight="1" x14ac:dyDescent="0.2">
      <c r="A10" s="103"/>
      <c r="B10" s="35" t="s">
        <v>11</v>
      </c>
      <c r="D10" s="105">
        <v>430185</v>
      </c>
      <c r="E10" s="185">
        <v>21.106350868275488</v>
      </c>
      <c r="F10" s="106"/>
      <c r="G10" s="107"/>
      <c r="H10" s="105">
        <v>381285</v>
      </c>
      <c r="I10" s="185">
        <v>88.632797517347186</v>
      </c>
      <c r="J10" s="108"/>
      <c r="K10" s="105">
        <v>84622</v>
      </c>
      <c r="L10" s="185">
        <v>22.19389695372228</v>
      </c>
      <c r="M10" s="109">
        <v>53364</v>
      </c>
      <c r="N10" s="105">
        <v>140221</v>
      </c>
      <c r="O10" s="185">
        <v>36.775902540094677</v>
      </c>
      <c r="P10" s="107">
        <v>53364</v>
      </c>
      <c r="Q10" s="105">
        <v>88220</v>
      </c>
      <c r="R10" s="185">
        <f t="shared" ref="R10:R27" si="0">Q10*100/H10</f>
        <v>23.137548028377722</v>
      </c>
      <c r="S10" s="110"/>
      <c r="T10" s="105">
        <f t="shared" ref="T10:T27" si="1">K10+N10+Q10</f>
        <v>313063</v>
      </c>
      <c r="U10" s="185">
        <f>T10*100/H10</f>
        <v>82.107347522194686</v>
      </c>
      <c r="V10" s="107">
        <v>53364</v>
      </c>
      <c r="W10" s="105">
        <v>68222</v>
      </c>
      <c r="X10" s="185">
        <f>W10*100/H10</f>
        <v>17.892652477805317</v>
      </c>
    </row>
    <row r="11" spans="1:24" s="104" customFormat="1" ht="18" customHeight="1" x14ac:dyDescent="0.2">
      <c r="A11" s="103"/>
      <c r="B11" s="32" t="s">
        <v>10</v>
      </c>
      <c r="D11" s="111">
        <v>52261</v>
      </c>
      <c r="E11" s="186">
        <v>2.564103822139185</v>
      </c>
      <c r="F11" s="106"/>
      <c r="G11" s="107"/>
      <c r="H11" s="111">
        <v>48136</v>
      </c>
      <c r="I11" s="186">
        <v>92.106924857924653</v>
      </c>
      <c r="J11" s="108"/>
      <c r="K11" s="111">
        <v>12414</v>
      </c>
      <c r="L11" s="186">
        <v>25.789429948479309</v>
      </c>
      <c r="M11" s="109">
        <v>5161</v>
      </c>
      <c r="N11" s="111">
        <v>14707</v>
      </c>
      <c r="O11" s="186">
        <v>30.553016453382085</v>
      </c>
      <c r="P11" s="107">
        <v>5161</v>
      </c>
      <c r="Q11" s="111">
        <v>13222</v>
      </c>
      <c r="R11" s="186">
        <f t="shared" si="0"/>
        <v>27.468007312614258</v>
      </c>
      <c r="S11" s="110"/>
      <c r="T11" s="111">
        <f t="shared" si="1"/>
        <v>40343</v>
      </c>
      <c r="U11" s="186">
        <f t="shared" ref="U11:U27" si="2">T11*100/H11</f>
        <v>83.810453714475656</v>
      </c>
      <c r="V11" s="107">
        <v>5161</v>
      </c>
      <c r="W11" s="111">
        <v>7793</v>
      </c>
      <c r="X11" s="186">
        <f t="shared" ref="X11:X27" si="3">W11*100/H11</f>
        <v>16.189546285524347</v>
      </c>
    </row>
    <row r="12" spans="1:24" s="104" customFormat="1" ht="18" customHeight="1" x14ac:dyDescent="0.2">
      <c r="A12" s="103"/>
      <c r="B12" s="32" t="s">
        <v>40</v>
      </c>
      <c r="D12" s="111">
        <v>44731</v>
      </c>
      <c r="E12" s="186">
        <v>2.1946562076521285</v>
      </c>
      <c r="F12" s="106"/>
      <c r="G12" s="107"/>
      <c r="H12" s="111">
        <v>40919</v>
      </c>
      <c r="I12" s="186">
        <v>91.477945943529093</v>
      </c>
      <c r="J12" s="108"/>
      <c r="K12" s="111">
        <v>7887</v>
      </c>
      <c r="L12" s="186">
        <v>19.274664581245876</v>
      </c>
      <c r="M12" s="109">
        <v>3593</v>
      </c>
      <c r="N12" s="111">
        <v>10934</v>
      </c>
      <c r="O12" s="186">
        <v>26.721083115423152</v>
      </c>
      <c r="P12" s="107">
        <v>3593</v>
      </c>
      <c r="Q12" s="111">
        <v>13640</v>
      </c>
      <c r="R12" s="186">
        <f t="shared" si="0"/>
        <v>33.334147950829689</v>
      </c>
      <c r="S12" s="110"/>
      <c r="T12" s="111">
        <f t="shared" si="1"/>
        <v>32461</v>
      </c>
      <c r="U12" s="186">
        <f t="shared" si="2"/>
        <v>79.329895647498716</v>
      </c>
      <c r="V12" s="107">
        <v>3593</v>
      </c>
      <c r="W12" s="111">
        <v>8458</v>
      </c>
      <c r="X12" s="186">
        <f t="shared" si="3"/>
        <v>20.670104352501284</v>
      </c>
    </row>
    <row r="13" spans="1:24" s="104" customFormat="1" ht="18" customHeight="1" x14ac:dyDescent="0.2">
      <c r="A13" s="103"/>
      <c r="B13" s="32" t="s">
        <v>41</v>
      </c>
      <c r="D13" s="111">
        <v>41490</v>
      </c>
      <c r="E13" s="186">
        <v>2.0356416367952161</v>
      </c>
      <c r="F13" s="106"/>
      <c r="G13" s="107"/>
      <c r="H13" s="111">
        <v>38451</v>
      </c>
      <c r="I13" s="186">
        <v>92.675343456254524</v>
      </c>
      <c r="J13" s="108"/>
      <c r="K13" s="111">
        <v>8053</v>
      </c>
      <c r="L13" s="186">
        <v>20.943538529557099</v>
      </c>
      <c r="M13" s="109">
        <v>2742</v>
      </c>
      <c r="N13" s="111">
        <v>10596</v>
      </c>
      <c r="O13" s="186">
        <v>27.557150659280644</v>
      </c>
      <c r="P13" s="107">
        <v>2742</v>
      </c>
      <c r="Q13" s="111">
        <v>12900</v>
      </c>
      <c r="R13" s="186">
        <f t="shared" si="0"/>
        <v>33.549192478739172</v>
      </c>
      <c r="S13" s="110"/>
      <c r="T13" s="111">
        <f t="shared" si="1"/>
        <v>31549</v>
      </c>
      <c r="U13" s="186">
        <f t="shared" si="2"/>
        <v>82.049881667576912</v>
      </c>
      <c r="V13" s="107">
        <v>2742</v>
      </c>
      <c r="W13" s="111">
        <v>6902</v>
      </c>
      <c r="X13" s="186">
        <f t="shared" si="3"/>
        <v>17.950118332423084</v>
      </c>
    </row>
    <row r="14" spans="1:24" s="104" customFormat="1" ht="18" customHeight="1" x14ac:dyDescent="0.2">
      <c r="A14" s="103"/>
      <c r="B14" s="32" t="s">
        <v>9</v>
      </c>
      <c r="D14" s="111">
        <v>57804</v>
      </c>
      <c r="E14" s="186">
        <v>2.8360624047556198</v>
      </c>
      <c r="F14" s="106"/>
      <c r="G14" s="107"/>
      <c r="H14" s="111">
        <v>49685</v>
      </c>
      <c r="I14" s="186">
        <v>85.954259220815175</v>
      </c>
      <c r="J14" s="108"/>
      <c r="K14" s="111">
        <v>14726</v>
      </c>
      <c r="L14" s="186">
        <v>29.63872396095401</v>
      </c>
      <c r="M14" s="109">
        <v>7296</v>
      </c>
      <c r="N14" s="111">
        <v>15049</v>
      </c>
      <c r="O14" s="186">
        <v>30.288819563248467</v>
      </c>
      <c r="P14" s="107">
        <v>7296</v>
      </c>
      <c r="Q14" s="111">
        <v>13945</v>
      </c>
      <c r="R14" s="186">
        <f t="shared" si="0"/>
        <v>28.066820972124383</v>
      </c>
      <c r="S14" s="110"/>
      <c r="T14" s="111">
        <f t="shared" si="1"/>
        <v>43720</v>
      </c>
      <c r="U14" s="186">
        <f t="shared" si="2"/>
        <v>87.994364496326853</v>
      </c>
      <c r="V14" s="107">
        <v>7296</v>
      </c>
      <c r="W14" s="111">
        <v>5965</v>
      </c>
      <c r="X14" s="186">
        <f t="shared" si="3"/>
        <v>12.00563550367314</v>
      </c>
    </row>
    <row r="15" spans="1:24" s="104" customFormat="1" ht="18" customHeight="1" x14ac:dyDescent="0.2">
      <c r="A15" s="103"/>
      <c r="B15" s="32" t="s">
        <v>8</v>
      </c>
      <c r="D15" s="111">
        <v>23549</v>
      </c>
      <c r="E15" s="186">
        <v>1.1553946711229344</v>
      </c>
      <c r="F15" s="106"/>
      <c r="G15" s="107"/>
      <c r="H15" s="111">
        <v>22737</v>
      </c>
      <c r="I15" s="186">
        <v>96.551870567752346</v>
      </c>
      <c r="J15" s="108"/>
      <c r="K15" s="111">
        <v>5916</v>
      </c>
      <c r="L15" s="186">
        <v>26.01926375511281</v>
      </c>
      <c r="M15" s="109">
        <v>3462</v>
      </c>
      <c r="N15" s="111">
        <v>8010</v>
      </c>
      <c r="O15" s="186">
        <v>35.228922021374849</v>
      </c>
      <c r="P15" s="107">
        <v>3462</v>
      </c>
      <c r="Q15" s="111">
        <v>4741</v>
      </c>
      <c r="R15" s="186">
        <f t="shared" si="0"/>
        <v>20.851475568456699</v>
      </c>
      <c r="S15" s="110"/>
      <c r="T15" s="111">
        <f t="shared" si="1"/>
        <v>18667</v>
      </c>
      <c r="U15" s="186">
        <f t="shared" si="2"/>
        <v>82.099661344944366</v>
      </c>
      <c r="V15" s="107">
        <v>3462</v>
      </c>
      <c r="W15" s="111">
        <v>4070</v>
      </c>
      <c r="X15" s="186">
        <f t="shared" si="3"/>
        <v>17.900338655055638</v>
      </c>
    </row>
    <row r="16" spans="1:24" s="104" customFormat="1" ht="18" customHeight="1" x14ac:dyDescent="0.2">
      <c r="A16" s="103"/>
      <c r="B16" s="32" t="s">
        <v>7</v>
      </c>
      <c r="D16" s="111">
        <v>150745</v>
      </c>
      <c r="E16" s="186">
        <v>7.3960664868328481</v>
      </c>
      <c r="F16" s="106"/>
      <c r="G16" s="107"/>
      <c r="H16" s="111">
        <v>142502</v>
      </c>
      <c r="I16" s="186">
        <v>94.53182526783641</v>
      </c>
      <c r="J16" s="108"/>
      <c r="K16" s="111">
        <v>33665</v>
      </c>
      <c r="L16" s="186">
        <v>23.624229835370731</v>
      </c>
      <c r="M16" s="109">
        <v>14325</v>
      </c>
      <c r="N16" s="111">
        <v>38786</v>
      </c>
      <c r="O16" s="186">
        <v>27.217863608931804</v>
      </c>
      <c r="P16" s="107">
        <v>14325</v>
      </c>
      <c r="Q16" s="111">
        <v>45125</v>
      </c>
      <c r="R16" s="186">
        <f t="shared" si="0"/>
        <v>31.666222228459951</v>
      </c>
      <c r="S16" s="110"/>
      <c r="T16" s="111">
        <f t="shared" si="1"/>
        <v>117576</v>
      </c>
      <c r="U16" s="186">
        <f t="shared" si="2"/>
        <v>82.508315672762492</v>
      </c>
      <c r="V16" s="107">
        <v>14325</v>
      </c>
      <c r="W16" s="111">
        <v>24926</v>
      </c>
      <c r="X16" s="186">
        <f t="shared" si="3"/>
        <v>17.491684327237511</v>
      </c>
    </row>
    <row r="17" spans="1:24" s="104" customFormat="1" ht="18" customHeight="1" x14ac:dyDescent="0.2">
      <c r="A17" s="103"/>
      <c r="B17" s="32" t="s">
        <v>43</v>
      </c>
      <c r="D17" s="111">
        <v>94029</v>
      </c>
      <c r="E17" s="186">
        <v>4.6133850919792092</v>
      </c>
      <c r="F17" s="106"/>
      <c r="G17" s="107"/>
      <c r="H17" s="111">
        <v>89439</v>
      </c>
      <c r="I17" s="186">
        <v>95.118527262865712</v>
      </c>
      <c r="J17" s="108"/>
      <c r="K17" s="111">
        <v>22268</v>
      </c>
      <c r="L17" s="186">
        <v>24.897416116012032</v>
      </c>
      <c r="M17" s="109">
        <v>9188</v>
      </c>
      <c r="N17" s="111">
        <v>23917</v>
      </c>
      <c r="O17" s="186">
        <v>26.741130826596898</v>
      </c>
      <c r="P17" s="107">
        <v>9188</v>
      </c>
      <c r="Q17" s="111">
        <v>26663</v>
      </c>
      <c r="R17" s="186">
        <f t="shared" si="0"/>
        <v>29.811379823119669</v>
      </c>
      <c r="S17" s="110"/>
      <c r="T17" s="111">
        <f t="shared" si="1"/>
        <v>72848</v>
      </c>
      <c r="U17" s="186">
        <f t="shared" si="2"/>
        <v>81.449926765728591</v>
      </c>
      <c r="V17" s="107">
        <v>9188</v>
      </c>
      <c r="W17" s="111">
        <v>16591</v>
      </c>
      <c r="X17" s="186">
        <f t="shared" si="3"/>
        <v>18.550073234271402</v>
      </c>
    </row>
    <row r="18" spans="1:24" s="104" customFormat="1" ht="18" customHeight="1" x14ac:dyDescent="0.2">
      <c r="A18" s="103"/>
      <c r="B18" s="32" t="s">
        <v>44</v>
      </c>
      <c r="D18" s="111">
        <v>365101</v>
      </c>
      <c r="E18" s="186">
        <v>17.913106706087497</v>
      </c>
      <c r="F18" s="106"/>
      <c r="G18" s="107"/>
      <c r="H18" s="111">
        <v>337520</v>
      </c>
      <c r="I18" s="186">
        <v>92.445652025056077</v>
      </c>
      <c r="J18" s="108"/>
      <c r="K18" s="111">
        <v>50898</v>
      </c>
      <c r="L18" s="186">
        <v>15.079995259540176</v>
      </c>
      <c r="M18" s="109">
        <v>34612</v>
      </c>
      <c r="N18" s="111">
        <v>97406</v>
      </c>
      <c r="O18" s="186">
        <v>28.859326854704907</v>
      </c>
      <c r="P18" s="107">
        <v>34612</v>
      </c>
      <c r="Q18" s="111">
        <v>115297</v>
      </c>
      <c r="R18" s="186">
        <f t="shared" si="0"/>
        <v>34.16004977482816</v>
      </c>
      <c r="S18" s="110"/>
      <c r="T18" s="111">
        <f t="shared" si="1"/>
        <v>263601</v>
      </c>
      <c r="U18" s="186">
        <f t="shared" si="2"/>
        <v>78.09937188907324</v>
      </c>
      <c r="V18" s="107">
        <v>34612</v>
      </c>
      <c r="W18" s="111">
        <v>73919</v>
      </c>
      <c r="X18" s="186">
        <f t="shared" si="3"/>
        <v>21.90062811092676</v>
      </c>
    </row>
    <row r="19" spans="1:24" s="104" customFormat="1" ht="18" customHeight="1" x14ac:dyDescent="0.2">
      <c r="A19" s="103"/>
      <c r="B19" s="32" t="s">
        <v>6</v>
      </c>
      <c r="D19" s="111">
        <v>195490</v>
      </c>
      <c r="E19" s="186">
        <v>9.5914095824800381</v>
      </c>
      <c r="F19" s="106"/>
      <c r="G19" s="107"/>
      <c r="H19" s="111">
        <v>177623</v>
      </c>
      <c r="I19" s="186">
        <v>90.860402066601878</v>
      </c>
      <c r="J19" s="108"/>
      <c r="K19" s="111">
        <v>44681</v>
      </c>
      <c r="L19" s="186">
        <v>25.154963039696437</v>
      </c>
      <c r="M19" s="109">
        <v>13397</v>
      </c>
      <c r="N19" s="111">
        <v>56967</v>
      </c>
      <c r="O19" s="186">
        <v>32.071860063167492</v>
      </c>
      <c r="P19" s="107">
        <v>13397</v>
      </c>
      <c r="Q19" s="111">
        <v>50123</v>
      </c>
      <c r="R19" s="186">
        <f t="shared" si="0"/>
        <v>28.218755453967109</v>
      </c>
      <c r="S19" s="110"/>
      <c r="T19" s="111">
        <f t="shared" si="1"/>
        <v>151771</v>
      </c>
      <c r="U19" s="186">
        <f t="shared" si="2"/>
        <v>85.445578556831038</v>
      </c>
      <c r="V19" s="107">
        <v>13397</v>
      </c>
      <c r="W19" s="111">
        <v>25852</v>
      </c>
      <c r="X19" s="186">
        <f t="shared" si="3"/>
        <v>14.554421443168959</v>
      </c>
    </row>
    <row r="20" spans="1:24" s="104" customFormat="1" ht="18" customHeight="1" x14ac:dyDescent="0.2">
      <c r="A20" s="103"/>
      <c r="B20" s="32" t="s">
        <v>5</v>
      </c>
      <c r="D20" s="111">
        <v>57364</v>
      </c>
      <c r="E20" s="186">
        <v>2.8144744963393777</v>
      </c>
      <c r="F20" s="106"/>
      <c r="G20" s="107"/>
      <c r="H20" s="111">
        <v>54563</v>
      </c>
      <c r="I20" s="186">
        <v>95.117146642493552</v>
      </c>
      <c r="J20" s="108"/>
      <c r="K20" s="111">
        <v>12746</v>
      </c>
      <c r="L20" s="186">
        <v>23.360152484284221</v>
      </c>
      <c r="M20" s="109">
        <v>6540</v>
      </c>
      <c r="N20" s="111">
        <v>13042</v>
      </c>
      <c r="O20" s="186">
        <v>23.902644649304474</v>
      </c>
      <c r="P20" s="107">
        <v>6540</v>
      </c>
      <c r="Q20" s="111">
        <v>13774</v>
      </c>
      <c r="R20" s="186">
        <f t="shared" si="0"/>
        <v>25.244213111449149</v>
      </c>
      <c r="S20" s="110"/>
      <c r="T20" s="111">
        <f t="shared" si="1"/>
        <v>39562</v>
      </c>
      <c r="U20" s="186">
        <f t="shared" si="2"/>
        <v>72.507010245037847</v>
      </c>
      <c r="V20" s="107">
        <v>6540</v>
      </c>
      <c r="W20" s="111">
        <v>15001</v>
      </c>
      <c r="X20" s="186">
        <f t="shared" si="3"/>
        <v>27.492989754962153</v>
      </c>
    </row>
    <row r="21" spans="1:24" s="104" customFormat="1" ht="18" customHeight="1" x14ac:dyDescent="0.2">
      <c r="A21" s="103"/>
      <c r="B21" s="32" t="s">
        <v>38</v>
      </c>
      <c r="D21" s="111">
        <v>82795</v>
      </c>
      <c r="E21" s="186">
        <v>4.0622065393699671</v>
      </c>
      <c r="F21" s="106"/>
      <c r="G21" s="107"/>
      <c r="H21" s="111">
        <v>82256</v>
      </c>
      <c r="I21" s="186">
        <v>99.348994504499061</v>
      </c>
      <c r="J21" s="108"/>
      <c r="K21" s="111">
        <v>25541</v>
      </c>
      <c r="L21" s="186">
        <v>31.050622446994748</v>
      </c>
      <c r="M21" s="109">
        <v>13798</v>
      </c>
      <c r="N21" s="111">
        <v>25342</v>
      </c>
      <c r="O21" s="186">
        <v>30.808694806457886</v>
      </c>
      <c r="P21" s="107">
        <v>13798</v>
      </c>
      <c r="Q21" s="111">
        <v>22837</v>
      </c>
      <c r="R21" s="186">
        <f t="shared" si="0"/>
        <v>27.763324255981328</v>
      </c>
      <c r="S21" s="110"/>
      <c r="T21" s="111">
        <f t="shared" si="1"/>
        <v>73720</v>
      </c>
      <c r="U21" s="186">
        <f t="shared" si="2"/>
        <v>89.622641509433961</v>
      </c>
      <c r="V21" s="107">
        <v>13798</v>
      </c>
      <c r="W21" s="111">
        <v>8536</v>
      </c>
      <c r="X21" s="186">
        <f t="shared" si="3"/>
        <v>10.377358490566039</v>
      </c>
    </row>
    <row r="22" spans="1:24" s="104" customFormat="1" ht="18" customHeight="1" x14ac:dyDescent="0.2">
      <c r="A22" s="103"/>
      <c r="B22" s="32" t="s">
        <v>45</v>
      </c>
      <c r="D22" s="111">
        <v>231382</v>
      </c>
      <c r="E22" s="186">
        <v>11.352394148106789</v>
      </c>
      <c r="F22" s="106"/>
      <c r="G22" s="107"/>
      <c r="H22" s="111">
        <v>231271</v>
      </c>
      <c r="I22" s="186">
        <v>99.95202738328824</v>
      </c>
      <c r="J22" s="108"/>
      <c r="K22" s="111">
        <v>59744</v>
      </c>
      <c r="L22" s="186">
        <v>25.832897336890486</v>
      </c>
      <c r="M22" s="109">
        <v>24812</v>
      </c>
      <c r="N22" s="111">
        <v>66912</v>
      </c>
      <c r="O22" s="186">
        <v>28.932291554064278</v>
      </c>
      <c r="P22" s="107">
        <v>24812</v>
      </c>
      <c r="Q22" s="111">
        <v>52939</v>
      </c>
      <c r="R22" s="186">
        <f t="shared" si="0"/>
        <v>22.890461839141093</v>
      </c>
      <c r="S22" s="110"/>
      <c r="T22" s="111">
        <f t="shared" si="1"/>
        <v>179595</v>
      </c>
      <c r="U22" s="186">
        <f t="shared" si="2"/>
        <v>77.655650730095857</v>
      </c>
      <c r="V22" s="107">
        <v>24812</v>
      </c>
      <c r="W22" s="111">
        <v>51676</v>
      </c>
      <c r="X22" s="186">
        <f t="shared" si="3"/>
        <v>22.344349269904139</v>
      </c>
    </row>
    <row r="23" spans="1:24" s="104" customFormat="1" ht="18" customHeight="1" x14ac:dyDescent="0.2">
      <c r="A23" s="103">
        <v>47094</v>
      </c>
      <c r="B23" s="32" t="s">
        <v>46</v>
      </c>
      <c r="D23" s="111">
        <v>59227</v>
      </c>
      <c r="E23" s="186">
        <v>2.9058796631108765</v>
      </c>
      <c r="F23" s="106"/>
      <c r="G23" s="107"/>
      <c r="H23" s="111">
        <v>51786</v>
      </c>
      <c r="I23" s="186">
        <v>87.436473230114643</v>
      </c>
      <c r="J23" s="108"/>
      <c r="K23" s="111">
        <v>14478</v>
      </c>
      <c r="L23" s="186">
        <v>27.957362993859345</v>
      </c>
      <c r="M23" s="109">
        <v>10064</v>
      </c>
      <c r="N23" s="111">
        <v>17884</v>
      </c>
      <c r="O23" s="186">
        <v>34.534430154868112</v>
      </c>
      <c r="P23" s="107">
        <v>10064</v>
      </c>
      <c r="Q23" s="111">
        <v>13283</v>
      </c>
      <c r="R23" s="186">
        <f t="shared" si="0"/>
        <v>25.649789518402656</v>
      </c>
      <c r="S23" s="110"/>
      <c r="T23" s="111">
        <f t="shared" si="1"/>
        <v>45645</v>
      </c>
      <c r="U23" s="186">
        <f t="shared" si="2"/>
        <v>88.141582667130109</v>
      </c>
      <c r="V23" s="107">
        <v>10064</v>
      </c>
      <c r="W23" s="111">
        <v>6141</v>
      </c>
      <c r="X23" s="186">
        <f t="shared" si="3"/>
        <v>11.858417332869887</v>
      </c>
    </row>
    <row r="24" spans="1:24" s="104" customFormat="1" ht="18" customHeight="1" x14ac:dyDescent="0.2">
      <c r="B24" s="32" t="s">
        <v>47</v>
      </c>
      <c r="D24" s="112">
        <v>21583</v>
      </c>
      <c r="E24" s="186">
        <v>1.058935971244906</v>
      </c>
      <c r="F24" s="106"/>
      <c r="G24" s="107"/>
      <c r="H24" s="111">
        <v>21516</v>
      </c>
      <c r="I24" s="186">
        <v>99.689570495297218</v>
      </c>
      <c r="J24" s="108"/>
      <c r="K24" s="112">
        <v>3445</v>
      </c>
      <c r="L24" s="186">
        <v>16.011340397843465</v>
      </c>
      <c r="M24" s="109">
        <v>1275</v>
      </c>
      <c r="N24" s="111">
        <v>6003</v>
      </c>
      <c r="O24" s="186">
        <v>27.900167317345232</v>
      </c>
      <c r="P24" s="107">
        <v>1275</v>
      </c>
      <c r="Q24" s="111">
        <v>6725</v>
      </c>
      <c r="R24" s="186">
        <f t="shared" si="0"/>
        <v>31.255809630042759</v>
      </c>
      <c r="S24" s="110"/>
      <c r="T24" s="112">
        <f t="shared" si="1"/>
        <v>16173</v>
      </c>
      <c r="U24" s="186">
        <f t="shared" si="2"/>
        <v>75.167317345231453</v>
      </c>
      <c r="V24" s="107">
        <v>1275</v>
      </c>
      <c r="W24" s="111">
        <v>5343</v>
      </c>
      <c r="X24" s="186">
        <f t="shared" si="3"/>
        <v>24.832682654768544</v>
      </c>
    </row>
    <row r="25" spans="1:24" s="104" customFormat="1" ht="18" customHeight="1" x14ac:dyDescent="0.2">
      <c r="B25" s="32" t="s">
        <v>48</v>
      </c>
      <c r="D25" s="112">
        <v>110818</v>
      </c>
      <c r="E25" s="186">
        <v>5.4371109883435107</v>
      </c>
      <c r="F25" s="106"/>
      <c r="G25" s="107"/>
      <c r="H25" s="111">
        <v>110384</v>
      </c>
      <c r="I25" s="186">
        <v>99.608366871807831</v>
      </c>
      <c r="J25" s="108"/>
      <c r="K25" s="112">
        <v>19218</v>
      </c>
      <c r="L25" s="186">
        <v>17.410131903174374</v>
      </c>
      <c r="M25" s="109">
        <v>8030</v>
      </c>
      <c r="N25" s="112">
        <v>25848</v>
      </c>
      <c r="O25" s="186">
        <v>23.416437164806492</v>
      </c>
      <c r="P25" s="107">
        <v>8030</v>
      </c>
      <c r="Q25" s="111">
        <v>35028</v>
      </c>
      <c r="R25" s="186">
        <f t="shared" si="0"/>
        <v>31.73285983475866</v>
      </c>
      <c r="S25" s="110"/>
      <c r="T25" s="112">
        <f t="shared" si="1"/>
        <v>80094</v>
      </c>
      <c r="U25" s="186">
        <f t="shared" si="2"/>
        <v>72.559428902739526</v>
      </c>
      <c r="V25" s="107">
        <v>8030</v>
      </c>
      <c r="W25" s="111">
        <v>30290</v>
      </c>
      <c r="X25" s="186">
        <f t="shared" si="3"/>
        <v>27.440571097260474</v>
      </c>
    </row>
    <row r="26" spans="1:24" s="104" customFormat="1" ht="18" customHeight="1" x14ac:dyDescent="0.2">
      <c r="B26" s="32" t="s">
        <v>49</v>
      </c>
      <c r="D26" s="112">
        <v>14526</v>
      </c>
      <c r="E26" s="187">
        <v>0.71269535830530995</v>
      </c>
      <c r="F26" s="106"/>
      <c r="G26" s="107"/>
      <c r="H26" s="111">
        <v>14224</v>
      </c>
      <c r="I26" s="187">
        <v>97.920969296433981</v>
      </c>
      <c r="J26" s="108"/>
      <c r="K26" s="112">
        <v>2631</v>
      </c>
      <c r="L26" s="186">
        <v>18.496906636670417</v>
      </c>
      <c r="M26" s="109">
        <v>1753</v>
      </c>
      <c r="N26" s="112">
        <v>4195</v>
      </c>
      <c r="O26" s="187">
        <v>29.492407199100114</v>
      </c>
      <c r="P26" s="113">
        <v>1753</v>
      </c>
      <c r="Q26" s="111">
        <v>3555</v>
      </c>
      <c r="R26" s="187">
        <f t="shared" si="0"/>
        <v>24.992969628796402</v>
      </c>
      <c r="S26" s="110"/>
      <c r="T26" s="112">
        <f t="shared" si="1"/>
        <v>10381</v>
      </c>
      <c r="U26" s="187">
        <f t="shared" si="2"/>
        <v>72.982283464566933</v>
      </c>
      <c r="V26" s="113">
        <v>1753</v>
      </c>
      <c r="W26" s="111">
        <v>3843</v>
      </c>
      <c r="X26" s="187">
        <f t="shared" si="3"/>
        <v>27.01771653543307</v>
      </c>
    </row>
    <row r="27" spans="1:24" s="104" customFormat="1" ht="18" customHeight="1" x14ac:dyDescent="0.2">
      <c r="B27" s="31" t="s">
        <v>4</v>
      </c>
      <c r="D27" s="114">
        <v>5098</v>
      </c>
      <c r="E27" s="188">
        <v>0.25012535705909889</v>
      </c>
      <c r="F27" s="106"/>
      <c r="G27" s="107"/>
      <c r="H27" s="115">
        <v>4931</v>
      </c>
      <c r="I27" s="188">
        <v>96.724205570812089</v>
      </c>
      <c r="J27" s="108"/>
      <c r="K27" s="114">
        <v>1222</v>
      </c>
      <c r="L27" s="192">
        <v>24.781991482457919</v>
      </c>
      <c r="M27" s="109">
        <v>384</v>
      </c>
      <c r="N27" s="114">
        <v>1348</v>
      </c>
      <c r="O27" s="188">
        <v>27.337254106672074</v>
      </c>
      <c r="P27" s="113">
        <v>384</v>
      </c>
      <c r="Q27" s="115">
        <v>1085</v>
      </c>
      <c r="R27" s="188">
        <f t="shared" si="0"/>
        <v>22.00365037517745</v>
      </c>
      <c r="S27" s="110"/>
      <c r="T27" s="114">
        <f t="shared" si="1"/>
        <v>3655</v>
      </c>
      <c r="U27" s="188">
        <f t="shared" si="2"/>
        <v>74.122895964307446</v>
      </c>
      <c r="V27" s="113">
        <v>384</v>
      </c>
      <c r="W27" s="115">
        <v>1276</v>
      </c>
      <c r="X27" s="188">
        <f t="shared" si="3"/>
        <v>25.877104035692557</v>
      </c>
    </row>
    <row r="28" spans="1:24" s="25" customFormat="1" ht="4.5" customHeight="1" x14ac:dyDescent="0.2">
      <c r="A28" s="50"/>
      <c r="B28" s="80"/>
      <c r="D28" s="101"/>
      <c r="E28" s="189"/>
      <c r="F28" s="116"/>
      <c r="G28" s="107"/>
      <c r="H28" s="117"/>
      <c r="I28" s="191"/>
      <c r="J28" s="108"/>
      <c r="K28" s="118"/>
      <c r="L28" s="191"/>
      <c r="M28" s="110"/>
      <c r="N28" s="118"/>
      <c r="O28" s="191"/>
      <c r="P28" s="110"/>
      <c r="Q28" s="119"/>
      <c r="R28" s="191"/>
      <c r="S28" s="110"/>
      <c r="T28" s="118"/>
      <c r="U28" s="191"/>
      <c r="V28" s="110"/>
      <c r="W28" s="119"/>
      <c r="X28" s="191"/>
    </row>
    <row r="29" spans="1:24" s="41" customFormat="1" ht="18" customHeight="1" x14ac:dyDescent="0.2">
      <c r="B29" s="24" t="s">
        <v>3</v>
      </c>
      <c r="D29" s="49">
        <f>SUM(D10:D28)</f>
        <v>2038178</v>
      </c>
      <c r="E29" s="190">
        <f>SUM(E10:E27)</f>
        <v>100.00000000000001</v>
      </c>
      <c r="F29" s="120"/>
      <c r="G29" s="107"/>
      <c r="H29" s="49">
        <f>SUM(H10:H28)</f>
        <v>1899228</v>
      </c>
      <c r="I29" s="190">
        <f>H29*100/D29</f>
        <v>93.182636649007108</v>
      </c>
      <c r="J29" s="108"/>
      <c r="K29" s="49">
        <f>SUM(K10:K28)</f>
        <v>424155</v>
      </c>
      <c r="L29" s="190">
        <f>K29*100/H29</f>
        <v>22.333021627735057</v>
      </c>
      <c r="M29" s="110"/>
      <c r="N29" s="49">
        <f>SUM(N10:N28)</f>
        <v>577167</v>
      </c>
      <c r="O29" s="190">
        <f>N29*100/H29</f>
        <v>30.389558283681581</v>
      </c>
      <c r="P29" s="110"/>
      <c r="Q29" s="121">
        <f>SUM(Q10:Q28)</f>
        <v>533102</v>
      </c>
      <c r="R29" s="190">
        <f>Q29*100/H29</f>
        <v>28.069405042469889</v>
      </c>
      <c r="S29" s="110"/>
      <c r="T29" s="49">
        <f>SUM(T10:T27)</f>
        <v>1534424</v>
      </c>
      <c r="U29" s="190">
        <f>T29*100/H29</f>
        <v>80.791984953886526</v>
      </c>
      <c r="V29" s="110"/>
      <c r="W29" s="121">
        <f>SUM(W10:W28)</f>
        <v>364804</v>
      </c>
      <c r="X29" s="190">
        <f>W29*100/H29</f>
        <v>19.208015046113474</v>
      </c>
    </row>
    <row r="30" spans="1:24" s="536" customFormat="1" ht="6.75" customHeight="1" x14ac:dyDescent="0.2">
      <c r="B30" s="184" t="s">
        <v>42</v>
      </c>
      <c r="C30" s="1000"/>
      <c r="D30" s="1000"/>
      <c r="E30" s="1000"/>
      <c r="F30" s="1000"/>
    </row>
    <row r="31" spans="1:24" s="361" customFormat="1" x14ac:dyDescent="0.2">
      <c r="B31" s="184" t="s">
        <v>50</v>
      </c>
      <c r="H31" s="1001"/>
    </row>
    <row r="32" spans="1:24" s="361" customFormat="1" x14ac:dyDescent="0.2"/>
    <row r="33" spans="2:25" s="361" customFormat="1" x14ac:dyDescent="0.2"/>
    <row r="34" spans="2:25" s="361" customFormat="1" x14ac:dyDescent="0.2"/>
    <row r="35" spans="2:25" s="361" customFormat="1" x14ac:dyDescent="0.2"/>
    <row r="36" spans="2:25" s="361" customFormat="1" x14ac:dyDescent="0.2"/>
    <row r="37" spans="2:25" s="361" customFormat="1" x14ac:dyDescent="0.2">
      <c r="B37" s="492" t="s">
        <v>42</v>
      </c>
      <c r="C37" s="492"/>
      <c r="D37" s="492"/>
      <c r="E37" s="492"/>
      <c r="F37" s="492"/>
      <c r="G37" s="492"/>
      <c r="H37" s="492"/>
      <c r="I37" s="492"/>
      <c r="J37" s="492"/>
      <c r="K37" s="856" t="e">
        <f>GETPIVOTDATA("Cuenta número de expedientes",#REF!,"CCAA",$B37,"Grado",K$7)</f>
        <v>#REF!</v>
      </c>
      <c r="L37" s="604" t="e">
        <f t="shared" ref="L37:L38" si="4">K37*100/H37</f>
        <v>#REF!</v>
      </c>
      <c r="M37" s="857">
        <v>1753</v>
      </c>
      <c r="N37" s="856" t="e">
        <f>GETPIVOTDATA("Cuenta número de expedientes",#REF!,"CCAA",$B37,"Grado",N$7)</f>
        <v>#REF!</v>
      </c>
      <c r="O37" s="858" t="e">
        <f t="shared" ref="O37:O38" si="5">N37*100/H37</f>
        <v>#REF!</v>
      </c>
      <c r="P37" s="859">
        <v>1753</v>
      </c>
      <c r="Q37" s="860" t="e">
        <f>GETPIVOTDATA("Cuenta número de expedientes",#REF!,"CCAA",$B37,"Grado",Q$7)</f>
        <v>#REF!</v>
      </c>
      <c r="R37" s="858" t="e">
        <f t="shared" ref="R37:R38" si="6">Q37*100/H37</f>
        <v>#REF!</v>
      </c>
      <c r="S37" s="861"/>
      <c r="T37" s="856" t="e">
        <f t="shared" ref="T37:T38" si="7">K37+N37+Q37</f>
        <v>#REF!</v>
      </c>
      <c r="U37" s="858" t="e">
        <f t="shared" ref="U37:U38" si="8">T37*100/H37</f>
        <v>#REF!</v>
      </c>
      <c r="V37" s="859">
        <v>1753</v>
      </c>
      <c r="W37" s="860" t="e">
        <f>GETPIVOTDATA("Cuenta número de expedientes",#REF!,"CCAA",$B37,"Grado",W$7)</f>
        <v>#REF!</v>
      </c>
      <c r="X37" s="858" t="e">
        <f t="shared" ref="X37:X38" si="9">W37*100/H37</f>
        <v>#REF!</v>
      </c>
      <c r="Y37" s="492"/>
    </row>
    <row r="38" spans="2:25" s="361" customFormat="1" x14ac:dyDescent="0.2">
      <c r="B38" s="492" t="s">
        <v>50</v>
      </c>
      <c r="C38" s="492"/>
      <c r="D38" s="492"/>
      <c r="E38" s="492"/>
      <c r="F38" s="492"/>
      <c r="G38" s="492"/>
      <c r="H38" s="492"/>
      <c r="I38" s="492"/>
      <c r="J38" s="492"/>
      <c r="K38" s="856" t="e">
        <f>GETPIVOTDATA("Cuenta número de expedientes",#REF!,"CCAA",$B38,"Grado",K$7)</f>
        <v>#REF!</v>
      </c>
      <c r="L38" s="604" t="e">
        <f t="shared" si="4"/>
        <v>#REF!</v>
      </c>
      <c r="M38" s="857">
        <v>1753</v>
      </c>
      <c r="N38" s="856" t="e">
        <f>GETPIVOTDATA("Cuenta número de expedientes",#REF!,"CCAA",$B38,"Grado",N$7)</f>
        <v>#REF!</v>
      </c>
      <c r="O38" s="858" t="e">
        <f t="shared" si="5"/>
        <v>#REF!</v>
      </c>
      <c r="P38" s="859">
        <v>1753</v>
      </c>
      <c r="Q38" s="860" t="e">
        <f>GETPIVOTDATA("Cuenta número de expedientes",#REF!,"CCAA",$B38,"Grado",Q$7)</f>
        <v>#REF!</v>
      </c>
      <c r="R38" s="858" t="e">
        <f t="shared" si="6"/>
        <v>#REF!</v>
      </c>
      <c r="S38" s="861"/>
      <c r="T38" s="856" t="e">
        <f t="shared" si="7"/>
        <v>#REF!</v>
      </c>
      <c r="U38" s="858" t="e">
        <f t="shared" si="8"/>
        <v>#REF!</v>
      </c>
      <c r="V38" s="859">
        <v>1753</v>
      </c>
      <c r="W38" s="860" t="e">
        <f>GETPIVOTDATA("Cuenta número de expedientes",#REF!,"CCAA",$B38,"Grado",W$7)</f>
        <v>#REF!</v>
      </c>
      <c r="X38" s="858" t="e">
        <f t="shared" si="9"/>
        <v>#REF!</v>
      </c>
      <c r="Y38" s="492"/>
    </row>
    <row r="39" spans="2:25" s="361" customFormat="1" x14ac:dyDescent="0.2"/>
    <row r="40" spans="2:25" s="361" customFormat="1" x14ac:dyDescent="0.2"/>
    <row r="41" spans="2:25" s="361" customFormat="1" x14ac:dyDescent="0.2"/>
    <row r="42" spans="2:25" s="361" customFormat="1" x14ac:dyDescent="0.2"/>
    <row r="43" spans="2:25" s="361" customFormat="1" x14ac:dyDescent="0.2"/>
    <row r="44" spans="2:25" s="361" customFormat="1" x14ac:dyDescent="0.2"/>
  </sheetData>
  <mergeCells count="12">
    <mergeCell ref="W7:X7"/>
    <mergeCell ref="B4:X4"/>
    <mergeCell ref="B5:X5"/>
    <mergeCell ref="N7:O7"/>
    <mergeCell ref="Q7:R7"/>
    <mergeCell ref="T7:U7"/>
    <mergeCell ref="H2:O2"/>
    <mergeCell ref="B2:F2"/>
    <mergeCell ref="B7:B8"/>
    <mergeCell ref="D7:E7"/>
    <mergeCell ref="H7:I7"/>
    <mergeCell ref="K7:L7"/>
  </mergeCells>
  <conditionalFormatting sqref="U10:U27 I10:J13 J15:J29 I15:I27">
    <cfRule type="cellIs" dxfId="18" priority="18" stopIfTrue="1" operator="greaterThan">
      <formula>100</formula>
    </cfRule>
  </conditionalFormatting>
  <conditionalFormatting sqref="I14:J14">
    <cfRule type="cellIs" dxfId="17" priority="17" stopIfTrue="1" operator="greaterThan">
      <formula>100</formula>
    </cfRule>
  </conditionalFormatting>
  <conditionalFormatting sqref="R10:R27">
    <cfRule type="cellIs" dxfId="16" priority="16" stopIfTrue="1" operator="greaterThan">
      <formula>100</formula>
    </cfRule>
  </conditionalFormatting>
  <conditionalFormatting sqref="O10:P27 L10:L27">
    <cfRule type="cellIs" dxfId="15" priority="15" stopIfTrue="1" operator="greaterThan">
      <formula>100</formula>
    </cfRule>
  </conditionalFormatting>
  <conditionalFormatting sqref="H10">
    <cfRule type="cellIs" dxfId="14" priority="14" stopIfTrue="1" operator="greaterThan">
      <formula>$D$10</formula>
    </cfRule>
  </conditionalFormatting>
  <conditionalFormatting sqref="H11:H27">
    <cfRule type="cellIs" dxfId="13" priority="13" stopIfTrue="1" operator="greaterThan">
      <formula>$D$10</formula>
    </cfRule>
  </conditionalFormatting>
  <conditionalFormatting sqref="V10:V27">
    <cfRule type="cellIs" dxfId="12" priority="11" stopIfTrue="1" operator="greaterThan">
      <formula>100</formula>
    </cfRule>
  </conditionalFormatting>
  <conditionalFormatting sqref="X10:X27">
    <cfRule type="cellIs" dxfId="11" priority="12" stopIfTrue="1" operator="greaterThan">
      <formula>100</formula>
    </cfRule>
  </conditionalFormatting>
  <conditionalFormatting sqref="U37">
    <cfRule type="cellIs" dxfId="10" priority="10" stopIfTrue="1" operator="greaterThan">
      <formula>100</formula>
    </cfRule>
  </conditionalFormatting>
  <conditionalFormatting sqref="R37">
    <cfRule type="cellIs" dxfId="9" priority="9" stopIfTrue="1" operator="greaterThan">
      <formula>100</formula>
    </cfRule>
  </conditionalFormatting>
  <conditionalFormatting sqref="O37:P37 L37">
    <cfRule type="cellIs" dxfId="8" priority="8" stopIfTrue="1" operator="greaterThan">
      <formula>100</formula>
    </cfRule>
  </conditionalFormatting>
  <conditionalFormatting sqref="V37">
    <cfRule type="cellIs" dxfId="7" priority="6" stopIfTrue="1" operator="greaterThan">
      <formula>100</formula>
    </cfRule>
  </conditionalFormatting>
  <conditionalFormatting sqref="X37">
    <cfRule type="cellIs" dxfId="6" priority="7" stopIfTrue="1" operator="greaterThan">
      <formula>100</formula>
    </cfRule>
  </conditionalFormatting>
  <conditionalFormatting sqref="U38">
    <cfRule type="cellIs" dxfId="5" priority="5" stopIfTrue="1" operator="greaterThan">
      <formula>100</formula>
    </cfRule>
  </conditionalFormatting>
  <conditionalFormatting sqref="R38">
    <cfRule type="cellIs" dxfId="4" priority="4" stopIfTrue="1" operator="greaterThan">
      <formula>100</formula>
    </cfRule>
  </conditionalFormatting>
  <conditionalFormatting sqref="O38:P38 L38">
    <cfRule type="cellIs" dxfId="3" priority="3" stopIfTrue="1" operator="greaterThan">
      <formula>100</formula>
    </cfRule>
  </conditionalFormatting>
  <conditionalFormatting sqref="V38">
    <cfRule type="cellIs" dxfId="2" priority="1" stopIfTrue="1" operator="greaterThan">
      <formula>100</formula>
    </cfRule>
  </conditionalFormatting>
  <conditionalFormatting sqref="X38">
    <cfRule type="cellIs" dxfId="1" priority="2" stopIfTrue="1" operator="greaterThan">
      <formula>100</formula>
    </cfRule>
  </conditionalFormatting>
  <printOptions horizontalCentered="1"/>
  <pageMargins left="0" right="0" top="0.43307086614173229" bottom="0.43307086614173229" header="0" footer="0"/>
  <pageSetup paperSize="9" scale="84"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6">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7.8554687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2:25" s="44" customFormat="1" ht="49.5" customHeight="1" x14ac:dyDescent="0.2">
      <c r="B2" s="122"/>
      <c r="C2" s="122"/>
      <c r="D2" s="122"/>
      <c r="E2" s="122"/>
      <c r="F2" s="122"/>
      <c r="G2" s="122"/>
      <c r="H2" s="122"/>
      <c r="I2" s="122"/>
      <c r="J2" s="122"/>
      <c r="K2" s="122"/>
      <c r="X2" s="92"/>
      <c r="Y2" s="92"/>
    </row>
    <row r="3" spans="2:25" s="7" customFormat="1" ht="39.75" customHeight="1" x14ac:dyDescent="0.2">
      <c r="B3" s="1032" t="s">
        <v>411</v>
      </c>
      <c r="C3" s="1032"/>
      <c r="D3" s="1032"/>
      <c r="E3" s="1032"/>
      <c r="F3" s="1032"/>
      <c r="G3" s="1032"/>
      <c r="H3" s="1032"/>
      <c r="I3" s="1032"/>
      <c r="J3" s="1032"/>
      <c r="K3" s="1032"/>
      <c r="L3" s="1032"/>
      <c r="M3" s="1032"/>
      <c r="N3" s="1032"/>
      <c r="O3" s="1032"/>
      <c r="P3" s="1032"/>
      <c r="Q3" s="1032"/>
      <c r="R3" s="1032"/>
      <c r="S3" s="1032"/>
      <c r="T3" s="1032"/>
      <c r="U3" s="1032"/>
      <c r="V3" s="1032"/>
      <c r="W3" s="1032"/>
      <c r="X3" s="1032"/>
      <c r="Y3" s="13"/>
    </row>
    <row r="4" spans="2: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518" customFormat="1" ht="19.5" customHeight="1" x14ac:dyDescent="0.2">
      <c r="F6" s="1105" t="s">
        <v>55</v>
      </c>
      <c r="G6" s="1105"/>
      <c r="H6" s="1105"/>
      <c r="I6" s="1105"/>
      <c r="J6" s="1105"/>
      <c r="K6" s="1105"/>
      <c r="L6" s="1105"/>
      <c r="M6" s="1105"/>
      <c r="N6" s="1105"/>
      <c r="O6" s="1105"/>
      <c r="P6" s="1105"/>
      <c r="Q6" s="1105"/>
      <c r="R6" s="1105"/>
      <c r="S6" s="1105"/>
      <c r="T6" s="1105"/>
      <c r="U6" s="1105"/>
      <c r="V6" s="1105"/>
      <c r="W6" s="1105"/>
      <c r="X6" s="541"/>
      <c r="Y6" s="541"/>
    </row>
    <row r="7" spans="2:25" s="518" customFormat="1" ht="64.5" customHeight="1" x14ac:dyDescent="0.2">
      <c r="B7" s="1106" t="s">
        <v>15</v>
      </c>
      <c r="C7" s="542"/>
      <c r="D7" s="543"/>
      <c r="E7" s="542"/>
      <c r="F7" s="1107" t="s">
        <v>35</v>
      </c>
      <c r="G7" s="1107"/>
      <c r="H7" s="1107" t="s">
        <v>36</v>
      </c>
      <c r="I7" s="1107"/>
      <c r="J7" s="1107" t="s">
        <v>51</v>
      </c>
      <c r="K7" s="1107"/>
      <c r="L7" s="1107" t="s">
        <v>37</v>
      </c>
      <c r="M7" s="1107"/>
      <c r="N7" s="1107" t="s">
        <v>199</v>
      </c>
      <c r="O7" s="1107"/>
      <c r="P7" s="543"/>
      <c r="Q7" s="543"/>
    </row>
    <row r="8" spans="2:25" s="542" customFormat="1" ht="20.25" customHeight="1" x14ac:dyDescent="0.2">
      <c r="B8" s="1106"/>
      <c r="C8" s="544"/>
      <c r="D8" s="543"/>
      <c r="E8" s="544"/>
      <c r="F8" s="543" t="s">
        <v>12</v>
      </c>
      <c r="G8" s="543" t="s">
        <v>31</v>
      </c>
      <c r="H8" s="543" t="s">
        <v>12</v>
      </c>
      <c r="I8" s="543" t="s">
        <v>31</v>
      </c>
      <c r="J8" s="543" t="s">
        <v>12</v>
      </c>
      <c r="K8" s="543" t="s">
        <v>31</v>
      </c>
      <c r="L8" s="543" t="s">
        <v>12</v>
      </c>
      <c r="M8" s="543" t="s">
        <v>31</v>
      </c>
      <c r="N8" s="543" t="s">
        <v>12</v>
      </c>
      <c r="O8" s="543" t="s">
        <v>31</v>
      </c>
      <c r="P8" s="543"/>
      <c r="Q8" s="543"/>
    </row>
    <row r="9" spans="2:25" s="544" customFormat="1" ht="8.25" customHeight="1" x14ac:dyDescent="0.2">
      <c r="B9" s="545"/>
      <c r="C9" s="546"/>
      <c r="D9" s="547"/>
      <c r="E9" s="546"/>
      <c r="F9" s="548"/>
      <c r="G9" s="548"/>
      <c r="H9" s="548"/>
      <c r="I9" s="548"/>
      <c r="J9" s="548"/>
      <c r="K9" s="548"/>
      <c r="L9" s="548"/>
      <c r="M9" s="548"/>
      <c r="N9" s="548"/>
      <c r="O9" s="548"/>
      <c r="P9" s="548"/>
      <c r="Q9" s="548"/>
    </row>
    <row r="10" spans="2:25" s="549" customFormat="1" ht="18" customHeight="1" x14ac:dyDescent="0.2">
      <c r="B10" s="531" t="s">
        <v>11</v>
      </c>
      <c r="C10" s="546"/>
      <c r="D10" s="550"/>
      <c r="F10" s="551">
        <f>'31dictsaad'!K10</f>
        <v>84622</v>
      </c>
      <c r="G10" s="552">
        <f t="shared" ref="G10:O29" si="0">F10*100/$N10</f>
        <v>22.19389695372228</v>
      </c>
      <c r="H10" s="551">
        <f>'31dictsaad'!N10</f>
        <v>140221</v>
      </c>
      <c r="I10" s="552">
        <f t="shared" ref="I10:I27" si="1">H10*100/$N10</f>
        <v>36.775902540094677</v>
      </c>
      <c r="J10" s="551">
        <f>'31dictsaad'!Q10</f>
        <v>88220</v>
      </c>
      <c r="K10" s="552">
        <f t="shared" ref="K10:K27" si="2">J10*100/$N10</f>
        <v>23.137548028377722</v>
      </c>
      <c r="L10" s="551">
        <f>'31dictsaad'!W10</f>
        <v>68222</v>
      </c>
      <c r="M10" s="552">
        <f t="shared" ref="M10:M27" si="3">L10*100/$N10</f>
        <v>17.892652477805317</v>
      </c>
      <c r="N10" s="551">
        <f>F10+H10+J10+L10</f>
        <v>381285</v>
      </c>
      <c r="O10" s="552">
        <f>G10+I10+K10+M10</f>
        <v>100</v>
      </c>
      <c r="P10" s="553"/>
      <c r="Q10" s="553"/>
    </row>
    <row r="11" spans="2:25" s="549" customFormat="1" ht="18" customHeight="1" x14ac:dyDescent="0.2">
      <c r="B11" s="531" t="s">
        <v>10</v>
      </c>
      <c r="C11" s="546"/>
      <c r="D11" s="550"/>
      <c r="F11" s="551">
        <f>'31dictsaad'!K11</f>
        <v>12414</v>
      </c>
      <c r="G11" s="552">
        <f t="shared" si="0"/>
        <v>25.789429948479309</v>
      </c>
      <c r="H11" s="551">
        <f>'31dictsaad'!N11</f>
        <v>14707</v>
      </c>
      <c r="I11" s="552">
        <f t="shared" si="1"/>
        <v>30.553016453382085</v>
      </c>
      <c r="J11" s="551">
        <f>'31dictsaad'!Q11</f>
        <v>13222</v>
      </c>
      <c r="K11" s="552">
        <f t="shared" si="2"/>
        <v>27.468007312614258</v>
      </c>
      <c r="L11" s="551">
        <f>'31dictsaad'!W11</f>
        <v>7793</v>
      </c>
      <c r="M11" s="552">
        <f t="shared" si="3"/>
        <v>16.189546285524347</v>
      </c>
      <c r="N11" s="551">
        <f t="shared" ref="N11:O27" si="4">F11+H11+J11+L11</f>
        <v>48136</v>
      </c>
      <c r="O11" s="552">
        <f t="shared" si="4"/>
        <v>100</v>
      </c>
      <c r="P11" s="553"/>
      <c r="Q11" s="553"/>
    </row>
    <row r="12" spans="2:25" s="549" customFormat="1" ht="22.5" customHeight="1" x14ac:dyDescent="0.2">
      <c r="B12" s="531" t="s">
        <v>40</v>
      </c>
      <c r="C12" s="546"/>
      <c r="D12" s="550"/>
      <c r="F12" s="550">
        <f>'31dictsaad'!K12</f>
        <v>7887</v>
      </c>
      <c r="G12" s="552">
        <f t="shared" si="0"/>
        <v>19.274664581245876</v>
      </c>
      <c r="H12" s="550">
        <f>'31dictsaad'!N12</f>
        <v>10934</v>
      </c>
      <c r="I12" s="552">
        <f t="shared" si="1"/>
        <v>26.721083115423152</v>
      </c>
      <c r="J12" s="550">
        <f>'31dictsaad'!Q12</f>
        <v>13640</v>
      </c>
      <c r="K12" s="552">
        <f t="shared" si="2"/>
        <v>33.334147950829689</v>
      </c>
      <c r="L12" s="550">
        <f>'31dictsaad'!W12</f>
        <v>8458</v>
      </c>
      <c r="M12" s="552">
        <f t="shared" si="3"/>
        <v>20.670104352501284</v>
      </c>
      <c r="N12" s="551">
        <f t="shared" si="4"/>
        <v>40919</v>
      </c>
      <c r="O12" s="552">
        <f t="shared" si="4"/>
        <v>100</v>
      </c>
      <c r="P12" s="553"/>
      <c r="Q12" s="553"/>
    </row>
    <row r="13" spans="2:25" s="549" customFormat="1" ht="18" customHeight="1" x14ac:dyDescent="0.2">
      <c r="B13" s="531" t="s">
        <v>41</v>
      </c>
      <c r="C13" s="546"/>
      <c r="D13" s="550"/>
      <c r="F13" s="551">
        <f>'31dictsaad'!K13</f>
        <v>8053</v>
      </c>
      <c r="G13" s="552">
        <f t="shared" si="0"/>
        <v>20.943538529557099</v>
      </c>
      <c r="H13" s="551">
        <f>'31dictsaad'!N13</f>
        <v>10596</v>
      </c>
      <c r="I13" s="552">
        <f t="shared" si="1"/>
        <v>27.557150659280644</v>
      </c>
      <c r="J13" s="551">
        <f>'31dictsaad'!Q13</f>
        <v>12900</v>
      </c>
      <c r="K13" s="552">
        <f t="shared" si="2"/>
        <v>33.549192478739172</v>
      </c>
      <c r="L13" s="551">
        <f>'31dictsaad'!W13</f>
        <v>6902</v>
      </c>
      <c r="M13" s="552">
        <f t="shared" si="3"/>
        <v>17.950118332423084</v>
      </c>
      <c r="N13" s="551">
        <f t="shared" si="4"/>
        <v>38451</v>
      </c>
      <c r="O13" s="552">
        <f t="shared" si="4"/>
        <v>100</v>
      </c>
      <c r="P13" s="553"/>
      <c r="Q13" s="553"/>
    </row>
    <row r="14" spans="2:25" s="549" customFormat="1" ht="18" customHeight="1" x14ac:dyDescent="0.2">
      <c r="B14" s="531" t="s">
        <v>9</v>
      </c>
      <c r="C14" s="546"/>
      <c r="D14" s="550"/>
      <c r="F14" s="551">
        <f>'31dictsaad'!K14</f>
        <v>14726</v>
      </c>
      <c r="G14" s="552">
        <f t="shared" si="0"/>
        <v>29.63872396095401</v>
      </c>
      <c r="H14" s="551">
        <f>'31dictsaad'!N14</f>
        <v>15049</v>
      </c>
      <c r="I14" s="552">
        <f t="shared" si="1"/>
        <v>30.288819563248467</v>
      </c>
      <c r="J14" s="551">
        <f>'31dictsaad'!Q14</f>
        <v>13945</v>
      </c>
      <c r="K14" s="552">
        <f t="shared" si="2"/>
        <v>28.066820972124383</v>
      </c>
      <c r="L14" s="551">
        <f>'31dictsaad'!W14</f>
        <v>5965</v>
      </c>
      <c r="M14" s="552">
        <f t="shared" si="3"/>
        <v>12.00563550367314</v>
      </c>
      <c r="N14" s="551">
        <f t="shared" si="4"/>
        <v>49685</v>
      </c>
      <c r="O14" s="552">
        <f t="shared" si="4"/>
        <v>100</v>
      </c>
      <c r="P14" s="553"/>
      <c r="Q14" s="553"/>
    </row>
    <row r="15" spans="2:25" s="549" customFormat="1" ht="18" customHeight="1" x14ac:dyDescent="0.2">
      <c r="B15" s="531" t="s">
        <v>8</v>
      </c>
      <c r="C15" s="546"/>
      <c r="D15" s="550"/>
      <c r="F15" s="550">
        <f>'31dictsaad'!K15</f>
        <v>5916</v>
      </c>
      <c r="G15" s="552">
        <f t="shared" si="0"/>
        <v>26.01926375511281</v>
      </c>
      <c r="H15" s="550">
        <f>'31dictsaad'!N15</f>
        <v>8010</v>
      </c>
      <c r="I15" s="552">
        <f t="shared" si="1"/>
        <v>35.228922021374849</v>
      </c>
      <c r="J15" s="550">
        <f>'31dictsaad'!Q15</f>
        <v>4741</v>
      </c>
      <c r="K15" s="552">
        <f t="shared" si="2"/>
        <v>20.851475568456699</v>
      </c>
      <c r="L15" s="550">
        <f>'31dictsaad'!W15</f>
        <v>4070</v>
      </c>
      <c r="M15" s="552">
        <f t="shared" si="3"/>
        <v>17.900338655055638</v>
      </c>
      <c r="N15" s="551">
        <f t="shared" si="4"/>
        <v>22737</v>
      </c>
      <c r="O15" s="552">
        <f t="shared" si="4"/>
        <v>100</v>
      </c>
      <c r="P15" s="553"/>
      <c r="Q15" s="553"/>
    </row>
    <row r="16" spans="2:25" s="549" customFormat="1" ht="18" customHeight="1" x14ac:dyDescent="0.2">
      <c r="B16" s="531" t="s">
        <v>7</v>
      </c>
      <c r="C16" s="546"/>
      <c r="D16" s="550"/>
      <c r="F16" s="551">
        <f>'31dictsaad'!K16</f>
        <v>33665</v>
      </c>
      <c r="G16" s="552">
        <f t="shared" si="0"/>
        <v>23.624229835370731</v>
      </c>
      <c r="H16" s="551">
        <f>'31dictsaad'!N16</f>
        <v>38786</v>
      </c>
      <c r="I16" s="552">
        <f t="shared" si="1"/>
        <v>27.217863608931804</v>
      </c>
      <c r="J16" s="551">
        <f>'31dictsaad'!Q16</f>
        <v>45125</v>
      </c>
      <c r="K16" s="552">
        <f t="shared" si="2"/>
        <v>31.666222228459951</v>
      </c>
      <c r="L16" s="551">
        <f>'31dictsaad'!W16</f>
        <v>24926</v>
      </c>
      <c r="M16" s="552">
        <f t="shared" si="3"/>
        <v>17.491684327237511</v>
      </c>
      <c r="N16" s="551">
        <f t="shared" si="4"/>
        <v>142502</v>
      </c>
      <c r="O16" s="552">
        <f t="shared" si="4"/>
        <v>99.999999999999986</v>
      </c>
      <c r="P16" s="553"/>
      <c r="Q16" s="553"/>
    </row>
    <row r="17" spans="2:25" s="549" customFormat="1" ht="18" customHeight="1" x14ac:dyDescent="0.2">
      <c r="B17" s="531" t="s">
        <v>43</v>
      </c>
      <c r="C17" s="546"/>
      <c r="D17" s="550"/>
      <c r="F17" s="551">
        <f>'31dictsaad'!K17</f>
        <v>22268</v>
      </c>
      <c r="G17" s="552">
        <f t="shared" si="0"/>
        <v>24.897416116012032</v>
      </c>
      <c r="H17" s="551">
        <f>'31dictsaad'!N17</f>
        <v>23917</v>
      </c>
      <c r="I17" s="552">
        <f t="shared" si="1"/>
        <v>26.741130826596898</v>
      </c>
      <c r="J17" s="551">
        <f>'31dictsaad'!Q17</f>
        <v>26663</v>
      </c>
      <c r="K17" s="552">
        <f t="shared" si="2"/>
        <v>29.811379823119669</v>
      </c>
      <c r="L17" s="551">
        <f>'31dictsaad'!W17</f>
        <v>16591</v>
      </c>
      <c r="M17" s="552">
        <f t="shared" si="3"/>
        <v>18.550073234271402</v>
      </c>
      <c r="N17" s="551">
        <f t="shared" si="4"/>
        <v>89439</v>
      </c>
      <c r="O17" s="552">
        <f t="shared" si="4"/>
        <v>100</v>
      </c>
      <c r="P17" s="553"/>
      <c r="Q17" s="553"/>
    </row>
    <row r="18" spans="2:25" s="549" customFormat="1" ht="18" customHeight="1" x14ac:dyDescent="0.2">
      <c r="B18" s="531" t="s">
        <v>44</v>
      </c>
      <c r="C18" s="546"/>
      <c r="D18" s="550"/>
      <c r="F18" s="551">
        <f>'31dictsaad'!K18</f>
        <v>50898</v>
      </c>
      <c r="G18" s="552">
        <f t="shared" si="0"/>
        <v>15.079995259540176</v>
      </c>
      <c r="H18" s="551">
        <f>'31dictsaad'!N18</f>
        <v>97406</v>
      </c>
      <c r="I18" s="552">
        <f t="shared" si="1"/>
        <v>28.859326854704907</v>
      </c>
      <c r="J18" s="551">
        <f>'31dictsaad'!Q18</f>
        <v>115297</v>
      </c>
      <c r="K18" s="552">
        <f t="shared" si="2"/>
        <v>34.16004977482816</v>
      </c>
      <c r="L18" s="551">
        <f>'31dictsaad'!W18</f>
        <v>73919</v>
      </c>
      <c r="M18" s="552">
        <f t="shared" si="3"/>
        <v>21.90062811092676</v>
      </c>
      <c r="N18" s="551">
        <f t="shared" si="4"/>
        <v>337520</v>
      </c>
      <c r="O18" s="552">
        <f t="shared" si="4"/>
        <v>100</v>
      </c>
      <c r="P18" s="553"/>
      <c r="Q18" s="553"/>
    </row>
    <row r="19" spans="2:25" s="549" customFormat="1" ht="18" customHeight="1" x14ac:dyDescent="0.2">
      <c r="B19" s="531" t="s">
        <v>6</v>
      </c>
      <c r="C19" s="546"/>
      <c r="D19" s="550"/>
      <c r="F19" s="551">
        <f>'31dictsaad'!K19</f>
        <v>44681</v>
      </c>
      <c r="G19" s="552">
        <f t="shared" si="0"/>
        <v>25.154963039696437</v>
      </c>
      <c r="H19" s="551">
        <f>'31dictsaad'!N19</f>
        <v>56967</v>
      </c>
      <c r="I19" s="552">
        <f>H19*100/$N19</f>
        <v>32.071860063167492</v>
      </c>
      <c r="J19" s="551">
        <f>'31dictsaad'!Q19</f>
        <v>50123</v>
      </c>
      <c r="K19" s="552">
        <f>J19*100/$N19</f>
        <v>28.218755453967109</v>
      </c>
      <c r="L19" s="551">
        <f>'31dictsaad'!W19</f>
        <v>25852</v>
      </c>
      <c r="M19" s="552">
        <f t="shared" si="3"/>
        <v>14.554421443168959</v>
      </c>
      <c r="N19" s="551">
        <f t="shared" si="4"/>
        <v>177623</v>
      </c>
      <c r="O19" s="552">
        <f t="shared" si="4"/>
        <v>100</v>
      </c>
      <c r="P19" s="553"/>
      <c r="Q19" s="553"/>
    </row>
    <row r="20" spans="2:25" s="549" customFormat="1" ht="18" customHeight="1" x14ac:dyDescent="0.2">
      <c r="B20" s="531" t="s">
        <v>5</v>
      </c>
      <c r="C20" s="546"/>
      <c r="D20" s="550"/>
      <c r="F20" s="551">
        <f>'31dictsaad'!K20</f>
        <v>12746</v>
      </c>
      <c r="G20" s="552">
        <f t="shared" si="0"/>
        <v>23.360152484284221</v>
      </c>
      <c r="H20" s="551">
        <f>'31dictsaad'!N20</f>
        <v>13042</v>
      </c>
      <c r="I20" s="552">
        <f>H20*100/$N20</f>
        <v>23.902644649304474</v>
      </c>
      <c r="J20" s="551">
        <f>'31dictsaad'!Q20</f>
        <v>13774</v>
      </c>
      <c r="K20" s="552">
        <f>J20*100/$N20</f>
        <v>25.244213111449149</v>
      </c>
      <c r="L20" s="551">
        <f>'31dictsaad'!W20</f>
        <v>15001</v>
      </c>
      <c r="M20" s="552">
        <f t="shared" si="3"/>
        <v>27.492989754962153</v>
      </c>
      <c r="N20" s="551">
        <f t="shared" si="4"/>
        <v>54563</v>
      </c>
      <c r="O20" s="552">
        <f t="shared" si="4"/>
        <v>99.999999999999986</v>
      </c>
      <c r="P20" s="553"/>
      <c r="Q20" s="553"/>
    </row>
    <row r="21" spans="2:25" s="549" customFormat="1" ht="18" customHeight="1" x14ac:dyDescent="0.2">
      <c r="B21" s="531" t="s">
        <v>38</v>
      </c>
      <c r="C21" s="546"/>
      <c r="D21" s="550"/>
      <c r="F21" s="551">
        <f>'31dictsaad'!K21</f>
        <v>25541</v>
      </c>
      <c r="G21" s="552">
        <f t="shared" si="0"/>
        <v>31.050622446994748</v>
      </c>
      <c r="H21" s="551">
        <f>'31dictsaad'!N21</f>
        <v>25342</v>
      </c>
      <c r="I21" s="552">
        <f>H21*100/$N21</f>
        <v>30.808694806457886</v>
      </c>
      <c r="J21" s="551">
        <f>'31dictsaad'!Q21</f>
        <v>22837</v>
      </c>
      <c r="K21" s="552">
        <f>J21*100/$N21</f>
        <v>27.763324255981328</v>
      </c>
      <c r="L21" s="551">
        <f>'31dictsaad'!W21</f>
        <v>8536</v>
      </c>
      <c r="M21" s="552">
        <f t="shared" si="3"/>
        <v>10.377358490566039</v>
      </c>
      <c r="N21" s="551">
        <f t="shared" si="4"/>
        <v>82256</v>
      </c>
      <c r="O21" s="552">
        <f t="shared" si="4"/>
        <v>100</v>
      </c>
      <c r="P21" s="553"/>
      <c r="Q21" s="553"/>
    </row>
    <row r="22" spans="2:25" s="549" customFormat="1" ht="21" customHeight="1" x14ac:dyDescent="0.2">
      <c r="B22" s="531" t="s">
        <v>45</v>
      </c>
      <c r="C22" s="546"/>
      <c r="D22" s="550"/>
      <c r="F22" s="551">
        <f>'31dictsaad'!K22</f>
        <v>59744</v>
      </c>
      <c r="G22" s="552">
        <f t="shared" si="0"/>
        <v>25.832897336890486</v>
      </c>
      <c r="H22" s="551">
        <f>'31dictsaad'!N22</f>
        <v>66912</v>
      </c>
      <c r="I22" s="552">
        <f>H22*100/$N22</f>
        <v>28.932291554064278</v>
      </c>
      <c r="J22" s="551">
        <f>'31dictsaad'!Q22</f>
        <v>52939</v>
      </c>
      <c r="K22" s="552">
        <f>J22*100/$N22</f>
        <v>22.890461839141093</v>
      </c>
      <c r="L22" s="551">
        <f>'31dictsaad'!W22</f>
        <v>51676</v>
      </c>
      <c r="M22" s="552">
        <f t="shared" si="3"/>
        <v>22.344349269904139</v>
      </c>
      <c r="N22" s="551">
        <f t="shared" si="4"/>
        <v>231271</v>
      </c>
      <c r="O22" s="552">
        <f t="shared" si="4"/>
        <v>100</v>
      </c>
      <c r="P22" s="553"/>
      <c r="Q22" s="553"/>
    </row>
    <row r="23" spans="2:25" s="549" customFormat="1" ht="18" customHeight="1" x14ac:dyDescent="0.2">
      <c r="B23" s="531" t="s">
        <v>46</v>
      </c>
      <c r="C23" s="546"/>
      <c r="D23" s="550"/>
      <c r="F23" s="551">
        <f>'31dictsaad'!K23</f>
        <v>14478</v>
      </c>
      <c r="G23" s="552">
        <f t="shared" si="0"/>
        <v>27.957362993859345</v>
      </c>
      <c r="H23" s="551">
        <f>'31dictsaad'!N23</f>
        <v>17884</v>
      </c>
      <c r="I23" s="552">
        <f>H23*100/$N23</f>
        <v>34.534430154868112</v>
      </c>
      <c r="J23" s="551">
        <f>'31dictsaad'!Q23</f>
        <v>13283</v>
      </c>
      <c r="K23" s="552">
        <f>J23*100/$N23</f>
        <v>25.649789518402656</v>
      </c>
      <c r="L23" s="551">
        <f>'31dictsaad'!W23</f>
        <v>6141</v>
      </c>
      <c r="M23" s="552">
        <f t="shared" si="3"/>
        <v>11.858417332869887</v>
      </c>
      <c r="N23" s="551">
        <f t="shared" si="4"/>
        <v>51786</v>
      </c>
      <c r="O23" s="552">
        <f t="shared" si="4"/>
        <v>100</v>
      </c>
      <c r="P23" s="553"/>
      <c r="Q23" s="553"/>
    </row>
    <row r="24" spans="2:25" s="549" customFormat="1" ht="22.5" customHeight="1" x14ac:dyDescent="0.2">
      <c r="B24" s="531" t="s">
        <v>47</v>
      </c>
      <c r="C24" s="546"/>
      <c r="D24" s="550"/>
      <c r="F24" s="550">
        <f>'31dictsaad'!K24</f>
        <v>3445</v>
      </c>
      <c r="G24" s="554">
        <f t="shared" si="0"/>
        <v>16.011340397843465</v>
      </c>
      <c r="H24" s="550">
        <f>'31dictsaad'!N24</f>
        <v>6003</v>
      </c>
      <c r="I24" s="552">
        <f t="shared" si="1"/>
        <v>27.900167317345232</v>
      </c>
      <c r="J24" s="550">
        <f>'31dictsaad'!Q24</f>
        <v>6725</v>
      </c>
      <c r="K24" s="552">
        <f t="shared" si="2"/>
        <v>31.255809630042759</v>
      </c>
      <c r="L24" s="550">
        <f>'31dictsaad'!W24</f>
        <v>5343</v>
      </c>
      <c r="M24" s="552">
        <f t="shared" si="3"/>
        <v>24.832682654768544</v>
      </c>
      <c r="N24" s="550">
        <f t="shared" si="4"/>
        <v>21516</v>
      </c>
      <c r="O24" s="552">
        <f t="shared" si="4"/>
        <v>100</v>
      </c>
      <c r="P24" s="553"/>
      <c r="Q24" s="553"/>
    </row>
    <row r="25" spans="2:25" s="549" customFormat="1" ht="18" customHeight="1" x14ac:dyDescent="0.2">
      <c r="B25" s="531" t="s">
        <v>48</v>
      </c>
      <c r="C25" s="546"/>
      <c r="D25" s="550"/>
      <c r="F25" s="550">
        <f>'31dictsaad'!K25</f>
        <v>19218</v>
      </c>
      <c r="G25" s="554">
        <f t="shared" si="0"/>
        <v>17.410131903174374</v>
      </c>
      <c r="H25" s="550">
        <f>'31dictsaad'!N25</f>
        <v>25848</v>
      </c>
      <c r="I25" s="552">
        <f t="shared" si="1"/>
        <v>23.416437164806492</v>
      </c>
      <c r="J25" s="550">
        <f>'31dictsaad'!Q25</f>
        <v>35028</v>
      </c>
      <c r="K25" s="552">
        <f t="shared" si="2"/>
        <v>31.73285983475866</v>
      </c>
      <c r="L25" s="550">
        <f>'31dictsaad'!W25</f>
        <v>30290</v>
      </c>
      <c r="M25" s="552">
        <f t="shared" si="3"/>
        <v>27.440571097260474</v>
      </c>
      <c r="N25" s="550">
        <f t="shared" si="4"/>
        <v>110384</v>
      </c>
      <c r="O25" s="552">
        <f t="shared" si="4"/>
        <v>100</v>
      </c>
      <c r="P25" s="553"/>
      <c r="Q25" s="553"/>
    </row>
    <row r="26" spans="2:25" s="549" customFormat="1" ht="18" customHeight="1" x14ac:dyDescent="0.2">
      <c r="B26" s="531" t="s">
        <v>49</v>
      </c>
      <c r="C26" s="546"/>
      <c r="D26" s="550"/>
      <c r="F26" s="550">
        <f>'31dictsaad'!K26</f>
        <v>2631</v>
      </c>
      <c r="G26" s="554">
        <f t="shared" si="0"/>
        <v>18.496906636670417</v>
      </c>
      <c r="H26" s="550">
        <f>'31dictsaad'!N26</f>
        <v>4195</v>
      </c>
      <c r="I26" s="552">
        <f t="shared" si="1"/>
        <v>29.492407199100114</v>
      </c>
      <c r="J26" s="550">
        <f>'31dictsaad'!Q26</f>
        <v>3555</v>
      </c>
      <c r="K26" s="552">
        <f t="shared" si="2"/>
        <v>24.992969628796402</v>
      </c>
      <c r="L26" s="550">
        <f>'31dictsaad'!W26</f>
        <v>3843</v>
      </c>
      <c r="M26" s="552">
        <f t="shared" si="3"/>
        <v>27.01771653543307</v>
      </c>
      <c r="N26" s="550">
        <f t="shared" si="4"/>
        <v>14224</v>
      </c>
      <c r="O26" s="552">
        <f t="shared" si="4"/>
        <v>100</v>
      </c>
      <c r="P26" s="553"/>
      <c r="Q26" s="553"/>
    </row>
    <row r="27" spans="2:25" s="549" customFormat="1" ht="18" customHeight="1" x14ac:dyDescent="0.2">
      <c r="B27" s="531" t="s">
        <v>4</v>
      </c>
      <c r="C27" s="546"/>
      <c r="D27" s="550"/>
      <c r="F27" s="550">
        <f>'31dictsaad'!K27</f>
        <v>1222</v>
      </c>
      <c r="G27" s="554">
        <f t="shared" si="0"/>
        <v>24.781991482457919</v>
      </c>
      <c r="H27" s="550">
        <f>'31dictsaad'!N27</f>
        <v>1348</v>
      </c>
      <c r="I27" s="552">
        <f t="shared" si="1"/>
        <v>27.337254106672074</v>
      </c>
      <c r="J27" s="550">
        <f>'31dictsaad'!Q27</f>
        <v>1085</v>
      </c>
      <c r="K27" s="552">
        <f t="shared" si="2"/>
        <v>22.00365037517745</v>
      </c>
      <c r="L27" s="550">
        <f>'31dictsaad'!W27</f>
        <v>1276</v>
      </c>
      <c r="M27" s="552">
        <f t="shared" si="3"/>
        <v>25.877104035692557</v>
      </c>
      <c r="N27" s="551">
        <f t="shared" si="4"/>
        <v>4931</v>
      </c>
      <c r="O27" s="552">
        <f t="shared" si="4"/>
        <v>100</v>
      </c>
      <c r="P27" s="553"/>
      <c r="Q27" s="553"/>
    </row>
    <row r="28" spans="2:25" s="549" customFormat="1" ht="8.25" customHeight="1" x14ac:dyDescent="0.2">
      <c r="B28" s="555"/>
      <c r="C28" s="546"/>
      <c r="D28" s="556"/>
      <c r="F28" s="550"/>
      <c r="G28" s="557"/>
      <c r="H28" s="550"/>
      <c r="I28" s="557"/>
      <c r="J28" s="550"/>
      <c r="K28" s="557"/>
      <c r="L28" s="550"/>
      <c r="M28" s="557"/>
      <c r="N28" s="551"/>
      <c r="O28" s="553"/>
      <c r="P28" s="553"/>
      <c r="Q28" s="557"/>
    </row>
    <row r="29" spans="2:25" s="549" customFormat="1" x14ac:dyDescent="0.2">
      <c r="B29" s="789" t="s">
        <v>3</v>
      </c>
      <c r="C29" s="546"/>
      <c r="D29" s="558"/>
      <c r="F29" s="532">
        <f>SUM(F10:F27)</f>
        <v>424155</v>
      </c>
      <c r="G29" s="559">
        <f t="shared" si="0"/>
        <v>22.333021627735057</v>
      </c>
      <c r="H29" s="532">
        <f>SUM(H10:H27)</f>
        <v>577167</v>
      </c>
      <c r="I29" s="559">
        <f t="shared" si="0"/>
        <v>30.389558283681581</v>
      </c>
      <c r="J29" s="532">
        <f>SUM(J10:J27)</f>
        <v>533102</v>
      </c>
      <c r="K29" s="559">
        <f t="shared" si="0"/>
        <v>28.069405042469889</v>
      </c>
      <c r="L29" s="532">
        <f>SUM(L10:L27)</f>
        <v>364804</v>
      </c>
      <c r="M29" s="559">
        <f t="shared" si="0"/>
        <v>19.208015046113474</v>
      </c>
      <c r="N29" s="532">
        <f>SUM(N10:N27)</f>
        <v>1899228</v>
      </c>
      <c r="O29" s="559">
        <f t="shared" si="0"/>
        <v>100</v>
      </c>
      <c r="P29" s="559"/>
      <c r="Q29" s="559"/>
    </row>
    <row r="30" spans="2:25" s="549" customFormat="1" ht="20.25" customHeight="1" x14ac:dyDescent="0.2">
      <c r="B30" s="531" t="s">
        <v>3</v>
      </c>
      <c r="C30" s="560"/>
      <c r="D30" s="532">
        <f>SUM(D10:D29)</f>
        <v>0</v>
      </c>
      <c r="E30" s="561"/>
      <c r="F30" s="532">
        <f>SUM(F10:F27)</f>
        <v>424155</v>
      </c>
      <c r="G30" s="562">
        <f>F30*100/$N30</f>
        <v>22.333021627735057</v>
      </c>
      <c r="H30" s="532">
        <f>SUM(H10:H27)</f>
        <v>577167</v>
      </c>
      <c r="I30" s="562">
        <f>H30*100/$N30</f>
        <v>30.389558283681581</v>
      </c>
      <c r="J30" s="532">
        <f>SUM(J10:J27)</f>
        <v>533102</v>
      </c>
      <c r="K30" s="562">
        <f>J30*100/$N30</f>
        <v>28.069405042469889</v>
      </c>
      <c r="L30" s="532">
        <f>SUM(L10:L28)</f>
        <v>364804</v>
      </c>
      <c r="M30" s="562">
        <f>L30*100/$N30</f>
        <v>19.208015046113474</v>
      </c>
      <c r="N30" s="532">
        <f>F30+H30+J30+L30</f>
        <v>1899228</v>
      </c>
      <c r="O30" s="562">
        <f>G30+I30+K30+M30</f>
        <v>100</v>
      </c>
      <c r="P30" s="563"/>
      <c r="Q30" s="563" t="e">
        <f>(N30/D30)</f>
        <v>#DIV/0!</v>
      </c>
    </row>
    <row r="31" spans="2:25" s="549" customFormat="1" ht="5.25" customHeight="1" x14ac:dyDescent="0.2">
      <c r="B31" s="531"/>
      <c r="C31" s="560"/>
      <c r="D31" s="532"/>
      <c r="E31" s="561"/>
      <c r="F31" s="532"/>
      <c r="G31" s="563"/>
      <c r="H31" s="532"/>
      <c r="I31" s="563"/>
      <c r="J31" s="532"/>
      <c r="K31" s="563"/>
      <c r="L31" s="532"/>
      <c r="M31" s="563"/>
      <c r="N31" s="532"/>
      <c r="O31" s="563"/>
      <c r="P31" s="532"/>
      <c r="Q31" s="563"/>
      <c r="R31" s="532"/>
      <c r="S31" s="563"/>
      <c r="T31" s="532"/>
      <c r="U31" s="563"/>
      <c r="V31" s="532"/>
      <c r="W31" s="563"/>
      <c r="X31" s="563"/>
      <c r="Y31" s="563"/>
    </row>
    <row r="32" spans="2:25" s="536" customFormat="1" ht="18.75" customHeight="1" x14ac:dyDescent="0.2">
      <c r="B32" s="540" t="s">
        <v>42</v>
      </c>
      <c r="C32" s="564"/>
      <c r="D32" s="564"/>
      <c r="E32" s="564"/>
      <c r="F32" s="564"/>
      <c r="G32" s="564"/>
      <c r="H32" s="564"/>
      <c r="I32" s="564"/>
      <c r="J32" s="564"/>
      <c r="K32" s="564"/>
      <c r="L32" s="564"/>
      <c r="N32" s="564"/>
      <c r="O32" s="564"/>
      <c r="P32" s="564"/>
      <c r="Q32" s="564"/>
      <c r="R32" s="564"/>
      <c r="S32" s="564"/>
      <c r="T32" s="564"/>
      <c r="U32" s="564"/>
      <c r="V32" s="564"/>
      <c r="W32" s="564"/>
    </row>
    <row r="33" spans="1:25" x14ac:dyDescent="0.2">
      <c r="A33" s="136"/>
      <c r="B33" s="790" t="s">
        <v>50</v>
      </c>
      <c r="F33" s="177"/>
      <c r="G33" s="177"/>
      <c r="H33" s="177"/>
      <c r="I33" s="177"/>
      <c r="J33" s="177"/>
      <c r="K33" s="177"/>
      <c r="L33" s="177"/>
      <c r="M33" s="177"/>
      <c r="N33" s="177"/>
      <c r="O33" s="177"/>
      <c r="P33" s="177"/>
      <c r="Q33" s="177"/>
      <c r="R33" s="177"/>
      <c r="S33" s="177"/>
      <c r="T33" s="177"/>
      <c r="U33" s="177"/>
    </row>
    <row r="34" spans="1:25" x14ac:dyDescent="0.2">
      <c r="F34" s="47"/>
      <c r="G34" s="47"/>
      <c r="H34" s="47"/>
      <c r="I34" s="47"/>
      <c r="J34" s="47"/>
    </row>
    <row r="36" spans="1:25" x14ac:dyDescent="0.2">
      <c r="D36" s="18"/>
      <c r="T36" s="136"/>
      <c r="U36" s="136"/>
      <c r="X36" s="1"/>
      <c r="Y36" s="1"/>
    </row>
    <row r="37" spans="1:25" x14ac:dyDescent="0.2">
      <c r="T37" s="136"/>
      <c r="U37" s="136"/>
      <c r="X37" s="1"/>
      <c r="Y37" s="1"/>
    </row>
    <row r="38" spans="1:25" x14ac:dyDescent="0.2">
      <c r="T38" s="136"/>
      <c r="U38" s="136"/>
      <c r="X38" s="1"/>
      <c r="Y38" s="1"/>
    </row>
    <row r="39" spans="1:25" x14ac:dyDescent="0.2">
      <c r="T39" s="136"/>
      <c r="U39" s="136"/>
      <c r="X39" s="1"/>
      <c r="Y39" s="1"/>
    </row>
    <row r="40" spans="1:25" x14ac:dyDescent="0.2">
      <c r="T40" s="136"/>
      <c r="U40" s="136"/>
      <c r="X40" s="1"/>
      <c r="Y40" s="1"/>
    </row>
    <row r="41" spans="1:25" x14ac:dyDescent="0.2">
      <c r="T41" s="136"/>
      <c r="U41" s="136"/>
      <c r="X41" s="1"/>
      <c r="Y41" s="1"/>
    </row>
    <row r="42" spans="1:25" x14ac:dyDescent="0.2">
      <c r="T42" s="136"/>
      <c r="U42" s="136"/>
      <c r="X42" s="1"/>
      <c r="Y42" s="1"/>
    </row>
    <row r="43" spans="1:25" x14ac:dyDescent="0.2">
      <c r="T43" s="136"/>
      <c r="U43" s="136"/>
      <c r="X43" s="1"/>
      <c r="Y43" s="1"/>
    </row>
    <row r="44" spans="1:25" x14ac:dyDescent="0.2">
      <c r="T44" s="136"/>
      <c r="U44" s="136"/>
      <c r="X44" s="1"/>
      <c r="Y44" s="1"/>
    </row>
    <row r="45" spans="1:25" x14ac:dyDescent="0.2">
      <c r="T45" s="136"/>
      <c r="U45" s="136"/>
      <c r="X45" s="1"/>
      <c r="Y45" s="1"/>
    </row>
    <row r="46" spans="1:25" x14ac:dyDescent="0.2">
      <c r="T46" s="136"/>
      <c r="U46" s="136"/>
      <c r="X46" s="1"/>
      <c r="Y46" s="1"/>
    </row>
    <row r="47" spans="1:25" x14ac:dyDescent="0.2">
      <c r="T47" s="136"/>
      <c r="U47" s="136"/>
      <c r="X47" s="1"/>
      <c r="Y47" s="1"/>
    </row>
    <row r="48" spans="1: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2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89">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7.8554687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1:25" s="2" customFormat="1" ht="9" customHeight="1" x14ac:dyDescent="0.2">
      <c r="B1" s="11"/>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1:25" s="44" customFormat="1" ht="49.5" customHeight="1" x14ac:dyDescent="0.2">
      <c r="B2" s="122"/>
      <c r="C2" s="122"/>
      <c r="D2" s="122"/>
      <c r="E2" s="122"/>
      <c r="F2" s="122"/>
      <c r="G2" s="122"/>
      <c r="H2" s="122"/>
      <c r="I2" s="122"/>
      <c r="J2" s="122"/>
      <c r="K2" s="122"/>
      <c r="X2" s="92"/>
      <c r="Y2" s="92"/>
    </row>
    <row r="3" spans="1:25" s="7" customFormat="1" ht="19.5" x14ac:dyDescent="0.2">
      <c r="B3" s="1032" t="s">
        <v>412</v>
      </c>
      <c r="C3" s="1032"/>
      <c r="D3" s="1032"/>
      <c r="E3" s="1032"/>
      <c r="F3" s="1032"/>
      <c r="G3" s="1032"/>
      <c r="H3" s="1032"/>
      <c r="I3" s="1032"/>
      <c r="J3" s="1032"/>
      <c r="K3" s="1032"/>
      <c r="L3" s="1032"/>
      <c r="M3" s="1032"/>
      <c r="N3" s="1032"/>
      <c r="O3" s="1032"/>
      <c r="P3" s="1032"/>
      <c r="Q3" s="1032"/>
      <c r="R3" s="1032"/>
      <c r="S3" s="1032"/>
      <c r="T3" s="1032"/>
      <c r="U3" s="1032"/>
      <c r="V3" s="1032"/>
      <c r="W3" s="1032"/>
      <c r="X3" s="1032"/>
      <c r="Y3" s="13"/>
    </row>
    <row r="4" spans="1: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1: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1:25" s="518" customFormat="1" ht="19.5" customHeight="1" x14ac:dyDescent="0.2">
      <c r="A6" s="517"/>
      <c r="F6" s="1105" t="s">
        <v>55</v>
      </c>
      <c r="G6" s="1105"/>
      <c r="H6" s="1105"/>
      <c r="I6" s="1105"/>
      <c r="J6" s="1105"/>
      <c r="K6" s="1105"/>
      <c r="L6" s="1105"/>
      <c r="M6" s="1105"/>
      <c r="N6" s="1105"/>
      <c r="O6" s="1105"/>
      <c r="P6" s="1105"/>
      <c r="Q6" s="1105"/>
      <c r="R6" s="1105"/>
      <c r="S6" s="1105"/>
      <c r="T6" s="1105"/>
      <c r="U6" s="1105"/>
      <c r="V6" s="1105"/>
      <c r="W6" s="1105"/>
      <c r="X6" s="541"/>
      <c r="Y6" s="541"/>
    </row>
    <row r="7" spans="1:25" s="518" customFormat="1" ht="64.5" customHeight="1" x14ac:dyDescent="0.2">
      <c r="A7" s="517"/>
      <c r="B7" s="1106" t="s">
        <v>15</v>
      </c>
      <c r="C7" s="542"/>
      <c r="D7" s="543"/>
      <c r="E7" s="542"/>
      <c r="F7" s="1107" t="s">
        <v>35</v>
      </c>
      <c r="G7" s="1107"/>
      <c r="H7" s="1107" t="s">
        <v>36</v>
      </c>
      <c r="I7" s="1107"/>
      <c r="J7" s="1107" t="s">
        <v>51</v>
      </c>
      <c r="K7" s="1107"/>
      <c r="L7" s="1107"/>
      <c r="M7" s="1107"/>
      <c r="N7" s="1107" t="s">
        <v>234</v>
      </c>
      <c r="O7" s="1107"/>
      <c r="P7" s="543"/>
      <c r="Q7" s="543"/>
    </row>
    <row r="8" spans="1:25" s="542" customFormat="1" ht="20.25" customHeight="1" x14ac:dyDescent="0.2">
      <c r="A8" s="627"/>
      <c r="B8" s="1106"/>
      <c r="C8" s="544"/>
      <c r="D8" s="543"/>
      <c r="E8" s="544"/>
      <c r="F8" s="543" t="s">
        <v>12</v>
      </c>
      <c r="G8" s="543" t="s">
        <v>31</v>
      </c>
      <c r="H8" s="543" t="s">
        <v>12</v>
      </c>
      <c r="I8" s="543" t="s">
        <v>31</v>
      </c>
      <c r="J8" s="543" t="s">
        <v>12</v>
      </c>
      <c r="K8" s="543" t="s">
        <v>31</v>
      </c>
      <c r="L8" s="543"/>
      <c r="M8" s="543"/>
      <c r="N8" s="543" t="s">
        <v>12</v>
      </c>
      <c r="O8" s="543" t="s">
        <v>31</v>
      </c>
      <c r="P8" s="543"/>
      <c r="Q8" s="543"/>
    </row>
    <row r="9" spans="1:25" s="544" customFormat="1" ht="8.25" customHeight="1" x14ac:dyDescent="0.2">
      <c r="A9" s="628"/>
      <c r="B9" s="545"/>
      <c r="C9" s="546"/>
      <c r="D9" s="547"/>
      <c r="E9" s="546"/>
      <c r="F9" s="548"/>
      <c r="G9" s="548"/>
      <c r="H9" s="548"/>
      <c r="I9" s="548"/>
      <c r="J9" s="548"/>
      <c r="K9" s="548"/>
      <c r="L9" s="548"/>
      <c r="M9" s="548"/>
      <c r="N9" s="548"/>
      <c r="O9" s="548"/>
      <c r="P9" s="548"/>
      <c r="Q9" s="548"/>
    </row>
    <row r="10" spans="1:25" s="549" customFormat="1" ht="18" customHeight="1" x14ac:dyDescent="0.2">
      <c r="A10" s="629"/>
      <c r="B10" s="531" t="s">
        <v>11</v>
      </c>
      <c r="C10" s="546"/>
      <c r="D10" s="550"/>
      <c r="F10" s="551">
        <f>'31dictsaad'!K10</f>
        <v>84622</v>
      </c>
      <c r="G10" s="552">
        <f t="shared" ref="G10:O29" si="0">F10*100/$N10</f>
        <v>27.030342135608489</v>
      </c>
      <c r="H10" s="551">
        <f>'31dictsaad'!N10</f>
        <v>140221</v>
      </c>
      <c r="I10" s="552">
        <f t="shared" ref="I10:I27" si="1">H10*100/$N10</f>
        <v>44.790026288638387</v>
      </c>
      <c r="J10" s="551">
        <f>'31dictsaad'!Q10</f>
        <v>88220</v>
      </c>
      <c r="K10" s="552">
        <f t="shared" ref="K10:K27" si="2">J10*100/$N10</f>
        <v>28.179631575753124</v>
      </c>
      <c r="L10" s="551"/>
      <c r="M10" s="552"/>
      <c r="N10" s="551">
        <f>F10+H10+J10+L10</f>
        <v>313063</v>
      </c>
      <c r="O10" s="552">
        <f>G10+I10+K10+M10</f>
        <v>100</v>
      </c>
      <c r="P10" s="553"/>
      <c r="Q10" s="553"/>
    </row>
    <row r="11" spans="1:25" s="549" customFormat="1" ht="18" customHeight="1" x14ac:dyDescent="0.2">
      <c r="A11" s="629"/>
      <c r="B11" s="531" t="s">
        <v>10</v>
      </c>
      <c r="C11" s="546"/>
      <c r="D11" s="550"/>
      <c r="F11" s="551">
        <f>'31dictsaad'!K11</f>
        <v>12414</v>
      </c>
      <c r="G11" s="552">
        <f t="shared" si="0"/>
        <v>30.771137495972038</v>
      </c>
      <c r="H11" s="551">
        <f>'31dictsaad'!N11</f>
        <v>14707</v>
      </c>
      <c r="I11" s="552">
        <f t="shared" si="1"/>
        <v>36.454899239025359</v>
      </c>
      <c r="J11" s="551">
        <f>'31dictsaad'!Q11</f>
        <v>13222</v>
      </c>
      <c r="K11" s="552">
        <f t="shared" si="2"/>
        <v>32.7739632650026</v>
      </c>
      <c r="L11" s="551"/>
      <c r="M11" s="552"/>
      <c r="N11" s="551">
        <f t="shared" ref="N11:O27" si="3">F11+H11+J11+L11</f>
        <v>40343</v>
      </c>
      <c r="O11" s="552">
        <f t="shared" si="3"/>
        <v>100</v>
      </c>
      <c r="P11" s="553"/>
      <c r="Q11" s="553"/>
    </row>
    <row r="12" spans="1:25" s="549" customFormat="1" ht="22.5" customHeight="1" x14ac:dyDescent="0.2">
      <c r="A12" s="629"/>
      <c r="B12" s="531" t="s">
        <v>40</v>
      </c>
      <c r="C12" s="546"/>
      <c r="D12" s="550"/>
      <c r="F12" s="550">
        <f>'31dictsaad'!K12</f>
        <v>7887</v>
      </c>
      <c r="G12" s="552">
        <f t="shared" si="0"/>
        <v>24.296848525923416</v>
      </c>
      <c r="H12" s="550">
        <f>'31dictsaad'!N12</f>
        <v>10934</v>
      </c>
      <c r="I12" s="552">
        <f t="shared" si="1"/>
        <v>33.683497119620469</v>
      </c>
      <c r="J12" s="550">
        <f>'31dictsaad'!Q12</f>
        <v>13640</v>
      </c>
      <c r="K12" s="552">
        <f t="shared" si="2"/>
        <v>42.019654354456115</v>
      </c>
      <c r="L12" s="550"/>
      <c r="M12" s="552"/>
      <c r="N12" s="551">
        <f t="shared" si="3"/>
        <v>32461</v>
      </c>
      <c r="O12" s="552">
        <f t="shared" si="3"/>
        <v>100</v>
      </c>
      <c r="P12" s="553"/>
      <c r="Q12" s="553"/>
    </row>
    <row r="13" spans="1:25" s="549" customFormat="1" ht="18" customHeight="1" x14ac:dyDescent="0.2">
      <c r="A13" s="629"/>
      <c r="B13" s="531" t="s">
        <v>41</v>
      </c>
      <c r="C13" s="546"/>
      <c r="D13" s="550"/>
      <c r="F13" s="551">
        <f>'31dictsaad'!K13</f>
        <v>8053</v>
      </c>
      <c r="G13" s="552">
        <f t="shared" si="0"/>
        <v>25.525373228945451</v>
      </c>
      <c r="H13" s="551">
        <f>'31dictsaad'!N13</f>
        <v>10596</v>
      </c>
      <c r="I13" s="552">
        <f t="shared" si="1"/>
        <v>33.585850581634915</v>
      </c>
      <c r="J13" s="551">
        <f>'31dictsaad'!Q13</f>
        <v>12900</v>
      </c>
      <c r="K13" s="552">
        <f t="shared" si="2"/>
        <v>40.88877618941963</v>
      </c>
      <c r="L13" s="551"/>
      <c r="M13" s="552"/>
      <c r="N13" s="551">
        <f t="shared" si="3"/>
        <v>31549</v>
      </c>
      <c r="O13" s="552">
        <f t="shared" si="3"/>
        <v>100</v>
      </c>
      <c r="P13" s="553"/>
      <c r="Q13" s="553"/>
    </row>
    <row r="14" spans="1:25" s="549" customFormat="1" ht="18" customHeight="1" x14ac:dyDescent="0.2">
      <c r="A14" s="629"/>
      <c r="B14" s="531" t="s">
        <v>9</v>
      </c>
      <c r="C14" s="546"/>
      <c r="D14" s="550"/>
      <c r="F14" s="551">
        <f>'31dictsaad'!K14</f>
        <v>14726</v>
      </c>
      <c r="G14" s="552">
        <f t="shared" si="0"/>
        <v>33.68252516010979</v>
      </c>
      <c r="H14" s="551">
        <f>'31dictsaad'!N14</f>
        <v>15049</v>
      </c>
      <c r="I14" s="552">
        <f t="shared" si="1"/>
        <v>34.421317474839888</v>
      </c>
      <c r="J14" s="551">
        <f>'31dictsaad'!Q14</f>
        <v>13945</v>
      </c>
      <c r="K14" s="552">
        <f t="shared" si="2"/>
        <v>31.896157365050321</v>
      </c>
      <c r="L14" s="551"/>
      <c r="M14" s="552"/>
      <c r="N14" s="551">
        <f t="shared" si="3"/>
        <v>43720</v>
      </c>
      <c r="O14" s="552">
        <f t="shared" si="3"/>
        <v>100</v>
      </c>
      <c r="P14" s="553"/>
      <c r="Q14" s="553"/>
    </row>
    <row r="15" spans="1:25" s="549" customFormat="1" ht="18" customHeight="1" x14ac:dyDescent="0.2">
      <c r="A15" s="629"/>
      <c r="B15" s="531" t="s">
        <v>8</v>
      </c>
      <c r="C15" s="546"/>
      <c r="D15" s="550"/>
      <c r="F15" s="550">
        <f>'31dictsaad'!K15</f>
        <v>5916</v>
      </c>
      <c r="G15" s="552">
        <f t="shared" si="0"/>
        <v>31.692291209085553</v>
      </c>
      <c r="H15" s="550">
        <f>'31dictsaad'!N15</f>
        <v>8010</v>
      </c>
      <c r="I15" s="552">
        <f t="shared" si="1"/>
        <v>42.909948036642206</v>
      </c>
      <c r="J15" s="550">
        <f>'31dictsaad'!Q15</f>
        <v>4741</v>
      </c>
      <c r="K15" s="552">
        <f t="shared" si="2"/>
        <v>25.397760754272245</v>
      </c>
      <c r="L15" s="550"/>
      <c r="M15" s="552"/>
      <c r="N15" s="551">
        <f t="shared" si="3"/>
        <v>18667</v>
      </c>
      <c r="O15" s="552">
        <f t="shared" si="3"/>
        <v>100</v>
      </c>
      <c r="P15" s="553"/>
      <c r="Q15" s="553"/>
    </row>
    <row r="16" spans="1:25" s="549" customFormat="1" ht="18" customHeight="1" x14ac:dyDescent="0.2">
      <c r="A16" s="629"/>
      <c r="B16" s="531" t="s">
        <v>7</v>
      </c>
      <c r="C16" s="546"/>
      <c r="D16" s="550"/>
      <c r="F16" s="551">
        <f>'31dictsaad'!K16</f>
        <v>33665</v>
      </c>
      <c r="G16" s="552">
        <f t="shared" si="0"/>
        <v>28.632544056610193</v>
      </c>
      <c r="H16" s="551">
        <f>'31dictsaad'!N16</f>
        <v>38786</v>
      </c>
      <c r="I16" s="552">
        <f t="shared" si="1"/>
        <v>32.988024766959242</v>
      </c>
      <c r="J16" s="551">
        <f>'31dictsaad'!Q16</f>
        <v>45125</v>
      </c>
      <c r="K16" s="552">
        <f t="shared" si="2"/>
        <v>38.379431176430565</v>
      </c>
      <c r="L16" s="551"/>
      <c r="M16" s="552"/>
      <c r="N16" s="551">
        <f t="shared" si="3"/>
        <v>117576</v>
      </c>
      <c r="O16" s="552">
        <f t="shared" si="3"/>
        <v>100</v>
      </c>
      <c r="P16" s="553"/>
      <c r="Q16" s="553"/>
    </row>
    <row r="17" spans="1:25" s="549" customFormat="1" ht="18" customHeight="1" x14ac:dyDescent="0.2">
      <c r="A17" s="629"/>
      <c r="B17" s="531" t="s">
        <v>43</v>
      </c>
      <c r="C17" s="546"/>
      <c r="D17" s="550"/>
      <c r="F17" s="551">
        <f>'31dictsaad'!K17</f>
        <v>22268</v>
      </c>
      <c r="G17" s="552">
        <f t="shared" si="0"/>
        <v>30.567757522512629</v>
      </c>
      <c r="H17" s="551">
        <f>'31dictsaad'!N17</f>
        <v>23917</v>
      </c>
      <c r="I17" s="552">
        <f t="shared" si="1"/>
        <v>32.831374917636722</v>
      </c>
      <c r="J17" s="551">
        <f>'31dictsaad'!Q17</f>
        <v>26663</v>
      </c>
      <c r="K17" s="552">
        <f t="shared" si="2"/>
        <v>36.600867559850649</v>
      </c>
      <c r="L17" s="551"/>
      <c r="M17" s="552"/>
      <c r="N17" s="551">
        <f t="shared" si="3"/>
        <v>72848</v>
      </c>
      <c r="O17" s="552">
        <f t="shared" si="3"/>
        <v>100</v>
      </c>
      <c r="P17" s="553"/>
      <c r="Q17" s="553"/>
    </row>
    <row r="18" spans="1:25" s="549" customFormat="1" ht="18" customHeight="1" x14ac:dyDescent="0.2">
      <c r="A18" s="629"/>
      <c r="B18" s="531" t="s">
        <v>44</v>
      </c>
      <c r="C18" s="546"/>
      <c r="D18" s="550"/>
      <c r="F18" s="551">
        <f>'31dictsaad'!K18</f>
        <v>50898</v>
      </c>
      <c r="G18" s="552">
        <f t="shared" si="0"/>
        <v>19.308727963854462</v>
      </c>
      <c r="H18" s="551">
        <f>'31dictsaad'!N18</f>
        <v>97406</v>
      </c>
      <c r="I18" s="552">
        <f t="shared" si="1"/>
        <v>36.952060121167975</v>
      </c>
      <c r="J18" s="551">
        <f>'31dictsaad'!Q18</f>
        <v>115297</v>
      </c>
      <c r="K18" s="552">
        <f t="shared" si="2"/>
        <v>43.73921191497756</v>
      </c>
      <c r="L18" s="551"/>
      <c r="M18" s="552"/>
      <c r="N18" s="551">
        <f t="shared" si="3"/>
        <v>263601</v>
      </c>
      <c r="O18" s="552">
        <f t="shared" si="3"/>
        <v>100</v>
      </c>
      <c r="P18" s="553"/>
      <c r="Q18" s="553"/>
    </row>
    <row r="19" spans="1:25" s="549" customFormat="1" ht="18" customHeight="1" x14ac:dyDescent="0.2">
      <c r="A19" s="629"/>
      <c r="B19" s="531" t="s">
        <v>6</v>
      </c>
      <c r="C19" s="546"/>
      <c r="D19" s="550"/>
      <c r="F19" s="551">
        <f>'31dictsaad'!K19</f>
        <v>44681</v>
      </c>
      <c r="G19" s="552">
        <f t="shared" si="0"/>
        <v>29.439748041457197</v>
      </c>
      <c r="H19" s="551">
        <f>'31dictsaad'!N19</f>
        <v>56967</v>
      </c>
      <c r="I19" s="552">
        <f>H19*100/$N19</f>
        <v>37.534838671419443</v>
      </c>
      <c r="J19" s="551">
        <f>'31dictsaad'!Q19</f>
        <v>50123</v>
      </c>
      <c r="K19" s="552">
        <f>J19*100/$N19</f>
        <v>33.025413287123364</v>
      </c>
      <c r="L19" s="551"/>
      <c r="M19" s="552"/>
      <c r="N19" s="551">
        <f t="shared" si="3"/>
        <v>151771</v>
      </c>
      <c r="O19" s="552">
        <f t="shared" si="3"/>
        <v>100</v>
      </c>
      <c r="P19" s="553"/>
      <c r="Q19" s="553"/>
    </row>
    <row r="20" spans="1:25" s="549" customFormat="1" ht="18" customHeight="1" x14ac:dyDescent="0.2">
      <c r="A20" s="629"/>
      <c r="B20" s="531" t="s">
        <v>5</v>
      </c>
      <c r="C20" s="546"/>
      <c r="D20" s="550"/>
      <c r="F20" s="551">
        <f>'31dictsaad'!K20</f>
        <v>12746</v>
      </c>
      <c r="G20" s="552">
        <f t="shared" si="0"/>
        <v>32.217784742935137</v>
      </c>
      <c r="H20" s="551">
        <f>'31dictsaad'!N20</f>
        <v>13042</v>
      </c>
      <c r="I20" s="552">
        <f>H20*100/$N20</f>
        <v>32.96597745311157</v>
      </c>
      <c r="J20" s="551">
        <f>'31dictsaad'!Q20</f>
        <v>13774</v>
      </c>
      <c r="K20" s="552">
        <f>J20*100/$N20</f>
        <v>34.816237803953285</v>
      </c>
      <c r="L20" s="551"/>
      <c r="M20" s="552"/>
      <c r="N20" s="551">
        <f t="shared" si="3"/>
        <v>39562</v>
      </c>
      <c r="O20" s="552">
        <f t="shared" si="3"/>
        <v>99.999999999999986</v>
      </c>
      <c r="P20" s="553"/>
      <c r="Q20" s="553"/>
    </row>
    <row r="21" spans="1:25" s="549" customFormat="1" ht="18" customHeight="1" x14ac:dyDescent="0.2">
      <c r="A21" s="629"/>
      <c r="B21" s="531" t="s">
        <v>38</v>
      </c>
      <c r="C21" s="546"/>
      <c r="D21" s="550"/>
      <c r="F21" s="551">
        <f>'31dictsaad'!K21</f>
        <v>25541</v>
      </c>
      <c r="G21" s="552">
        <f t="shared" si="0"/>
        <v>34.6459576776994</v>
      </c>
      <c r="H21" s="551">
        <f>'31dictsaad'!N21</f>
        <v>25342</v>
      </c>
      <c r="I21" s="552">
        <f>H21*100/$N21</f>
        <v>34.376017362995114</v>
      </c>
      <c r="J21" s="551">
        <f>'31dictsaad'!Q21</f>
        <v>22837</v>
      </c>
      <c r="K21" s="552">
        <f>J21*100/$N21</f>
        <v>30.978024959305479</v>
      </c>
      <c r="L21" s="551"/>
      <c r="M21" s="552"/>
      <c r="N21" s="551">
        <f t="shared" si="3"/>
        <v>73720</v>
      </c>
      <c r="O21" s="552">
        <f t="shared" si="3"/>
        <v>100</v>
      </c>
      <c r="P21" s="553"/>
      <c r="Q21" s="553"/>
    </row>
    <row r="22" spans="1:25" s="549" customFormat="1" ht="21" customHeight="1" x14ac:dyDescent="0.2">
      <c r="A22" s="629"/>
      <c r="B22" s="531" t="s">
        <v>45</v>
      </c>
      <c r="C22" s="546"/>
      <c r="D22" s="550"/>
      <c r="F22" s="551">
        <f>'31dictsaad'!K22</f>
        <v>59744</v>
      </c>
      <c r="G22" s="552">
        <f t="shared" si="0"/>
        <v>33.265959520031181</v>
      </c>
      <c r="H22" s="551">
        <f>'31dictsaad'!N22</f>
        <v>66912</v>
      </c>
      <c r="I22" s="552">
        <f>H22*100/$N22</f>
        <v>37.257161947715694</v>
      </c>
      <c r="J22" s="551">
        <f>'31dictsaad'!Q22</f>
        <v>52939</v>
      </c>
      <c r="K22" s="552">
        <f>J22*100/$N22</f>
        <v>29.476878532253124</v>
      </c>
      <c r="L22" s="551"/>
      <c r="M22" s="552"/>
      <c r="N22" s="551">
        <f t="shared" si="3"/>
        <v>179595</v>
      </c>
      <c r="O22" s="552">
        <f t="shared" si="3"/>
        <v>100</v>
      </c>
      <c r="P22" s="553"/>
      <c r="Q22" s="553"/>
    </row>
    <row r="23" spans="1:25" s="549" customFormat="1" ht="18" customHeight="1" x14ac:dyDescent="0.2">
      <c r="A23" s="629"/>
      <c r="B23" s="531" t="s">
        <v>46</v>
      </c>
      <c r="C23" s="546"/>
      <c r="D23" s="550"/>
      <c r="F23" s="551">
        <f>'31dictsaad'!K23</f>
        <v>14478</v>
      </c>
      <c r="G23" s="552">
        <f t="shared" si="0"/>
        <v>31.718698652645415</v>
      </c>
      <c r="H23" s="551">
        <f>'31dictsaad'!N23</f>
        <v>17884</v>
      </c>
      <c r="I23" s="552">
        <f>H23*100/$N23</f>
        <v>39.180633147113596</v>
      </c>
      <c r="J23" s="551">
        <f>'31dictsaad'!Q23</f>
        <v>13283</v>
      </c>
      <c r="K23" s="552">
        <f>J23*100/$N23</f>
        <v>29.100668200240989</v>
      </c>
      <c r="L23" s="551"/>
      <c r="M23" s="552"/>
      <c r="N23" s="551">
        <f t="shared" si="3"/>
        <v>45645</v>
      </c>
      <c r="O23" s="552">
        <f t="shared" si="3"/>
        <v>100</v>
      </c>
      <c r="P23" s="553"/>
      <c r="Q23" s="553"/>
    </row>
    <row r="24" spans="1:25" s="549" customFormat="1" ht="22.5" customHeight="1" x14ac:dyDescent="0.2">
      <c r="A24" s="629"/>
      <c r="B24" s="531" t="s">
        <v>47</v>
      </c>
      <c r="C24" s="546"/>
      <c r="D24" s="550"/>
      <c r="F24" s="550">
        <f>'31dictsaad'!K24</f>
        <v>3445</v>
      </c>
      <c r="G24" s="554">
        <f t="shared" si="0"/>
        <v>21.300933654856859</v>
      </c>
      <c r="H24" s="550">
        <f>'31dictsaad'!N24</f>
        <v>6003</v>
      </c>
      <c r="I24" s="552">
        <f t="shared" si="1"/>
        <v>37.117417918753475</v>
      </c>
      <c r="J24" s="550">
        <f>'31dictsaad'!Q24</f>
        <v>6725</v>
      </c>
      <c r="K24" s="552">
        <f t="shared" si="2"/>
        <v>41.581648426389663</v>
      </c>
      <c r="L24" s="550"/>
      <c r="M24" s="552"/>
      <c r="N24" s="550">
        <f t="shared" si="3"/>
        <v>16173</v>
      </c>
      <c r="O24" s="552">
        <f t="shared" si="3"/>
        <v>100</v>
      </c>
      <c r="P24" s="553"/>
      <c r="Q24" s="553"/>
    </row>
    <row r="25" spans="1:25" s="549" customFormat="1" ht="18" customHeight="1" x14ac:dyDescent="0.2">
      <c r="A25" s="629"/>
      <c r="B25" s="531" t="s">
        <v>48</v>
      </c>
      <c r="C25" s="546"/>
      <c r="D25" s="550"/>
      <c r="F25" s="550">
        <f>'31dictsaad'!K25</f>
        <v>19218</v>
      </c>
      <c r="G25" s="554">
        <f t="shared" si="0"/>
        <v>23.994306689639675</v>
      </c>
      <c r="H25" s="550">
        <f>'31dictsaad'!N25</f>
        <v>25848</v>
      </c>
      <c r="I25" s="552">
        <f t="shared" si="1"/>
        <v>32.27208030564087</v>
      </c>
      <c r="J25" s="550">
        <f>'31dictsaad'!Q25</f>
        <v>35028</v>
      </c>
      <c r="K25" s="552">
        <f t="shared" si="2"/>
        <v>43.733613004719452</v>
      </c>
      <c r="L25" s="550"/>
      <c r="M25" s="552"/>
      <c r="N25" s="550">
        <f t="shared" si="3"/>
        <v>80094</v>
      </c>
      <c r="O25" s="552">
        <f t="shared" si="3"/>
        <v>100</v>
      </c>
      <c r="P25" s="553"/>
      <c r="Q25" s="553"/>
    </row>
    <row r="26" spans="1:25" s="549" customFormat="1" ht="18" customHeight="1" x14ac:dyDescent="0.2">
      <c r="A26" s="629"/>
      <c r="B26" s="531" t="s">
        <v>49</v>
      </c>
      <c r="C26" s="546"/>
      <c r="D26" s="550"/>
      <c r="F26" s="550">
        <f>'31dictsaad'!K26</f>
        <v>2631</v>
      </c>
      <c r="G26" s="554">
        <f t="shared" si="0"/>
        <v>25.344379154224065</v>
      </c>
      <c r="H26" s="550">
        <f>'31dictsaad'!N26</f>
        <v>4195</v>
      </c>
      <c r="I26" s="552">
        <f t="shared" si="1"/>
        <v>40.410365090068396</v>
      </c>
      <c r="J26" s="550">
        <f>'31dictsaad'!Q26</f>
        <v>3555</v>
      </c>
      <c r="K26" s="552">
        <f t="shared" si="2"/>
        <v>34.245255755707539</v>
      </c>
      <c r="L26" s="550"/>
      <c r="M26" s="552"/>
      <c r="N26" s="550">
        <f t="shared" si="3"/>
        <v>10381</v>
      </c>
      <c r="O26" s="552">
        <f t="shared" si="3"/>
        <v>100</v>
      </c>
      <c r="P26" s="553"/>
      <c r="Q26" s="553"/>
    </row>
    <row r="27" spans="1:25" s="549" customFormat="1" ht="18" customHeight="1" x14ac:dyDescent="0.2">
      <c r="A27" s="629"/>
      <c r="B27" s="531" t="s">
        <v>4</v>
      </c>
      <c r="C27" s="546"/>
      <c r="D27" s="550"/>
      <c r="F27" s="550">
        <f>'31dictsaad'!K27</f>
        <v>1222</v>
      </c>
      <c r="G27" s="554">
        <f t="shared" si="0"/>
        <v>33.433652530779753</v>
      </c>
      <c r="H27" s="550">
        <f>'31dictsaad'!N27</f>
        <v>1348</v>
      </c>
      <c r="I27" s="552">
        <f t="shared" si="1"/>
        <v>36.880984952120386</v>
      </c>
      <c r="J27" s="550">
        <f>'31dictsaad'!Q27</f>
        <v>1085</v>
      </c>
      <c r="K27" s="552">
        <f t="shared" si="2"/>
        <v>29.685362517099865</v>
      </c>
      <c r="L27" s="550"/>
      <c r="M27" s="552"/>
      <c r="N27" s="551">
        <f t="shared" si="3"/>
        <v>3655</v>
      </c>
      <c r="O27" s="552">
        <f t="shared" si="3"/>
        <v>100</v>
      </c>
      <c r="P27" s="553"/>
      <c r="Q27" s="553"/>
    </row>
    <row r="28" spans="1:25" s="549" customFormat="1" ht="8.25" customHeight="1" x14ac:dyDescent="0.2">
      <c r="A28" s="629"/>
      <c r="B28" s="555"/>
      <c r="C28" s="546"/>
      <c r="D28" s="556"/>
      <c r="F28" s="550"/>
      <c r="G28" s="557"/>
      <c r="H28" s="550"/>
      <c r="I28" s="557"/>
      <c r="J28" s="550"/>
      <c r="K28" s="557"/>
      <c r="L28" s="550"/>
      <c r="M28" s="557"/>
      <c r="N28" s="551"/>
      <c r="O28" s="553"/>
      <c r="P28" s="553"/>
      <c r="Q28" s="557"/>
    </row>
    <row r="29" spans="1:25" s="549" customFormat="1" x14ac:dyDescent="0.2">
      <c r="B29" s="771" t="s">
        <v>3</v>
      </c>
      <c r="C29" s="546"/>
      <c r="D29" s="558"/>
      <c r="F29" s="532">
        <f>SUM(F10:F27)</f>
        <v>424155</v>
      </c>
      <c r="G29" s="559">
        <f t="shared" si="0"/>
        <v>27.642620292696151</v>
      </c>
      <c r="H29" s="532">
        <f>SUM(H10:H27)</f>
        <v>577167</v>
      </c>
      <c r="I29" s="559">
        <f t="shared" si="0"/>
        <v>37.614570679290729</v>
      </c>
      <c r="J29" s="532">
        <f>SUM(J10:J27)</f>
        <v>533102</v>
      </c>
      <c r="K29" s="559">
        <f t="shared" si="0"/>
        <v>34.74280902801312</v>
      </c>
      <c r="L29" s="532"/>
      <c r="M29" s="559"/>
      <c r="N29" s="532">
        <f>SUM(N10:N27)</f>
        <v>1534424</v>
      </c>
      <c r="O29" s="559">
        <f t="shared" si="0"/>
        <v>100</v>
      </c>
      <c r="P29" s="559"/>
      <c r="Q29" s="559"/>
    </row>
    <row r="30" spans="1:25" s="549" customFormat="1" ht="20.25" customHeight="1" x14ac:dyDescent="0.2">
      <c r="B30" s="531" t="s">
        <v>3</v>
      </c>
      <c r="C30" s="560"/>
      <c r="D30" s="532">
        <f>SUM(D10:D29)</f>
        <v>0</v>
      </c>
      <c r="E30" s="561"/>
      <c r="F30" s="532">
        <f>SUM(F10:F27)</f>
        <v>424155</v>
      </c>
      <c r="G30" s="562">
        <f>F30*100/$N30</f>
        <v>27.642620292696151</v>
      </c>
      <c r="H30" s="532">
        <f>SUM(H10:H27)</f>
        <v>577167</v>
      </c>
      <c r="I30" s="562">
        <f>H30*100/$N30</f>
        <v>37.614570679290729</v>
      </c>
      <c r="J30" s="532">
        <f>SUM(J10:J27)</f>
        <v>533102</v>
      </c>
      <c r="K30" s="562">
        <f>J30*100/$N30</f>
        <v>34.74280902801312</v>
      </c>
      <c r="L30" s="532">
        <f>SUM(L10:L28)</f>
        <v>0</v>
      </c>
      <c r="M30" s="562">
        <f>L30*100/$N30</f>
        <v>0</v>
      </c>
      <c r="N30" s="532">
        <f>F30+H30+J30+L30</f>
        <v>1534424</v>
      </c>
      <c r="O30" s="562">
        <f>G30+I30+K30+M30</f>
        <v>100</v>
      </c>
      <c r="P30" s="563"/>
      <c r="Q30" s="563" t="e">
        <f>(N30/D30)</f>
        <v>#DIV/0!</v>
      </c>
    </row>
    <row r="31" spans="1:25" s="549" customFormat="1" ht="5.25" customHeight="1" x14ac:dyDescent="0.2">
      <c r="B31" s="531"/>
      <c r="C31" s="560"/>
      <c r="D31" s="532"/>
      <c r="E31" s="561"/>
      <c r="F31" s="532"/>
      <c r="G31" s="563"/>
      <c r="H31" s="532"/>
      <c r="I31" s="563"/>
      <c r="J31" s="532"/>
      <c r="K31" s="563"/>
      <c r="L31" s="532"/>
      <c r="M31" s="563"/>
      <c r="N31" s="532"/>
      <c r="O31" s="563"/>
      <c r="P31" s="532"/>
      <c r="Q31" s="563"/>
      <c r="R31" s="532"/>
      <c r="S31" s="563"/>
      <c r="T31" s="532"/>
      <c r="U31" s="563"/>
      <c r="V31" s="532"/>
      <c r="W31" s="563"/>
      <c r="X31" s="563"/>
      <c r="Y31" s="563"/>
    </row>
    <row r="32" spans="1:25" s="536" customFormat="1" ht="18.75" customHeight="1" x14ac:dyDescent="0.2">
      <c r="B32" s="540" t="s">
        <v>42</v>
      </c>
      <c r="C32" s="564"/>
      <c r="D32" s="564"/>
      <c r="E32" s="564"/>
      <c r="F32" s="564"/>
      <c r="G32" s="564"/>
      <c r="H32" s="564"/>
      <c r="I32" s="564"/>
      <c r="J32" s="564"/>
      <c r="K32" s="564"/>
      <c r="L32" s="564"/>
      <c r="N32" s="564"/>
      <c r="O32" s="564"/>
      <c r="P32" s="564"/>
      <c r="Q32" s="564"/>
      <c r="R32" s="564"/>
      <c r="S32" s="564"/>
      <c r="T32" s="564"/>
      <c r="U32" s="564"/>
      <c r="V32" s="564"/>
      <c r="W32" s="564"/>
    </row>
    <row r="33" spans="2:25" x14ac:dyDescent="0.2">
      <c r="B33" s="180" t="s">
        <v>50</v>
      </c>
      <c r="F33" s="177"/>
      <c r="G33" s="177"/>
      <c r="H33" s="177"/>
      <c r="I33" s="177"/>
      <c r="J33" s="177"/>
      <c r="K33" s="177"/>
      <c r="L33" s="177"/>
      <c r="M33" s="177"/>
      <c r="N33" s="177"/>
      <c r="O33" s="177"/>
      <c r="P33" s="177"/>
      <c r="Q33" s="177"/>
      <c r="R33" s="177"/>
      <c r="S33" s="177"/>
      <c r="T33" s="177"/>
      <c r="U33" s="177"/>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91" orientation="landscape" r:id="rId1"/>
  <headerFooter alignWithMargins="0"/>
  <rowBreaks count="1" manualBreakCount="1">
    <brk id="32" max="2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8">
    <tabColor theme="0"/>
    <pageSetUpPr fitToPage="1"/>
  </sheetPr>
  <dimension ref="A1:IZ53"/>
  <sheetViews>
    <sheetView zoomScaleNormal="100" workbookViewId="0"/>
  </sheetViews>
  <sheetFormatPr baseColWidth="10" defaultColWidth="11.42578125" defaultRowHeight="15" x14ac:dyDescent="0.2"/>
  <cols>
    <col min="1" max="1" width="0.85546875" style="261" customWidth="1"/>
    <col min="2" max="2" width="28.7109375" style="261" customWidth="1"/>
    <col min="3" max="3" width="0.7109375" style="261" customWidth="1"/>
    <col min="4" max="4" width="11.85546875" style="261" customWidth="1"/>
    <col min="5" max="5" width="7.7109375" style="261" customWidth="1"/>
    <col min="6" max="6" width="0.42578125" style="261" customWidth="1"/>
    <col min="7" max="7" width="16.5703125" style="261" customWidth="1"/>
    <col min="8" max="8" width="7.28515625" style="261" customWidth="1"/>
    <col min="9" max="9" width="0.7109375" style="261" customWidth="1"/>
    <col min="10" max="10" width="10.42578125" style="261" customWidth="1"/>
    <col min="11" max="11" width="9.5703125" style="261" customWidth="1"/>
    <col min="12" max="12" width="9.42578125" style="261" customWidth="1"/>
    <col min="13" max="19" width="11.42578125" style="261"/>
    <col min="20" max="20" width="2.28515625" style="261" customWidth="1"/>
    <col min="21" max="16384" width="11.42578125" style="261"/>
  </cols>
  <sheetData>
    <row r="1" spans="1:260" s="2" customFormat="1" ht="9" customHeight="1" x14ac:dyDescent="0.2">
      <c r="A1" s="201"/>
      <c r="B1" s="202"/>
      <c r="C1" s="203"/>
      <c r="D1" s="201"/>
      <c r="E1" s="201"/>
      <c r="F1" s="203"/>
      <c r="G1" s="201"/>
      <c r="H1" s="201"/>
      <c r="I1" s="203"/>
      <c r="J1" s="201"/>
      <c r="K1" s="201"/>
      <c r="L1" s="264"/>
      <c r="M1" s="264"/>
      <c r="N1" s="264"/>
      <c r="O1" s="264"/>
      <c r="P1" s="201"/>
      <c r="Q1" s="201"/>
      <c r="R1" s="201"/>
      <c r="S1" s="264"/>
      <c r="T1" s="264"/>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c r="IP1" s="201"/>
      <c r="IQ1" s="201"/>
      <c r="IR1" s="201"/>
      <c r="IS1" s="201"/>
      <c r="IT1" s="201"/>
      <c r="IU1" s="201"/>
      <c r="IV1" s="201"/>
      <c r="IW1" s="201"/>
      <c r="IX1" s="201"/>
      <c r="IY1" s="201"/>
      <c r="IZ1" s="201"/>
    </row>
    <row r="2" spans="1:260" s="44" customFormat="1" ht="49.5" customHeight="1" x14ac:dyDescent="0.2">
      <c r="A2" s="205"/>
      <c r="B2" s="265"/>
      <c r="C2" s="265"/>
      <c r="D2" s="265"/>
      <c r="E2" s="265"/>
      <c r="F2" s="265"/>
      <c r="G2" s="265"/>
      <c r="H2" s="265"/>
      <c r="I2" s="265"/>
      <c r="J2" s="205"/>
      <c r="K2" s="205"/>
      <c r="L2" s="264"/>
      <c r="M2" s="264"/>
      <c r="N2" s="264"/>
      <c r="O2" s="264"/>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c r="FL2" s="205"/>
      <c r="FM2" s="205"/>
      <c r="FN2" s="205"/>
      <c r="FO2" s="205"/>
      <c r="FP2" s="205"/>
      <c r="FQ2" s="205"/>
      <c r="FR2" s="205"/>
      <c r="FS2" s="205"/>
      <c r="FT2" s="205"/>
      <c r="FU2" s="205"/>
      <c r="FV2" s="205"/>
      <c r="FW2" s="205"/>
      <c r="FX2" s="205"/>
      <c r="FY2" s="205"/>
      <c r="FZ2" s="205"/>
      <c r="GA2" s="205"/>
      <c r="GB2" s="205"/>
      <c r="GC2" s="205"/>
      <c r="GD2" s="205"/>
      <c r="GE2" s="205"/>
      <c r="GF2" s="205"/>
      <c r="GG2" s="205"/>
      <c r="GH2" s="205"/>
      <c r="GI2" s="205"/>
      <c r="GJ2" s="205"/>
      <c r="GK2" s="205"/>
      <c r="GL2" s="205"/>
      <c r="GM2" s="205"/>
      <c r="GN2" s="205"/>
      <c r="GO2" s="205"/>
      <c r="GP2" s="205"/>
      <c r="GQ2" s="205"/>
      <c r="GR2" s="205"/>
      <c r="GS2" s="205"/>
      <c r="GT2" s="205"/>
      <c r="GU2" s="205"/>
      <c r="GV2" s="205"/>
      <c r="GW2" s="205"/>
      <c r="GX2" s="205"/>
      <c r="GY2" s="205"/>
      <c r="GZ2" s="205"/>
      <c r="HA2" s="205"/>
      <c r="HB2" s="205"/>
      <c r="HC2" s="205"/>
      <c r="HD2" s="205"/>
      <c r="HE2" s="205"/>
      <c r="HF2" s="205"/>
      <c r="HG2" s="205"/>
      <c r="HH2" s="205"/>
      <c r="HI2" s="205"/>
      <c r="HJ2" s="205"/>
      <c r="HK2" s="205"/>
      <c r="HL2" s="205"/>
      <c r="HM2" s="205"/>
      <c r="HN2" s="205"/>
      <c r="HO2" s="205"/>
      <c r="HP2" s="205"/>
      <c r="HQ2" s="205"/>
      <c r="HR2" s="205"/>
      <c r="HS2" s="205"/>
      <c r="HT2" s="205"/>
      <c r="HU2" s="205"/>
      <c r="HV2" s="205"/>
      <c r="HW2" s="205"/>
      <c r="HX2" s="205"/>
      <c r="HY2" s="205"/>
      <c r="HZ2" s="205"/>
      <c r="IA2" s="205"/>
      <c r="IB2" s="205"/>
      <c r="IC2" s="205"/>
      <c r="ID2" s="205"/>
      <c r="IE2" s="205"/>
      <c r="IF2" s="205"/>
      <c r="IG2" s="205"/>
      <c r="IH2" s="205"/>
      <c r="II2" s="205"/>
      <c r="IJ2" s="205"/>
      <c r="IK2" s="205"/>
      <c r="IL2" s="205"/>
      <c r="IM2" s="205"/>
      <c r="IN2" s="205"/>
      <c r="IO2" s="205"/>
      <c r="IP2" s="205"/>
      <c r="IQ2" s="205"/>
      <c r="IR2" s="205"/>
      <c r="IS2" s="205"/>
      <c r="IT2" s="205"/>
      <c r="IU2" s="205"/>
      <c r="IV2" s="205"/>
      <c r="IW2" s="205"/>
      <c r="IX2" s="205"/>
      <c r="IY2" s="205"/>
      <c r="IZ2" s="205"/>
    </row>
    <row r="3" spans="1:260" s="7" customFormat="1" ht="6.95" customHeight="1" x14ac:dyDescent="0.2">
      <c r="A3" s="208"/>
      <c r="B3" s="1034"/>
      <c r="C3" s="1034"/>
      <c r="D3" s="1034"/>
      <c r="E3" s="1034"/>
      <c r="F3" s="1034"/>
      <c r="G3" s="1034"/>
      <c r="H3" s="1034"/>
      <c r="I3" s="1034"/>
      <c r="J3" s="208"/>
      <c r="K3" s="208"/>
      <c r="L3" s="264"/>
      <c r="M3" s="264"/>
      <c r="N3" s="264"/>
      <c r="O3" s="264"/>
      <c r="P3" s="208"/>
      <c r="Q3" s="208"/>
      <c r="R3" s="208"/>
      <c r="S3" s="205"/>
      <c r="T3" s="205"/>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c r="HJ3" s="208"/>
      <c r="HK3" s="208"/>
      <c r="HL3" s="208"/>
      <c r="HM3" s="208"/>
      <c r="HN3" s="208"/>
      <c r="HO3" s="208"/>
      <c r="HP3" s="208"/>
      <c r="HQ3" s="208"/>
      <c r="HR3" s="208"/>
      <c r="HS3" s="208"/>
      <c r="HT3" s="208"/>
      <c r="HU3" s="208"/>
      <c r="HV3" s="208"/>
      <c r="HW3" s="208"/>
      <c r="HX3" s="208"/>
      <c r="HY3" s="208"/>
      <c r="HZ3" s="208"/>
      <c r="IA3" s="208"/>
      <c r="IB3" s="208"/>
      <c r="IC3" s="208"/>
      <c r="ID3" s="208"/>
      <c r="IE3" s="208"/>
      <c r="IF3" s="208"/>
      <c r="IG3" s="208"/>
      <c r="IH3" s="208"/>
      <c r="II3" s="208"/>
      <c r="IJ3" s="208"/>
      <c r="IK3" s="208"/>
      <c r="IL3" s="208"/>
      <c r="IM3" s="208"/>
      <c r="IN3" s="208"/>
      <c r="IO3" s="208"/>
      <c r="IP3" s="208"/>
      <c r="IQ3" s="208"/>
      <c r="IR3" s="208"/>
      <c r="IS3" s="208"/>
      <c r="IT3" s="208"/>
      <c r="IU3" s="208"/>
      <c r="IV3" s="208"/>
      <c r="IW3" s="208"/>
      <c r="IX3" s="208"/>
      <c r="IY3" s="208"/>
      <c r="IZ3" s="208"/>
    </row>
    <row r="4" spans="1:260" s="7" customFormat="1" ht="20.25" customHeight="1" x14ac:dyDescent="0.2">
      <c r="A4" s="1110" t="s">
        <v>413</v>
      </c>
      <c r="B4" s="1110"/>
      <c r="C4" s="1110"/>
      <c r="D4" s="1110"/>
      <c r="E4" s="1110"/>
      <c r="F4" s="1110"/>
      <c r="G4" s="1110"/>
      <c r="H4" s="1110"/>
      <c r="I4" s="1110"/>
      <c r="J4" s="1110"/>
      <c r="K4" s="1110"/>
      <c r="L4" s="1110"/>
      <c r="M4" s="1110"/>
      <c r="N4" s="1110"/>
      <c r="O4" s="1110"/>
      <c r="P4" s="1110"/>
      <c r="Q4" s="1110"/>
      <c r="R4" s="1110"/>
      <c r="S4" s="266"/>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c r="HJ4" s="208"/>
      <c r="HK4" s="208"/>
      <c r="HL4" s="208"/>
      <c r="HM4" s="208"/>
      <c r="HN4" s="208"/>
      <c r="HO4" s="208"/>
      <c r="HP4" s="208"/>
      <c r="HQ4" s="208"/>
      <c r="HR4" s="208"/>
      <c r="HS4" s="208"/>
      <c r="HT4" s="208"/>
      <c r="HU4" s="208"/>
      <c r="HV4" s="208"/>
      <c r="HW4" s="208"/>
      <c r="HX4" s="208"/>
      <c r="HY4" s="208"/>
      <c r="HZ4" s="208"/>
      <c r="IA4" s="208"/>
      <c r="IB4" s="208"/>
      <c r="IC4" s="208"/>
      <c r="ID4" s="208"/>
      <c r="IE4" s="208"/>
      <c r="IF4" s="208"/>
      <c r="IG4" s="208"/>
      <c r="IH4" s="208"/>
      <c r="II4" s="208"/>
      <c r="IJ4" s="208"/>
      <c r="IK4" s="208"/>
      <c r="IL4" s="208"/>
      <c r="IM4" s="208"/>
      <c r="IN4" s="208"/>
      <c r="IO4" s="208"/>
      <c r="IP4" s="208"/>
      <c r="IQ4" s="208"/>
      <c r="IR4" s="208"/>
      <c r="IS4" s="208"/>
      <c r="IT4" s="208"/>
      <c r="IU4" s="208"/>
      <c r="IV4" s="208"/>
      <c r="IW4" s="208"/>
      <c r="IX4" s="208"/>
      <c r="IY4" s="208"/>
      <c r="IZ4" s="208"/>
    </row>
    <row r="5" spans="1:260" s="7" customFormat="1" ht="12" customHeight="1" x14ac:dyDescent="0.2">
      <c r="A5" s="208"/>
      <c r="B5" s="1035" t="str">
        <f>porsaad!B6</f>
        <v>Situación a 31 de mayo de 2023</v>
      </c>
      <c r="C5" s="1035"/>
      <c r="D5" s="1035"/>
      <c r="E5" s="1035"/>
      <c r="F5" s="1035"/>
      <c r="G5" s="1035"/>
      <c r="H5" s="1035"/>
      <c r="I5" s="1035"/>
      <c r="J5" s="1035"/>
      <c r="K5" s="1035"/>
      <c r="L5" s="1035"/>
      <c r="M5" s="1035"/>
      <c r="N5" s="1035"/>
      <c r="O5" s="1035"/>
      <c r="P5" s="1035"/>
      <c r="Q5" s="1035"/>
      <c r="R5" s="1035"/>
      <c r="S5" s="91"/>
      <c r="T5" s="91"/>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c r="IZ5" s="208"/>
    </row>
    <row r="6" spans="1:260" s="7" customFormat="1" ht="6.95" customHeight="1" x14ac:dyDescent="0.2">
      <c r="A6" s="208"/>
      <c r="B6" s="208"/>
      <c r="C6" s="208"/>
      <c r="D6" s="402"/>
      <c r="E6" s="402"/>
      <c r="F6" s="208"/>
      <c r="G6" s="208"/>
      <c r="H6" s="208"/>
      <c r="I6" s="208"/>
      <c r="J6" s="208"/>
      <c r="K6" s="208"/>
      <c r="L6" s="208"/>
      <c r="M6" s="267"/>
      <c r="N6" s="267"/>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c r="FL6" s="208"/>
      <c r="FM6" s="208"/>
      <c r="FN6" s="208"/>
      <c r="FO6" s="208"/>
      <c r="FP6" s="208"/>
      <c r="FQ6" s="208"/>
      <c r="FR6" s="208"/>
      <c r="FS6" s="208"/>
      <c r="FT6" s="208"/>
      <c r="FU6" s="208"/>
      <c r="FV6" s="208"/>
      <c r="FW6" s="208"/>
      <c r="FX6" s="208"/>
      <c r="FY6" s="208"/>
      <c r="FZ6" s="208"/>
      <c r="GA6" s="208"/>
      <c r="GB6" s="208"/>
      <c r="GC6" s="208"/>
      <c r="GD6" s="208"/>
      <c r="GE6" s="208"/>
      <c r="GF6" s="208"/>
      <c r="GG6" s="208"/>
      <c r="GH6" s="208"/>
      <c r="GI6" s="208"/>
      <c r="GJ6" s="208"/>
      <c r="GK6" s="208"/>
      <c r="GL6" s="208"/>
      <c r="GM6" s="208"/>
      <c r="GN6" s="208"/>
      <c r="GO6" s="208"/>
      <c r="GP6" s="208"/>
      <c r="GQ6" s="208"/>
      <c r="GR6" s="208"/>
      <c r="GS6" s="208"/>
      <c r="GT6" s="208"/>
      <c r="GU6" s="208"/>
      <c r="GV6" s="208"/>
      <c r="GW6" s="208"/>
      <c r="GX6" s="208"/>
      <c r="GY6" s="208"/>
      <c r="GZ6" s="208"/>
      <c r="HA6" s="208"/>
      <c r="HB6" s="208"/>
      <c r="HC6" s="208"/>
      <c r="HD6" s="208"/>
      <c r="HE6" s="208"/>
      <c r="HF6" s="208"/>
      <c r="HG6" s="208"/>
      <c r="HH6" s="208"/>
      <c r="HI6" s="208"/>
      <c r="HJ6" s="208"/>
      <c r="HK6" s="208"/>
      <c r="HL6" s="208"/>
      <c r="HM6" s="208"/>
      <c r="HN6" s="208"/>
      <c r="HO6" s="208"/>
      <c r="HP6" s="208"/>
      <c r="HQ6" s="208"/>
      <c r="HR6" s="208"/>
      <c r="HS6" s="208"/>
      <c r="HT6" s="208"/>
      <c r="HU6" s="208"/>
      <c r="HV6" s="208"/>
      <c r="HW6" s="208"/>
      <c r="HX6" s="208"/>
      <c r="HY6" s="208"/>
      <c r="HZ6" s="208"/>
      <c r="IA6" s="208"/>
      <c r="IB6" s="208"/>
      <c r="IC6" s="208"/>
      <c r="ID6" s="208"/>
      <c r="IE6" s="208"/>
      <c r="IF6" s="208"/>
      <c r="IG6" s="208"/>
      <c r="IH6" s="208"/>
      <c r="II6" s="208"/>
      <c r="IJ6" s="208"/>
      <c r="IK6" s="208"/>
      <c r="IL6" s="208"/>
      <c r="IM6" s="208"/>
      <c r="IN6" s="208"/>
      <c r="IO6" s="208"/>
      <c r="IP6" s="208"/>
      <c r="IQ6" s="208"/>
      <c r="IR6" s="208"/>
      <c r="IS6" s="208"/>
      <c r="IT6" s="208"/>
      <c r="IU6" s="208"/>
      <c r="IV6" s="208"/>
      <c r="IW6" s="208"/>
      <c r="IX6" s="208"/>
      <c r="IY6" s="208"/>
      <c r="IZ6" s="208"/>
    </row>
    <row r="7" spans="1:260" s="7" customFormat="1" ht="4.5" customHeight="1" x14ac:dyDescent="0.2">
      <c r="A7" s="208"/>
      <c r="B7" s="208"/>
      <c r="C7" s="208"/>
      <c r="D7" s="208"/>
      <c r="E7" s="208"/>
      <c r="F7" s="211"/>
      <c r="G7" s="208"/>
      <c r="H7" s="208"/>
      <c r="I7" s="208"/>
      <c r="J7" s="208"/>
      <c r="K7" s="208"/>
      <c r="L7" s="208"/>
      <c r="M7" s="268"/>
      <c r="N7" s="268"/>
      <c r="O7" s="213"/>
      <c r="P7" s="213"/>
      <c r="Q7" s="213"/>
      <c r="R7" s="213"/>
      <c r="S7" s="211"/>
      <c r="T7" s="211"/>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08"/>
      <c r="HK7" s="208"/>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Y7" s="208"/>
      <c r="IZ7" s="208"/>
    </row>
    <row r="8" spans="1:260" s="7" customFormat="1" ht="30" customHeight="1" x14ac:dyDescent="0.2">
      <c r="A8" s="208"/>
      <c r="B8" s="1036" t="s">
        <v>15</v>
      </c>
      <c r="C8" s="211"/>
      <c r="D8" s="1045" t="s">
        <v>115</v>
      </c>
      <c r="E8" s="1044"/>
      <c r="F8" s="216"/>
      <c r="G8" s="1045" t="s">
        <v>117</v>
      </c>
      <c r="H8" s="1044"/>
      <c r="I8" s="211"/>
      <c r="J8" s="1045" t="s">
        <v>254</v>
      </c>
      <c r="K8" s="1043"/>
      <c r="L8" s="1044"/>
      <c r="M8" s="269"/>
      <c r="N8" s="269"/>
      <c r="O8" s="219"/>
      <c r="P8" s="219"/>
      <c r="Q8" s="219"/>
      <c r="R8" s="219"/>
      <c r="S8" s="216"/>
      <c r="T8" s="216"/>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row>
    <row r="9" spans="1:260" s="124" customFormat="1" ht="30.75" customHeight="1" x14ac:dyDescent="0.2">
      <c r="A9" s="270"/>
      <c r="B9" s="1109"/>
      <c r="C9" s="219"/>
      <c r="D9" s="217" t="s">
        <v>12</v>
      </c>
      <c r="E9" s="218" t="s">
        <v>13</v>
      </c>
      <c r="F9" s="222"/>
      <c r="G9" s="217" t="s">
        <v>12</v>
      </c>
      <c r="H9" s="271" t="s">
        <v>13</v>
      </c>
      <c r="I9" s="216"/>
      <c r="J9" s="217" t="s">
        <v>12</v>
      </c>
      <c r="K9" s="408" t="s">
        <v>119</v>
      </c>
      <c r="L9" s="218" t="s">
        <v>118</v>
      </c>
      <c r="M9" s="272"/>
      <c r="N9" s="272"/>
      <c r="O9" s="223"/>
      <c r="P9" s="223"/>
      <c r="Q9" s="223"/>
      <c r="R9" s="223"/>
      <c r="S9" s="223"/>
      <c r="T9" s="223"/>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V9" s="270"/>
      <c r="BW9" s="270"/>
      <c r="BX9" s="270"/>
      <c r="BY9" s="270"/>
      <c r="BZ9" s="270"/>
      <c r="CA9" s="270"/>
      <c r="CB9" s="270"/>
      <c r="CC9" s="270"/>
      <c r="CD9" s="270"/>
      <c r="CE9" s="270"/>
      <c r="CF9" s="270"/>
      <c r="CG9" s="270"/>
      <c r="CH9" s="270"/>
      <c r="CI9" s="270"/>
      <c r="CJ9" s="270"/>
      <c r="CK9" s="270"/>
      <c r="CL9" s="270"/>
      <c r="CM9" s="270"/>
      <c r="CN9" s="270"/>
      <c r="CO9" s="270"/>
      <c r="CP9" s="270"/>
      <c r="CQ9" s="270"/>
      <c r="CR9" s="270"/>
      <c r="CS9" s="270"/>
      <c r="CT9" s="270"/>
      <c r="CU9" s="270"/>
      <c r="CV9" s="270"/>
      <c r="CW9" s="270"/>
      <c r="CX9" s="270"/>
      <c r="CY9" s="270"/>
      <c r="CZ9" s="270"/>
      <c r="DA9" s="270"/>
      <c r="DB9" s="270"/>
      <c r="DC9" s="270"/>
      <c r="DD9" s="270"/>
      <c r="DE9" s="270"/>
      <c r="DF9" s="270"/>
      <c r="DG9" s="270"/>
      <c r="DH9" s="270"/>
      <c r="DI9" s="270"/>
      <c r="DJ9" s="270"/>
      <c r="DK9" s="270"/>
      <c r="DL9" s="270"/>
      <c r="DM9" s="270"/>
      <c r="DN9" s="270"/>
      <c r="DO9" s="270"/>
      <c r="DP9" s="270"/>
      <c r="DQ9" s="270"/>
      <c r="DR9" s="270"/>
      <c r="DS9" s="270"/>
      <c r="DT9" s="270"/>
      <c r="DU9" s="270"/>
      <c r="DV9" s="270"/>
      <c r="DW9" s="270"/>
      <c r="DX9" s="270"/>
      <c r="DY9" s="270"/>
      <c r="DZ9" s="270"/>
      <c r="EA9" s="270"/>
      <c r="EB9" s="270"/>
      <c r="EC9" s="270"/>
      <c r="ED9" s="270"/>
      <c r="EE9" s="270"/>
      <c r="EF9" s="270"/>
      <c r="EG9" s="270"/>
      <c r="EH9" s="270"/>
      <c r="EI9" s="270"/>
      <c r="EJ9" s="270"/>
      <c r="EK9" s="270"/>
      <c r="EL9" s="270"/>
      <c r="EM9" s="270"/>
      <c r="EN9" s="270"/>
      <c r="EO9" s="270"/>
      <c r="EP9" s="270"/>
      <c r="EQ9" s="270"/>
      <c r="ER9" s="270"/>
      <c r="ES9" s="270"/>
      <c r="ET9" s="270"/>
      <c r="EU9" s="270"/>
      <c r="EV9" s="270"/>
      <c r="EW9" s="270"/>
      <c r="EX9" s="270"/>
      <c r="EY9" s="270"/>
      <c r="EZ9" s="270"/>
      <c r="FA9" s="270"/>
      <c r="FB9" s="270"/>
      <c r="FC9" s="270"/>
      <c r="FD9" s="270"/>
      <c r="FE9" s="270"/>
      <c r="FF9" s="270"/>
      <c r="FG9" s="270"/>
      <c r="FH9" s="270"/>
      <c r="FI9" s="270"/>
      <c r="FJ9" s="270"/>
      <c r="FK9" s="270"/>
      <c r="FL9" s="270"/>
      <c r="FM9" s="270"/>
      <c r="FN9" s="270"/>
      <c r="FO9" s="270"/>
      <c r="FP9" s="270"/>
      <c r="FQ9" s="270"/>
      <c r="FR9" s="270"/>
      <c r="FS9" s="270"/>
      <c r="FT9" s="270"/>
      <c r="FU9" s="270"/>
      <c r="FV9" s="270"/>
      <c r="FW9" s="270"/>
      <c r="FX9" s="270"/>
      <c r="FY9" s="270"/>
      <c r="FZ9" s="270"/>
      <c r="GA9" s="270"/>
      <c r="GB9" s="270"/>
      <c r="GC9" s="270"/>
      <c r="GD9" s="270"/>
      <c r="GE9" s="270"/>
      <c r="GF9" s="270"/>
      <c r="GG9" s="270"/>
      <c r="GH9" s="270"/>
      <c r="GI9" s="270"/>
      <c r="GJ9" s="270"/>
      <c r="GK9" s="270"/>
      <c r="GL9" s="270"/>
      <c r="GM9" s="270"/>
      <c r="GN9" s="270"/>
      <c r="GO9" s="270"/>
      <c r="GP9" s="270"/>
      <c r="GQ9" s="270"/>
      <c r="GR9" s="270"/>
      <c r="GS9" s="270"/>
      <c r="GT9" s="270"/>
      <c r="GU9" s="270"/>
      <c r="GV9" s="270"/>
      <c r="GW9" s="270"/>
      <c r="GX9" s="270"/>
      <c r="GY9" s="270"/>
      <c r="GZ9" s="270"/>
      <c r="HA9" s="270"/>
      <c r="HB9" s="270"/>
      <c r="HC9" s="270"/>
      <c r="HD9" s="270"/>
      <c r="HE9" s="270"/>
      <c r="HF9" s="270"/>
      <c r="HG9" s="270"/>
      <c r="HH9" s="270"/>
      <c r="HI9" s="270"/>
      <c r="HJ9" s="270"/>
      <c r="HK9" s="270"/>
      <c r="HL9" s="270"/>
      <c r="HM9" s="270"/>
      <c r="HN9" s="270"/>
      <c r="HO9" s="270"/>
      <c r="HP9" s="270"/>
      <c r="HQ9" s="270"/>
      <c r="HR9" s="270"/>
      <c r="HS9" s="270"/>
      <c r="HT9" s="270"/>
      <c r="HU9" s="270"/>
      <c r="HV9" s="270"/>
      <c r="HW9" s="270"/>
      <c r="HX9" s="270"/>
      <c r="HY9" s="270"/>
      <c r="HZ9" s="270"/>
      <c r="IA9" s="270"/>
      <c r="IB9" s="270"/>
      <c r="IC9" s="270"/>
      <c r="ID9" s="270"/>
      <c r="IE9" s="270"/>
      <c r="IF9" s="270"/>
      <c r="IG9" s="270"/>
      <c r="IH9" s="270"/>
      <c r="II9" s="270"/>
      <c r="IJ9" s="270"/>
      <c r="IK9" s="270"/>
      <c r="IL9" s="270"/>
      <c r="IM9" s="270"/>
      <c r="IN9" s="270"/>
      <c r="IO9" s="270"/>
      <c r="IP9" s="270"/>
      <c r="IQ9" s="270"/>
      <c r="IR9" s="270"/>
      <c r="IS9" s="270"/>
      <c r="IT9" s="270"/>
      <c r="IU9" s="270"/>
      <c r="IV9" s="270"/>
      <c r="IW9" s="270"/>
      <c r="IX9" s="270"/>
      <c r="IY9" s="270"/>
      <c r="IZ9" s="270"/>
    </row>
    <row r="10" spans="1:260" s="39" customFormat="1" ht="7.5" customHeight="1" x14ac:dyDescent="0.2">
      <c r="A10" s="216"/>
      <c r="B10" s="219"/>
      <c r="C10" s="219"/>
      <c r="D10" s="221"/>
      <c r="E10" s="221"/>
      <c r="F10" s="226"/>
      <c r="G10" s="219"/>
      <c r="H10" s="219"/>
      <c r="I10" s="219"/>
      <c r="J10" s="219"/>
      <c r="K10" s="219"/>
      <c r="L10" s="219"/>
      <c r="M10" s="273"/>
      <c r="N10" s="274"/>
      <c r="O10" s="232"/>
      <c r="P10" s="232"/>
      <c r="Q10" s="232"/>
      <c r="R10" s="232"/>
      <c r="S10" s="275"/>
      <c r="T10" s="275"/>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c r="IZ10" s="216"/>
    </row>
    <row r="11" spans="1:260" s="27" customFormat="1" ht="18" customHeight="1" x14ac:dyDescent="0.2">
      <c r="A11" s="222"/>
      <c r="B11" s="225" t="s">
        <v>11</v>
      </c>
      <c r="C11" s="276"/>
      <c r="D11" s="404">
        <v>8500187</v>
      </c>
      <c r="E11" s="185">
        <v>17.904395579860061</v>
      </c>
      <c r="F11" s="226"/>
      <c r="G11" s="227">
        <v>1055830</v>
      </c>
      <c r="H11" s="228">
        <v>16.278233638280728</v>
      </c>
      <c r="I11" s="276"/>
      <c r="J11" s="277">
        <v>381285</v>
      </c>
      <c r="K11" s="412">
        <f>J11*100/D11</f>
        <v>4.4856071989945629</v>
      </c>
      <c r="L11" s="228">
        <f>J11*100/G11</f>
        <v>36.112347631721015</v>
      </c>
      <c r="M11" s="278"/>
      <c r="N11" s="278">
        <f>_xlfn.RANK.EQ(L11,L$11:L$31,0)</f>
        <v>1</v>
      </c>
      <c r="O11" s="278">
        <v>1</v>
      </c>
      <c r="P11" s="278">
        <f>MATCH(O11,N$11:N$31,0)</f>
        <v>1</v>
      </c>
      <c r="Q11" s="279" t="str">
        <f>INDEX(B$11:B$31,P11,1)</f>
        <v>Andalucía</v>
      </c>
      <c r="R11" s="280">
        <f>INDEX(L$11:L$31,P11,1)</f>
        <v>36.112347631721015</v>
      </c>
      <c r="S11" s="275"/>
      <c r="T11" s="275"/>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c r="IZ11" s="222"/>
    </row>
    <row r="12" spans="1:260" s="125" customFormat="1" ht="18" customHeight="1" x14ac:dyDescent="0.2">
      <c r="A12" s="281"/>
      <c r="B12" s="233" t="s">
        <v>10</v>
      </c>
      <c r="C12" s="276"/>
      <c r="D12" s="405">
        <v>1326315</v>
      </c>
      <c r="E12" s="186">
        <v>2.793687765163531</v>
      </c>
      <c r="F12" s="226"/>
      <c r="G12" s="234">
        <v>194402</v>
      </c>
      <c r="H12" s="235">
        <v>2.9971881607352038</v>
      </c>
      <c r="I12" s="276"/>
      <c r="J12" s="282">
        <v>48136</v>
      </c>
      <c r="K12" s="413">
        <f t="shared" ref="K12:K28" si="0">J12*100/D12</f>
        <v>3.6293037476014369</v>
      </c>
      <c r="L12" s="235">
        <f t="shared" ref="L12:L28" si="1">J12*100/G12</f>
        <v>24.761062128990442</v>
      </c>
      <c r="M12" s="278"/>
      <c r="N12" s="278">
        <f t="shared" ref="N12:N31" si="2">_xlfn.RANK.EQ(L12,L$11:L$31,0)</f>
        <v>14</v>
      </c>
      <c r="O12" s="278">
        <v>2</v>
      </c>
      <c r="P12" s="278">
        <f t="shared" ref="P12:P29" si="3">MATCH(O12,N$11:N$31,0)</f>
        <v>11</v>
      </c>
      <c r="Q12" s="279" t="str">
        <f t="shared" ref="Q12:Q29" si="4">INDEX(B$11:B$31,P12,1)</f>
        <v>Extremadura</v>
      </c>
      <c r="R12" s="280">
        <f t="shared" ref="R12:R29" si="5">INDEX(L$11:L$31,P12,1)</f>
        <v>34.203630801634866</v>
      </c>
      <c r="S12" s="275"/>
      <c r="T12" s="275"/>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c r="GS12" s="281"/>
      <c r="GT12" s="281"/>
      <c r="GU12" s="281"/>
      <c r="GV12" s="281"/>
      <c r="GW12" s="281"/>
      <c r="GX12" s="281"/>
      <c r="GY12" s="281"/>
      <c r="GZ12" s="281"/>
      <c r="HA12" s="281"/>
      <c r="HB12" s="281"/>
      <c r="HC12" s="281"/>
      <c r="HD12" s="281"/>
      <c r="HE12" s="281"/>
      <c r="HF12" s="281"/>
      <c r="HG12" s="281"/>
      <c r="HH12" s="281"/>
      <c r="HI12" s="281"/>
      <c r="HJ12" s="281"/>
      <c r="HK12" s="281"/>
      <c r="HL12" s="281"/>
      <c r="HM12" s="281"/>
      <c r="HN12" s="281"/>
      <c r="HO12" s="281"/>
      <c r="HP12" s="281"/>
      <c r="HQ12" s="281"/>
      <c r="HR12" s="281"/>
      <c r="HS12" s="281"/>
      <c r="HT12" s="281"/>
      <c r="HU12" s="281"/>
      <c r="HV12" s="281"/>
      <c r="HW12" s="281"/>
      <c r="HX12" s="281"/>
      <c r="HY12" s="281"/>
      <c r="HZ12" s="281"/>
      <c r="IA12" s="281"/>
      <c r="IB12" s="281"/>
      <c r="IC12" s="281"/>
      <c r="ID12" s="281"/>
      <c r="IE12" s="281"/>
      <c r="IF12" s="281"/>
      <c r="IG12" s="281"/>
      <c r="IH12" s="281"/>
      <c r="II12" s="281"/>
      <c r="IJ12" s="281"/>
      <c r="IK12" s="281"/>
      <c r="IL12" s="281"/>
      <c r="IM12" s="281"/>
      <c r="IN12" s="281"/>
      <c r="IO12" s="281"/>
      <c r="IP12" s="281"/>
      <c r="IQ12" s="281"/>
      <c r="IR12" s="281"/>
      <c r="IS12" s="281"/>
      <c r="IT12" s="281"/>
      <c r="IU12" s="281"/>
      <c r="IV12" s="281"/>
      <c r="IW12" s="281"/>
      <c r="IX12" s="281"/>
      <c r="IY12" s="281"/>
      <c r="IZ12" s="281"/>
    </row>
    <row r="13" spans="1:260" s="125" customFormat="1" ht="18" customHeight="1" x14ac:dyDescent="0.2">
      <c r="A13" s="281"/>
      <c r="B13" s="233" t="s">
        <v>40</v>
      </c>
      <c r="C13" s="276"/>
      <c r="D13" s="405">
        <v>1004686</v>
      </c>
      <c r="E13" s="186">
        <v>2.1162235110294971</v>
      </c>
      <c r="F13" s="226"/>
      <c r="G13" s="234">
        <v>193502</v>
      </c>
      <c r="H13" s="235">
        <v>2.9833124323750959</v>
      </c>
      <c r="I13" s="276"/>
      <c r="J13" s="282">
        <v>40919</v>
      </c>
      <c r="K13" s="413">
        <f t="shared" si="0"/>
        <v>4.0728147898945544</v>
      </c>
      <c r="L13" s="235">
        <f t="shared" si="1"/>
        <v>21.146551456832487</v>
      </c>
      <c r="M13" s="278"/>
      <c r="N13" s="278">
        <f t="shared" si="2"/>
        <v>17</v>
      </c>
      <c r="O13" s="278">
        <v>3</v>
      </c>
      <c r="P13" s="278">
        <f>MATCH(O13,N$11:N$31,0)</f>
        <v>7</v>
      </c>
      <c r="Q13" s="279" t="str">
        <f t="shared" si="4"/>
        <v>Castilla y León</v>
      </c>
      <c r="R13" s="280">
        <f t="shared" si="5"/>
        <v>33.851189882318288</v>
      </c>
      <c r="S13" s="275"/>
      <c r="T13" s="275"/>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1"/>
      <c r="FL13" s="281"/>
      <c r="FM13" s="281"/>
      <c r="FN13" s="281"/>
      <c r="FO13" s="281"/>
      <c r="FP13" s="281"/>
      <c r="FQ13" s="281"/>
      <c r="FR13" s="281"/>
      <c r="FS13" s="281"/>
      <c r="FT13" s="281"/>
      <c r="FU13" s="281"/>
      <c r="FV13" s="281"/>
      <c r="FW13" s="281"/>
      <c r="FX13" s="281"/>
      <c r="FY13" s="281"/>
      <c r="FZ13" s="281"/>
      <c r="GA13" s="281"/>
      <c r="GB13" s="281"/>
      <c r="GC13" s="281"/>
      <c r="GD13" s="281"/>
      <c r="GE13" s="281"/>
      <c r="GF13" s="281"/>
      <c r="GG13" s="281"/>
      <c r="GH13" s="281"/>
      <c r="GI13" s="281"/>
      <c r="GJ13" s="281"/>
      <c r="GK13" s="281"/>
      <c r="GL13" s="281"/>
      <c r="GM13" s="281"/>
      <c r="GN13" s="281"/>
      <c r="GO13" s="281"/>
      <c r="GP13" s="281"/>
      <c r="GQ13" s="281"/>
      <c r="GR13" s="281"/>
      <c r="GS13" s="281"/>
      <c r="GT13" s="281"/>
      <c r="GU13" s="281"/>
      <c r="GV13" s="281"/>
      <c r="GW13" s="281"/>
      <c r="GX13" s="281"/>
      <c r="GY13" s="281"/>
      <c r="GZ13" s="281"/>
      <c r="HA13" s="281"/>
      <c r="HB13" s="281"/>
      <c r="HC13" s="281"/>
      <c r="HD13" s="281"/>
      <c r="HE13" s="281"/>
      <c r="HF13" s="281"/>
      <c r="HG13" s="281"/>
      <c r="HH13" s="281"/>
      <c r="HI13" s="281"/>
      <c r="HJ13" s="281"/>
      <c r="HK13" s="281"/>
      <c r="HL13" s="281"/>
      <c r="HM13" s="281"/>
      <c r="HN13" s="281"/>
      <c r="HO13" s="281"/>
      <c r="HP13" s="281"/>
      <c r="HQ13" s="281"/>
      <c r="HR13" s="281"/>
      <c r="HS13" s="281"/>
      <c r="HT13" s="281"/>
      <c r="HU13" s="281"/>
      <c r="HV13" s="281"/>
      <c r="HW13" s="281"/>
      <c r="HX13" s="281"/>
      <c r="HY13" s="281"/>
      <c r="HZ13" s="281"/>
      <c r="IA13" s="281"/>
      <c r="IB13" s="281"/>
      <c r="IC13" s="281"/>
      <c r="ID13" s="281"/>
      <c r="IE13" s="281"/>
      <c r="IF13" s="281"/>
      <c r="IG13" s="281"/>
      <c r="IH13" s="281"/>
      <c r="II13" s="281"/>
      <c r="IJ13" s="281"/>
      <c r="IK13" s="281"/>
      <c r="IL13" s="281"/>
      <c r="IM13" s="281"/>
      <c r="IN13" s="281"/>
      <c r="IO13" s="281"/>
      <c r="IP13" s="281"/>
      <c r="IQ13" s="281"/>
      <c r="IR13" s="281"/>
      <c r="IS13" s="281"/>
      <c r="IT13" s="281"/>
      <c r="IU13" s="281"/>
      <c r="IV13" s="281"/>
      <c r="IW13" s="281"/>
      <c r="IX13" s="281"/>
      <c r="IY13" s="281"/>
      <c r="IZ13" s="281"/>
    </row>
    <row r="14" spans="1:260" s="125" customFormat="1" ht="18" customHeight="1" x14ac:dyDescent="0.2">
      <c r="A14" s="281"/>
      <c r="B14" s="233" t="s">
        <v>41</v>
      </c>
      <c r="C14" s="276"/>
      <c r="D14" s="405">
        <v>1176659</v>
      </c>
      <c r="E14" s="186">
        <v>2.4784593796115968</v>
      </c>
      <c r="F14" s="226"/>
      <c r="G14" s="234">
        <v>122308</v>
      </c>
      <c r="H14" s="235">
        <v>1.8856806491867435</v>
      </c>
      <c r="I14" s="276"/>
      <c r="J14" s="282">
        <v>38451</v>
      </c>
      <c r="K14" s="413">
        <f t="shared" si="0"/>
        <v>3.267811659962657</v>
      </c>
      <c r="L14" s="235">
        <f t="shared" si="1"/>
        <v>31.437845439382542</v>
      </c>
      <c r="M14" s="278"/>
      <c r="N14" s="278">
        <f t="shared" si="2"/>
        <v>7</v>
      </c>
      <c r="O14" s="278">
        <v>4</v>
      </c>
      <c r="P14" s="278">
        <f t="shared" si="3"/>
        <v>16</v>
      </c>
      <c r="Q14" s="279" t="str">
        <f t="shared" si="4"/>
        <v>País Vasco</v>
      </c>
      <c r="R14" s="280">
        <f t="shared" si="5"/>
        <v>32.792261805737098</v>
      </c>
      <c r="S14" s="275"/>
      <c r="T14" s="275"/>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1"/>
      <c r="EN14" s="281"/>
      <c r="EO14" s="281"/>
      <c r="EP14" s="281"/>
      <c r="EQ14" s="281"/>
      <c r="ER14" s="281"/>
      <c r="ES14" s="281"/>
      <c r="ET14" s="281"/>
      <c r="EU14" s="281"/>
      <c r="EV14" s="281"/>
      <c r="EW14" s="281"/>
      <c r="EX14" s="281"/>
      <c r="EY14" s="281"/>
      <c r="EZ14" s="281"/>
      <c r="FA14" s="281"/>
      <c r="FB14" s="281"/>
      <c r="FC14" s="281"/>
      <c r="FD14" s="281"/>
      <c r="FE14" s="281"/>
      <c r="FF14" s="281"/>
      <c r="FG14" s="281"/>
      <c r="FH14" s="281"/>
      <c r="FI14" s="281"/>
      <c r="FJ14" s="281"/>
      <c r="FK14" s="281"/>
      <c r="FL14" s="281"/>
      <c r="FM14" s="281"/>
      <c r="FN14" s="281"/>
      <c r="FO14" s="281"/>
      <c r="FP14" s="281"/>
      <c r="FQ14" s="281"/>
      <c r="FR14" s="281"/>
      <c r="FS14" s="281"/>
      <c r="FT14" s="281"/>
      <c r="FU14" s="281"/>
      <c r="FV14" s="281"/>
      <c r="FW14" s="281"/>
      <c r="FX14" s="281"/>
      <c r="FY14" s="281"/>
      <c r="FZ14" s="281"/>
      <c r="GA14" s="281"/>
      <c r="GB14" s="281"/>
      <c r="GC14" s="281"/>
      <c r="GD14" s="281"/>
      <c r="GE14" s="281"/>
      <c r="GF14" s="281"/>
      <c r="GG14" s="281"/>
      <c r="GH14" s="281"/>
      <c r="GI14" s="281"/>
      <c r="GJ14" s="281"/>
      <c r="GK14" s="281"/>
      <c r="GL14" s="281"/>
      <c r="GM14" s="281"/>
      <c r="GN14" s="281"/>
      <c r="GO14" s="281"/>
      <c r="GP14" s="281"/>
      <c r="GQ14" s="281"/>
      <c r="GR14" s="281"/>
      <c r="GS14" s="281"/>
      <c r="GT14" s="281"/>
      <c r="GU14" s="281"/>
      <c r="GV14" s="281"/>
      <c r="GW14" s="281"/>
      <c r="GX14" s="281"/>
      <c r="GY14" s="281"/>
      <c r="GZ14" s="281"/>
      <c r="HA14" s="281"/>
      <c r="HB14" s="281"/>
      <c r="HC14" s="281"/>
      <c r="HD14" s="281"/>
      <c r="HE14" s="281"/>
      <c r="HF14" s="281"/>
      <c r="HG14" s="281"/>
      <c r="HH14" s="281"/>
      <c r="HI14" s="281"/>
      <c r="HJ14" s="281"/>
      <c r="HK14" s="281"/>
      <c r="HL14" s="281"/>
      <c r="HM14" s="281"/>
      <c r="HN14" s="281"/>
      <c r="HO14" s="281"/>
      <c r="HP14" s="281"/>
      <c r="HQ14" s="281"/>
      <c r="HR14" s="281"/>
      <c r="HS14" s="281"/>
      <c r="HT14" s="281"/>
      <c r="HU14" s="281"/>
      <c r="HV14" s="281"/>
      <c r="HW14" s="281"/>
      <c r="HX14" s="281"/>
      <c r="HY14" s="281"/>
      <c r="HZ14" s="281"/>
      <c r="IA14" s="281"/>
      <c r="IB14" s="281"/>
      <c r="IC14" s="281"/>
      <c r="ID14" s="281"/>
      <c r="IE14" s="281"/>
      <c r="IF14" s="281"/>
      <c r="IG14" s="281"/>
      <c r="IH14" s="281"/>
      <c r="II14" s="281"/>
      <c r="IJ14" s="281"/>
      <c r="IK14" s="281"/>
      <c r="IL14" s="281"/>
      <c r="IM14" s="281"/>
      <c r="IN14" s="281"/>
      <c r="IO14" s="281"/>
      <c r="IP14" s="281"/>
      <c r="IQ14" s="281"/>
      <c r="IR14" s="281"/>
      <c r="IS14" s="281"/>
      <c r="IT14" s="281"/>
      <c r="IU14" s="281"/>
      <c r="IV14" s="281"/>
      <c r="IW14" s="281"/>
      <c r="IX14" s="281"/>
      <c r="IY14" s="281"/>
      <c r="IZ14" s="281"/>
    </row>
    <row r="15" spans="1:260" s="125" customFormat="1" ht="18" customHeight="1" x14ac:dyDescent="0.2">
      <c r="A15" s="281"/>
      <c r="B15" s="233" t="s">
        <v>9</v>
      </c>
      <c r="C15" s="276"/>
      <c r="D15" s="405">
        <v>2177701</v>
      </c>
      <c r="E15" s="186">
        <v>4.5870073397981521</v>
      </c>
      <c r="F15" s="226"/>
      <c r="G15" s="234">
        <v>246866</v>
      </c>
      <c r="H15" s="235">
        <v>3.8060506192737567</v>
      </c>
      <c r="I15" s="276"/>
      <c r="J15" s="282">
        <v>49685</v>
      </c>
      <c r="K15" s="413">
        <f t="shared" si="0"/>
        <v>2.2815345173648724</v>
      </c>
      <c r="L15" s="235">
        <f t="shared" si="1"/>
        <v>20.126303338653358</v>
      </c>
      <c r="M15" s="278"/>
      <c r="N15" s="278">
        <f t="shared" si="2"/>
        <v>18</v>
      </c>
      <c r="O15" s="278">
        <v>5</v>
      </c>
      <c r="P15" s="278">
        <f t="shared" si="3"/>
        <v>9</v>
      </c>
      <c r="Q15" s="279" t="str">
        <f t="shared" si="4"/>
        <v>Cataluña</v>
      </c>
      <c r="R15" s="280">
        <f t="shared" si="5"/>
        <v>31.552535832208417</v>
      </c>
      <c r="S15" s="275"/>
      <c r="T15" s="275"/>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c r="EK15" s="281"/>
      <c r="EL15" s="281"/>
      <c r="EM15" s="281"/>
      <c r="EN15" s="281"/>
      <c r="EO15" s="281"/>
      <c r="EP15" s="281"/>
      <c r="EQ15" s="281"/>
      <c r="ER15" s="281"/>
      <c r="ES15" s="281"/>
      <c r="ET15" s="281"/>
      <c r="EU15" s="281"/>
      <c r="EV15" s="281"/>
      <c r="EW15" s="281"/>
      <c r="EX15" s="281"/>
      <c r="EY15" s="281"/>
      <c r="EZ15" s="281"/>
      <c r="FA15" s="281"/>
      <c r="FB15" s="281"/>
      <c r="FC15" s="281"/>
      <c r="FD15" s="281"/>
      <c r="FE15" s="281"/>
      <c r="FF15" s="281"/>
      <c r="FG15" s="281"/>
      <c r="FH15" s="281"/>
      <c r="FI15" s="281"/>
      <c r="FJ15" s="281"/>
      <c r="FK15" s="281"/>
      <c r="FL15" s="281"/>
      <c r="FM15" s="281"/>
      <c r="FN15" s="281"/>
      <c r="FO15" s="281"/>
      <c r="FP15" s="281"/>
      <c r="FQ15" s="281"/>
      <c r="FR15" s="281"/>
      <c r="FS15" s="281"/>
      <c r="FT15" s="281"/>
      <c r="FU15" s="281"/>
      <c r="FV15" s="281"/>
      <c r="FW15" s="281"/>
      <c r="FX15" s="281"/>
      <c r="FY15" s="281"/>
      <c r="FZ15" s="281"/>
      <c r="GA15" s="281"/>
      <c r="GB15" s="281"/>
      <c r="GC15" s="281"/>
      <c r="GD15" s="281"/>
      <c r="GE15" s="281"/>
      <c r="GF15" s="281"/>
      <c r="GG15" s="281"/>
      <c r="GH15" s="281"/>
      <c r="GI15" s="281"/>
      <c r="GJ15" s="281"/>
      <c r="GK15" s="281"/>
      <c r="GL15" s="281"/>
      <c r="GM15" s="281"/>
      <c r="GN15" s="281"/>
      <c r="GO15" s="281"/>
      <c r="GP15" s="281"/>
      <c r="GQ15" s="281"/>
      <c r="GR15" s="281"/>
      <c r="GS15" s="281"/>
      <c r="GT15" s="281"/>
      <c r="GU15" s="281"/>
      <c r="GV15" s="281"/>
      <c r="GW15" s="281"/>
      <c r="GX15" s="281"/>
      <c r="GY15" s="281"/>
      <c r="GZ15" s="281"/>
      <c r="HA15" s="281"/>
      <c r="HB15" s="281"/>
      <c r="HC15" s="281"/>
      <c r="HD15" s="281"/>
      <c r="HE15" s="281"/>
      <c r="HF15" s="281"/>
      <c r="HG15" s="281"/>
      <c r="HH15" s="281"/>
      <c r="HI15" s="281"/>
      <c r="HJ15" s="281"/>
      <c r="HK15" s="281"/>
      <c r="HL15" s="281"/>
      <c r="HM15" s="281"/>
      <c r="HN15" s="281"/>
      <c r="HO15" s="281"/>
      <c r="HP15" s="281"/>
      <c r="HQ15" s="281"/>
      <c r="HR15" s="281"/>
      <c r="HS15" s="281"/>
      <c r="HT15" s="281"/>
      <c r="HU15" s="281"/>
      <c r="HV15" s="281"/>
      <c r="HW15" s="281"/>
      <c r="HX15" s="281"/>
      <c r="HY15" s="281"/>
      <c r="HZ15" s="281"/>
      <c r="IA15" s="281"/>
      <c r="IB15" s="281"/>
      <c r="IC15" s="281"/>
      <c r="ID15" s="281"/>
      <c r="IE15" s="281"/>
      <c r="IF15" s="281"/>
      <c r="IG15" s="281"/>
      <c r="IH15" s="281"/>
      <c r="II15" s="281"/>
      <c r="IJ15" s="281"/>
      <c r="IK15" s="281"/>
      <c r="IL15" s="281"/>
      <c r="IM15" s="281"/>
      <c r="IN15" s="281"/>
      <c r="IO15" s="281"/>
      <c r="IP15" s="281"/>
      <c r="IQ15" s="281"/>
      <c r="IR15" s="281"/>
      <c r="IS15" s="281"/>
      <c r="IT15" s="281"/>
      <c r="IU15" s="281"/>
      <c r="IV15" s="281"/>
      <c r="IW15" s="281"/>
      <c r="IX15" s="281"/>
      <c r="IY15" s="281"/>
      <c r="IZ15" s="281"/>
    </row>
    <row r="16" spans="1:260" s="125" customFormat="1" ht="18" customHeight="1" x14ac:dyDescent="0.2">
      <c r="A16" s="281"/>
      <c r="B16" s="233" t="s">
        <v>8</v>
      </c>
      <c r="C16" s="276"/>
      <c r="D16" s="406">
        <v>585402</v>
      </c>
      <c r="E16" s="186">
        <v>1.2330633409878207</v>
      </c>
      <c r="F16" s="226"/>
      <c r="G16" s="238">
        <v>99678</v>
      </c>
      <c r="H16" s="235">
        <v>1.5367831683098099</v>
      </c>
      <c r="I16" s="276"/>
      <c r="J16" s="282">
        <v>22737</v>
      </c>
      <c r="K16" s="413">
        <f t="shared" si="0"/>
        <v>3.8839976631443007</v>
      </c>
      <c r="L16" s="235">
        <f t="shared" si="1"/>
        <v>22.810449647866129</v>
      </c>
      <c r="M16" s="278"/>
      <c r="N16" s="278">
        <f t="shared" si="2"/>
        <v>15</v>
      </c>
      <c r="O16" s="278">
        <v>6</v>
      </c>
      <c r="P16" s="278">
        <f t="shared" si="3"/>
        <v>17</v>
      </c>
      <c r="Q16" s="279" t="str">
        <f t="shared" si="4"/>
        <v>Rioja, La</v>
      </c>
      <c r="R16" s="283">
        <f t="shared" si="5"/>
        <v>31.517138995369038</v>
      </c>
      <c r="S16" s="275"/>
      <c r="T16" s="275"/>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c r="DM16" s="281"/>
      <c r="DN16" s="281"/>
      <c r="DO16" s="281"/>
      <c r="DP16" s="281"/>
      <c r="DQ16" s="281"/>
      <c r="DR16" s="281"/>
      <c r="DS16" s="281"/>
      <c r="DT16" s="281"/>
      <c r="DU16" s="281"/>
      <c r="DV16" s="281"/>
      <c r="DW16" s="281"/>
      <c r="DX16" s="281"/>
      <c r="DY16" s="281"/>
      <c r="DZ16" s="281"/>
      <c r="EA16" s="281"/>
      <c r="EB16" s="281"/>
      <c r="EC16" s="281"/>
      <c r="ED16" s="281"/>
      <c r="EE16" s="281"/>
      <c r="EF16" s="281"/>
      <c r="EG16" s="281"/>
      <c r="EH16" s="281"/>
      <c r="EI16" s="281"/>
      <c r="EJ16" s="281"/>
      <c r="EK16" s="281"/>
      <c r="EL16" s="281"/>
      <c r="EM16" s="281"/>
      <c r="EN16" s="281"/>
      <c r="EO16" s="281"/>
      <c r="EP16" s="281"/>
      <c r="EQ16" s="281"/>
      <c r="ER16" s="281"/>
      <c r="ES16" s="281"/>
      <c r="ET16" s="281"/>
      <c r="EU16" s="281"/>
      <c r="EV16" s="281"/>
      <c r="EW16" s="281"/>
      <c r="EX16" s="281"/>
      <c r="EY16" s="281"/>
      <c r="EZ16" s="281"/>
      <c r="FA16" s="281"/>
      <c r="FB16" s="281"/>
      <c r="FC16" s="281"/>
      <c r="FD16" s="281"/>
      <c r="FE16" s="281"/>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c r="GZ16" s="281"/>
      <c r="HA16" s="281"/>
      <c r="HB16" s="281"/>
      <c r="HC16" s="281"/>
      <c r="HD16" s="281"/>
      <c r="HE16" s="281"/>
      <c r="HF16" s="281"/>
      <c r="HG16" s="281"/>
      <c r="HH16" s="281"/>
      <c r="HI16" s="281"/>
      <c r="HJ16" s="281"/>
      <c r="HK16" s="281"/>
      <c r="HL16" s="281"/>
      <c r="HM16" s="281"/>
      <c r="HN16" s="281"/>
      <c r="HO16" s="281"/>
      <c r="HP16" s="281"/>
      <c r="HQ16" s="281"/>
      <c r="HR16" s="281"/>
      <c r="HS16" s="281"/>
      <c r="HT16" s="281"/>
      <c r="HU16" s="281"/>
      <c r="HV16" s="281"/>
      <c r="HW16" s="281"/>
      <c r="HX16" s="281"/>
      <c r="HY16" s="281"/>
      <c r="HZ16" s="281"/>
      <c r="IA16" s="281"/>
      <c r="IB16" s="281"/>
      <c r="IC16" s="281"/>
      <c r="ID16" s="281"/>
      <c r="IE16" s="281"/>
      <c r="IF16" s="281"/>
      <c r="IG16" s="281"/>
      <c r="IH16" s="281"/>
      <c r="II16" s="281"/>
      <c r="IJ16" s="281"/>
      <c r="IK16" s="281"/>
      <c r="IL16" s="281"/>
      <c r="IM16" s="281"/>
      <c r="IN16" s="281"/>
      <c r="IO16" s="281"/>
      <c r="IP16" s="281"/>
      <c r="IQ16" s="281"/>
      <c r="IR16" s="281"/>
      <c r="IS16" s="281"/>
      <c r="IT16" s="281"/>
      <c r="IU16" s="281"/>
      <c r="IV16" s="281"/>
      <c r="IW16" s="281"/>
      <c r="IX16" s="281"/>
      <c r="IY16" s="281"/>
      <c r="IZ16" s="281"/>
    </row>
    <row r="17" spans="1:260" s="128" customFormat="1" ht="18" customHeight="1" x14ac:dyDescent="0.2">
      <c r="A17" s="284"/>
      <c r="B17" s="285" t="s">
        <v>7</v>
      </c>
      <c r="C17" s="276"/>
      <c r="D17" s="405">
        <v>2372640</v>
      </c>
      <c r="E17" s="186">
        <v>4.9976177145984177</v>
      </c>
      <c r="F17" s="226"/>
      <c r="G17" s="286">
        <v>420966</v>
      </c>
      <c r="H17" s="287">
        <v>6.4902331831568389</v>
      </c>
      <c r="I17" s="276"/>
      <c r="J17" s="288">
        <v>142502</v>
      </c>
      <c r="K17" s="414">
        <f t="shared" si="0"/>
        <v>6.0060523298941266</v>
      </c>
      <c r="L17" s="287">
        <f t="shared" si="1"/>
        <v>33.851189882318288</v>
      </c>
      <c r="M17" s="278"/>
      <c r="N17" s="278">
        <f t="shared" si="2"/>
        <v>3</v>
      </c>
      <c r="O17" s="278">
        <v>7</v>
      </c>
      <c r="P17" s="278">
        <f t="shared" si="3"/>
        <v>4</v>
      </c>
      <c r="Q17" s="279" t="str">
        <f t="shared" si="4"/>
        <v>Balears, Illes</v>
      </c>
      <c r="R17" s="280">
        <f t="shared" si="5"/>
        <v>31.437845439382542</v>
      </c>
      <c r="S17" s="289"/>
      <c r="T17" s="289"/>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c r="IW17" s="284"/>
      <c r="IX17" s="284"/>
      <c r="IY17" s="284"/>
      <c r="IZ17" s="284"/>
    </row>
    <row r="18" spans="1:260" s="128" customFormat="1" ht="18" customHeight="1" x14ac:dyDescent="0.2">
      <c r="A18" s="284"/>
      <c r="B18" s="285" t="s">
        <v>43</v>
      </c>
      <c r="C18" s="276"/>
      <c r="D18" s="405">
        <v>2053328</v>
      </c>
      <c r="E18" s="186">
        <v>4.3250338806902606</v>
      </c>
      <c r="F18" s="226"/>
      <c r="G18" s="286">
        <v>289935</v>
      </c>
      <c r="H18" s="287">
        <v>4.4700658912087397</v>
      </c>
      <c r="I18" s="276"/>
      <c r="J18" s="288">
        <v>89439</v>
      </c>
      <c r="K18" s="414">
        <f t="shared" si="0"/>
        <v>4.3558067683292681</v>
      </c>
      <c r="L18" s="287">
        <f t="shared" si="1"/>
        <v>30.847948678152001</v>
      </c>
      <c r="M18" s="278"/>
      <c r="N18" s="278">
        <f t="shared" si="2"/>
        <v>8</v>
      </c>
      <c r="O18" s="278">
        <v>8</v>
      </c>
      <c r="P18" s="278">
        <f t="shared" si="3"/>
        <v>8</v>
      </c>
      <c r="Q18" s="279" t="str">
        <f t="shared" si="4"/>
        <v>Castilla - La Mancha</v>
      </c>
      <c r="R18" s="280">
        <f t="shared" si="5"/>
        <v>30.847948678152001</v>
      </c>
      <c r="S18" s="289"/>
      <c r="T18" s="289"/>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c r="IW18" s="284"/>
      <c r="IX18" s="284"/>
      <c r="IY18" s="284"/>
      <c r="IZ18" s="284"/>
    </row>
    <row r="19" spans="1:260" s="128" customFormat="1" ht="18" customHeight="1" x14ac:dyDescent="0.2">
      <c r="A19" s="284"/>
      <c r="B19" s="285" t="s">
        <v>44</v>
      </c>
      <c r="C19" s="276"/>
      <c r="D19" s="405">
        <v>7792611</v>
      </c>
      <c r="E19" s="186">
        <v>16.413990650319683</v>
      </c>
      <c r="F19" s="226"/>
      <c r="G19" s="286">
        <v>1069708</v>
      </c>
      <c r="H19" s="287">
        <v>16.492197369593594</v>
      </c>
      <c r="I19" s="276"/>
      <c r="J19" s="288">
        <v>337520</v>
      </c>
      <c r="K19" s="414">
        <f t="shared" si="0"/>
        <v>4.3312825444514038</v>
      </c>
      <c r="L19" s="287">
        <f t="shared" si="1"/>
        <v>31.552535832208417</v>
      </c>
      <c r="M19" s="278"/>
      <c r="N19" s="278">
        <f t="shared" si="2"/>
        <v>5</v>
      </c>
      <c r="O19" s="278">
        <v>9</v>
      </c>
      <c r="P19" s="278">
        <f t="shared" si="3"/>
        <v>21</v>
      </c>
      <c r="Q19" s="279" t="str">
        <f>INDEX(B$11:B$31,P19,1)</f>
        <v>TOTAL</v>
      </c>
      <c r="R19" s="280">
        <f t="shared" si="5"/>
        <v>29.281302024345429</v>
      </c>
      <c r="S19" s="289"/>
      <c r="T19" s="289"/>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c r="IW19" s="284"/>
      <c r="IX19" s="284"/>
      <c r="IY19" s="284"/>
      <c r="IZ19" s="284"/>
    </row>
    <row r="20" spans="1:260" s="128" customFormat="1" ht="18" customHeight="1" x14ac:dyDescent="0.2">
      <c r="A20" s="284"/>
      <c r="B20" s="285" t="s">
        <v>6</v>
      </c>
      <c r="C20" s="276"/>
      <c r="D20" s="405">
        <v>5097967</v>
      </c>
      <c r="E20" s="186">
        <v>10.738118799159649</v>
      </c>
      <c r="F20" s="226"/>
      <c r="G20" s="286">
        <v>656267</v>
      </c>
      <c r="H20" s="287">
        <v>10.11798069300321</v>
      </c>
      <c r="I20" s="276"/>
      <c r="J20" s="288">
        <v>177623</v>
      </c>
      <c r="K20" s="414">
        <f t="shared" si="0"/>
        <v>3.4841928164697809</v>
      </c>
      <c r="L20" s="287">
        <f>J20*100/G20</f>
        <v>27.065660775263726</v>
      </c>
      <c r="M20" s="278"/>
      <c r="N20" s="278">
        <f t="shared" si="2"/>
        <v>11</v>
      </c>
      <c r="O20" s="278">
        <v>10</v>
      </c>
      <c r="P20" s="278">
        <f t="shared" si="3"/>
        <v>13</v>
      </c>
      <c r="Q20" s="279" t="str">
        <f t="shared" si="4"/>
        <v>Madrid, Comunidad de</v>
      </c>
      <c r="R20" s="280">
        <f t="shared" si="5"/>
        <v>28.78019156844957</v>
      </c>
      <c r="S20" s="289"/>
      <c r="T20" s="289"/>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c r="IW20" s="284"/>
      <c r="IX20" s="284"/>
      <c r="IY20" s="284"/>
      <c r="IZ20" s="284"/>
    </row>
    <row r="21" spans="1:260" s="125" customFormat="1" ht="18" customHeight="1" x14ac:dyDescent="0.2">
      <c r="A21" s="281"/>
      <c r="B21" s="233" t="s">
        <v>5</v>
      </c>
      <c r="C21" s="276"/>
      <c r="D21" s="405">
        <v>1054776</v>
      </c>
      <c r="E21" s="186">
        <v>2.221730739822839</v>
      </c>
      <c r="F21" s="226"/>
      <c r="G21" s="234">
        <v>159524</v>
      </c>
      <c r="H21" s="235">
        <v>2.4594574343531583</v>
      </c>
      <c r="I21" s="276"/>
      <c r="J21" s="282">
        <v>54563</v>
      </c>
      <c r="K21" s="413">
        <f t="shared" si="0"/>
        <v>5.1729466730376874</v>
      </c>
      <c r="L21" s="235">
        <f t="shared" si="1"/>
        <v>34.203630801634866</v>
      </c>
      <c r="M21" s="278"/>
      <c r="N21" s="278">
        <f t="shared" si="2"/>
        <v>2</v>
      </c>
      <c r="O21" s="278">
        <v>11</v>
      </c>
      <c r="P21" s="278">
        <f t="shared" si="3"/>
        <v>10</v>
      </c>
      <c r="Q21" s="279" t="str">
        <f t="shared" si="4"/>
        <v>Comunitat Valenciana</v>
      </c>
      <c r="R21" s="280">
        <f t="shared" si="5"/>
        <v>27.065660775263726</v>
      </c>
      <c r="S21" s="275"/>
      <c r="T21" s="275"/>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1"/>
      <c r="DM21" s="281"/>
      <c r="DN21" s="281"/>
      <c r="DO21" s="281"/>
      <c r="DP21" s="281"/>
      <c r="DQ21" s="281"/>
      <c r="DR21" s="281"/>
      <c r="DS21" s="281"/>
      <c r="DT21" s="281"/>
      <c r="DU21" s="281"/>
      <c r="DV21" s="281"/>
      <c r="DW21" s="281"/>
      <c r="DX21" s="281"/>
      <c r="DY21" s="281"/>
      <c r="DZ21" s="281"/>
      <c r="EA21" s="281"/>
      <c r="EB21" s="281"/>
      <c r="EC21" s="281"/>
      <c r="ED21" s="281"/>
      <c r="EE21" s="281"/>
      <c r="EF21" s="281"/>
      <c r="EG21" s="281"/>
      <c r="EH21" s="281"/>
      <c r="EI21" s="281"/>
      <c r="EJ21" s="281"/>
      <c r="EK21" s="281"/>
      <c r="EL21" s="281"/>
      <c r="EM21" s="281"/>
      <c r="EN21" s="281"/>
      <c r="EO21" s="281"/>
      <c r="EP21" s="281"/>
      <c r="EQ21" s="281"/>
      <c r="ER21" s="281"/>
      <c r="ES21" s="281"/>
      <c r="ET21" s="281"/>
      <c r="EU21" s="281"/>
      <c r="EV21" s="281"/>
      <c r="EW21" s="281"/>
      <c r="EX21" s="281"/>
      <c r="EY21" s="281"/>
      <c r="EZ21" s="281"/>
      <c r="FA21" s="281"/>
      <c r="FB21" s="281"/>
      <c r="FC21" s="281"/>
      <c r="FD21" s="281"/>
      <c r="FE21" s="281"/>
      <c r="FF21" s="281"/>
      <c r="FG21" s="281"/>
      <c r="FH21" s="281"/>
      <c r="FI21" s="281"/>
      <c r="FJ21" s="281"/>
      <c r="FK21" s="281"/>
      <c r="FL21" s="281"/>
      <c r="FM21" s="281"/>
      <c r="FN21" s="281"/>
      <c r="FO21" s="281"/>
      <c r="FP21" s="281"/>
      <c r="FQ21" s="281"/>
      <c r="FR21" s="281"/>
      <c r="FS21" s="281"/>
      <c r="FT21" s="281"/>
      <c r="FU21" s="281"/>
      <c r="FV21" s="281"/>
      <c r="FW21" s="281"/>
      <c r="FX21" s="281"/>
      <c r="FY21" s="281"/>
      <c r="FZ21" s="281"/>
      <c r="GA21" s="281"/>
      <c r="GB21" s="281"/>
      <c r="GC21" s="281"/>
      <c r="GD21" s="281"/>
      <c r="GE21" s="281"/>
      <c r="GF21" s="281"/>
      <c r="GG21" s="281"/>
      <c r="GH21" s="281"/>
      <c r="GI21" s="281"/>
      <c r="GJ21" s="281"/>
      <c r="GK21" s="281"/>
      <c r="GL21" s="281"/>
      <c r="GM21" s="281"/>
      <c r="GN21" s="281"/>
      <c r="GO21" s="281"/>
      <c r="GP21" s="281"/>
      <c r="GQ21" s="281"/>
      <c r="GR21" s="281"/>
      <c r="GS21" s="281"/>
      <c r="GT21" s="281"/>
      <c r="GU21" s="281"/>
      <c r="GV21" s="281"/>
      <c r="GW21" s="281"/>
      <c r="GX21" s="281"/>
      <c r="GY21" s="281"/>
      <c r="GZ21" s="281"/>
      <c r="HA21" s="281"/>
      <c r="HB21" s="281"/>
      <c r="HC21" s="281"/>
      <c r="HD21" s="281"/>
      <c r="HE21" s="281"/>
      <c r="HF21" s="281"/>
      <c r="HG21" s="281"/>
      <c r="HH21" s="281"/>
      <c r="HI21" s="281"/>
      <c r="HJ21" s="281"/>
      <c r="HK21" s="281"/>
      <c r="HL21" s="281"/>
      <c r="HM21" s="281"/>
      <c r="HN21" s="281"/>
      <c r="HO21" s="281"/>
      <c r="HP21" s="281"/>
      <c r="HQ21" s="281"/>
      <c r="HR21" s="281"/>
      <c r="HS21" s="281"/>
      <c r="HT21" s="281"/>
      <c r="HU21" s="281"/>
      <c r="HV21" s="281"/>
      <c r="HW21" s="281"/>
      <c r="HX21" s="281"/>
      <c r="HY21" s="281"/>
      <c r="HZ21" s="281"/>
      <c r="IA21" s="281"/>
      <c r="IB21" s="281"/>
      <c r="IC21" s="281"/>
      <c r="ID21" s="281"/>
      <c r="IE21" s="281"/>
      <c r="IF21" s="281"/>
      <c r="IG21" s="281"/>
      <c r="IH21" s="281"/>
      <c r="II21" s="281"/>
      <c r="IJ21" s="281"/>
      <c r="IK21" s="281"/>
      <c r="IL21" s="281"/>
      <c r="IM21" s="281"/>
      <c r="IN21" s="281"/>
      <c r="IO21" s="281"/>
      <c r="IP21" s="281"/>
      <c r="IQ21" s="281"/>
      <c r="IR21" s="281"/>
      <c r="IS21" s="281"/>
      <c r="IT21" s="281"/>
      <c r="IU21" s="281"/>
      <c r="IV21" s="281"/>
      <c r="IW21" s="281"/>
      <c r="IX21" s="281"/>
      <c r="IY21" s="281"/>
      <c r="IZ21" s="281"/>
    </row>
    <row r="22" spans="1:260" s="125" customFormat="1" ht="18" customHeight="1" x14ac:dyDescent="0.2">
      <c r="A22" s="281"/>
      <c r="B22" s="233" t="s">
        <v>38</v>
      </c>
      <c r="C22" s="276"/>
      <c r="D22" s="405">
        <v>2690464</v>
      </c>
      <c r="E22" s="186">
        <v>5.6670672950339354</v>
      </c>
      <c r="F22" s="226"/>
      <c r="G22" s="234">
        <v>485558</v>
      </c>
      <c r="H22" s="235">
        <v>7.4860787900858226</v>
      </c>
      <c r="I22" s="276"/>
      <c r="J22" s="282">
        <v>82256</v>
      </c>
      <c r="K22" s="413">
        <f t="shared" si="0"/>
        <v>3.0573165074871844</v>
      </c>
      <c r="L22" s="235">
        <f t="shared" si="1"/>
        <v>16.940509681644624</v>
      </c>
      <c r="M22" s="278"/>
      <c r="N22" s="278">
        <f t="shared" si="2"/>
        <v>19</v>
      </c>
      <c r="O22" s="278">
        <v>12</v>
      </c>
      <c r="P22" s="278">
        <f t="shared" si="3"/>
        <v>15</v>
      </c>
      <c r="Q22" s="279" t="str">
        <f t="shared" si="4"/>
        <v>Navarra, Comunidad Foral de</v>
      </c>
      <c r="R22" s="280">
        <f t="shared" si="5"/>
        <v>26.053788309942725</v>
      </c>
      <c r="S22" s="275"/>
      <c r="T22" s="275"/>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c r="DM22" s="281"/>
      <c r="DN22" s="281"/>
      <c r="DO22" s="281"/>
      <c r="DP22" s="281"/>
      <c r="DQ22" s="281"/>
      <c r="DR22" s="281"/>
      <c r="DS22" s="281"/>
      <c r="DT22" s="281"/>
      <c r="DU22" s="281"/>
      <c r="DV22" s="281"/>
      <c r="DW22" s="281"/>
      <c r="DX22" s="281"/>
      <c r="DY22" s="281"/>
      <c r="DZ22" s="281"/>
      <c r="EA22" s="281"/>
      <c r="EB22" s="281"/>
      <c r="EC22" s="281"/>
      <c r="ED22" s="281"/>
      <c r="EE22" s="281"/>
      <c r="EF22" s="281"/>
      <c r="EG22" s="281"/>
      <c r="EH22" s="281"/>
      <c r="EI22" s="281"/>
      <c r="EJ22" s="281"/>
      <c r="EK22" s="281"/>
      <c r="EL22" s="281"/>
      <c r="EM22" s="281"/>
      <c r="EN22" s="281"/>
      <c r="EO22" s="281"/>
      <c r="EP22" s="281"/>
      <c r="EQ22" s="281"/>
      <c r="ER22" s="281"/>
      <c r="ES22" s="281"/>
      <c r="ET22" s="281"/>
      <c r="EU22" s="281"/>
      <c r="EV22" s="281"/>
      <c r="EW22" s="281"/>
      <c r="EX22" s="281"/>
      <c r="EY22" s="281"/>
      <c r="EZ22" s="281"/>
      <c r="FA22" s="281"/>
      <c r="FB22" s="281"/>
      <c r="FC22" s="281"/>
      <c r="FD22" s="281"/>
      <c r="FE22" s="281"/>
      <c r="FF22" s="281"/>
      <c r="FG22" s="281"/>
      <c r="FH22" s="281"/>
      <c r="FI22" s="281"/>
      <c r="FJ22" s="281"/>
      <c r="FK22" s="281"/>
      <c r="FL22" s="281"/>
      <c r="FM22" s="281"/>
      <c r="FN22" s="281"/>
      <c r="FO22" s="281"/>
      <c r="FP22" s="281"/>
      <c r="FQ22" s="281"/>
      <c r="FR22" s="281"/>
      <c r="FS22" s="281"/>
      <c r="FT22" s="281"/>
      <c r="FU22" s="281"/>
      <c r="FV22" s="281"/>
      <c r="FW22" s="281"/>
      <c r="FX22" s="281"/>
      <c r="FY22" s="281"/>
      <c r="FZ22" s="281"/>
      <c r="GA22" s="281"/>
      <c r="GB22" s="281"/>
      <c r="GC22" s="281"/>
      <c r="GD22" s="281"/>
      <c r="GE22" s="281"/>
      <c r="GF22" s="281"/>
      <c r="GG22" s="281"/>
      <c r="GH22" s="281"/>
      <c r="GI22" s="281"/>
      <c r="GJ22" s="281"/>
      <c r="GK22" s="281"/>
      <c r="GL22" s="281"/>
      <c r="GM22" s="281"/>
      <c r="GN22" s="281"/>
      <c r="GO22" s="281"/>
      <c r="GP22" s="281"/>
      <c r="GQ22" s="281"/>
      <c r="GR22" s="281"/>
      <c r="GS22" s="281"/>
      <c r="GT22" s="281"/>
      <c r="GU22" s="281"/>
      <c r="GV22" s="281"/>
      <c r="GW22" s="281"/>
      <c r="GX22" s="281"/>
      <c r="GY22" s="281"/>
      <c r="GZ22" s="281"/>
      <c r="HA22" s="281"/>
      <c r="HB22" s="281"/>
      <c r="HC22" s="281"/>
      <c r="HD22" s="281"/>
      <c r="HE22" s="281"/>
      <c r="HF22" s="281"/>
      <c r="HG22" s="281"/>
      <c r="HH22" s="281"/>
      <c r="HI22" s="281"/>
      <c r="HJ22" s="281"/>
      <c r="HK22" s="281"/>
      <c r="HL22" s="281"/>
      <c r="HM22" s="281"/>
      <c r="HN22" s="281"/>
      <c r="HO22" s="281"/>
      <c r="HP22" s="281"/>
      <c r="HQ22" s="281"/>
      <c r="HR22" s="281"/>
      <c r="HS22" s="281"/>
      <c r="HT22" s="281"/>
      <c r="HU22" s="281"/>
      <c r="HV22" s="281"/>
      <c r="HW22" s="281"/>
      <c r="HX22" s="281"/>
      <c r="HY22" s="281"/>
      <c r="HZ22" s="281"/>
      <c r="IA22" s="281"/>
      <c r="IB22" s="281"/>
      <c r="IC22" s="281"/>
      <c r="ID22" s="281"/>
      <c r="IE22" s="281"/>
      <c r="IF22" s="281"/>
      <c r="IG22" s="281"/>
      <c r="IH22" s="281"/>
      <c r="II22" s="281"/>
      <c r="IJ22" s="281"/>
      <c r="IK22" s="281"/>
      <c r="IL22" s="281"/>
      <c r="IM22" s="281"/>
      <c r="IN22" s="281"/>
      <c r="IO22" s="281"/>
      <c r="IP22" s="281"/>
      <c r="IQ22" s="281"/>
      <c r="IR22" s="281"/>
      <c r="IS22" s="281"/>
      <c r="IT22" s="281"/>
      <c r="IU22" s="281"/>
      <c r="IV22" s="281"/>
      <c r="IW22" s="281"/>
      <c r="IX22" s="281"/>
      <c r="IY22" s="281"/>
      <c r="IZ22" s="281"/>
    </row>
    <row r="23" spans="1:260" s="125" customFormat="1" ht="18" customHeight="1" x14ac:dyDescent="0.2">
      <c r="A23" s="281"/>
      <c r="B23" s="233" t="s">
        <v>45</v>
      </c>
      <c r="C23" s="276"/>
      <c r="D23" s="405">
        <v>6750336</v>
      </c>
      <c r="E23" s="186">
        <v>14.218591431102663</v>
      </c>
      <c r="F23" s="226"/>
      <c r="G23" s="234">
        <v>803577</v>
      </c>
      <c r="H23" s="235">
        <v>12.389129076033749</v>
      </c>
      <c r="I23" s="276"/>
      <c r="J23" s="282">
        <v>231271</v>
      </c>
      <c r="K23" s="413">
        <f t="shared" si="0"/>
        <v>3.4260664950603941</v>
      </c>
      <c r="L23" s="235">
        <f t="shared" si="1"/>
        <v>28.78019156844957</v>
      </c>
      <c r="M23" s="278"/>
      <c r="N23" s="278">
        <f t="shared" si="2"/>
        <v>10</v>
      </c>
      <c r="O23" s="278">
        <v>13</v>
      </c>
      <c r="P23" s="278">
        <f t="shared" si="3"/>
        <v>14</v>
      </c>
      <c r="Q23" s="279" t="str">
        <f t="shared" si="4"/>
        <v>Murcia, Región de</v>
      </c>
      <c r="R23" s="280">
        <f t="shared" si="5"/>
        <v>25.710072831801732</v>
      </c>
      <c r="S23" s="275"/>
      <c r="T23" s="275"/>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c r="EZ23" s="281"/>
      <c r="FA23" s="281"/>
      <c r="FB23" s="281"/>
      <c r="FC23" s="281"/>
      <c r="FD23" s="281"/>
      <c r="FE23" s="281"/>
      <c r="FF23" s="281"/>
      <c r="FG23" s="281"/>
      <c r="FH23" s="281"/>
      <c r="FI23" s="281"/>
      <c r="FJ23" s="281"/>
      <c r="FK23" s="281"/>
      <c r="FL23" s="281"/>
      <c r="FM23" s="281"/>
      <c r="FN23" s="281"/>
      <c r="FO23" s="281"/>
      <c r="FP23" s="281"/>
      <c r="FQ23" s="281"/>
      <c r="FR23" s="281"/>
      <c r="FS23" s="281"/>
      <c r="FT23" s="281"/>
      <c r="FU23" s="281"/>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1"/>
      <c r="GR23" s="281"/>
      <c r="GS23" s="281"/>
      <c r="GT23" s="281"/>
      <c r="GU23" s="281"/>
      <c r="GV23" s="281"/>
      <c r="GW23" s="281"/>
      <c r="GX23" s="281"/>
      <c r="GY23" s="281"/>
      <c r="GZ23" s="281"/>
      <c r="HA23" s="281"/>
      <c r="HB23" s="281"/>
      <c r="HC23" s="281"/>
      <c r="HD23" s="281"/>
      <c r="HE23" s="281"/>
      <c r="HF23" s="281"/>
      <c r="HG23" s="281"/>
      <c r="HH23" s="281"/>
      <c r="HI23" s="281"/>
      <c r="HJ23" s="281"/>
      <c r="HK23" s="281"/>
      <c r="HL23" s="281"/>
      <c r="HM23" s="281"/>
      <c r="HN23" s="281"/>
      <c r="HO23" s="281"/>
      <c r="HP23" s="281"/>
      <c r="HQ23" s="281"/>
      <c r="HR23" s="281"/>
      <c r="HS23" s="281"/>
      <c r="HT23" s="281"/>
      <c r="HU23" s="281"/>
      <c r="HV23" s="281"/>
      <c r="HW23" s="281"/>
      <c r="HX23" s="281"/>
      <c r="HY23" s="281"/>
      <c r="HZ23" s="281"/>
      <c r="IA23" s="281"/>
      <c r="IB23" s="281"/>
      <c r="IC23" s="281"/>
      <c r="ID23" s="281"/>
      <c r="IE23" s="281"/>
      <c r="IF23" s="281"/>
      <c r="IG23" s="281"/>
      <c r="IH23" s="281"/>
      <c r="II23" s="281"/>
      <c r="IJ23" s="281"/>
      <c r="IK23" s="281"/>
      <c r="IL23" s="281"/>
      <c r="IM23" s="281"/>
      <c r="IN23" s="281"/>
      <c r="IO23" s="281"/>
      <c r="IP23" s="281"/>
      <c r="IQ23" s="281"/>
      <c r="IR23" s="281"/>
      <c r="IS23" s="281"/>
      <c r="IT23" s="281"/>
      <c r="IU23" s="281"/>
      <c r="IV23" s="281"/>
      <c r="IW23" s="281"/>
      <c r="IX23" s="281"/>
      <c r="IY23" s="281"/>
      <c r="IZ23" s="281"/>
    </row>
    <row r="24" spans="1:260" s="125" customFormat="1" ht="18" customHeight="1" x14ac:dyDescent="0.2">
      <c r="A24" s="281"/>
      <c r="B24" s="233" t="s">
        <v>46</v>
      </c>
      <c r="C24" s="276"/>
      <c r="D24" s="405">
        <v>1531878</v>
      </c>
      <c r="E24" s="186">
        <v>3.2266760357254345</v>
      </c>
      <c r="F24" s="226"/>
      <c r="G24" s="234">
        <v>201423</v>
      </c>
      <c r="H24" s="235">
        <v>3.1054342594200008</v>
      </c>
      <c r="I24" s="276"/>
      <c r="J24" s="282">
        <v>51786</v>
      </c>
      <c r="K24" s="413">
        <f t="shared" si="0"/>
        <v>3.3805564150669962</v>
      </c>
      <c r="L24" s="235">
        <f>J24*100/G24</f>
        <v>25.710072831801732</v>
      </c>
      <c r="M24" s="278"/>
      <c r="N24" s="278">
        <f t="shared" si="2"/>
        <v>13</v>
      </c>
      <c r="O24" s="278">
        <v>14</v>
      </c>
      <c r="P24" s="278">
        <f t="shared" si="3"/>
        <v>2</v>
      </c>
      <c r="Q24" s="279" t="str">
        <f t="shared" si="4"/>
        <v>Aragón</v>
      </c>
      <c r="R24" s="280">
        <f t="shared" si="5"/>
        <v>24.761062128990442</v>
      </c>
      <c r="S24" s="275"/>
      <c r="T24" s="275"/>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c r="EZ24" s="281"/>
      <c r="FA24" s="281"/>
      <c r="FB24" s="281"/>
      <c r="FC24" s="281"/>
      <c r="FD24" s="281"/>
      <c r="FE24" s="281"/>
      <c r="FF24" s="281"/>
      <c r="FG24" s="281"/>
      <c r="FH24" s="281"/>
      <c r="FI24" s="281"/>
      <c r="FJ24" s="281"/>
      <c r="FK24" s="281"/>
      <c r="FL24" s="281"/>
      <c r="FM24" s="281"/>
      <c r="FN24" s="281"/>
      <c r="FO24" s="281"/>
      <c r="FP24" s="281"/>
      <c r="FQ24" s="281"/>
      <c r="FR24" s="281"/>
      <c r="FS24" s="281"/>
      <c r="FT24" s="281"/>
      <c r="FU24" s="281"/>
      <c r="FV24" s="281"/>
      <c r="FW24" s="281"/>
      <c r="FX24" s="281"/>
      <c r="FY24" s="281"/>
      <c r="FZ24" s="281"/>
      <c r="GA24" s="281"/>
      <c r="GB24" s="281"/>
      <c r="GC24" s="281"/>
      <c r="GD24" s="281"/>
      <c r="GE24" s="281"/>
      <c r="GF24" s="281"/>
      <c r="GG24" s="281"/>
      <c r="GH24" s="281"/>
      <c r="GI24" s="281"/>
      <c r="GJ24" s="281"/>
      <c r="GK24" s="281"/>
      <c r="GL24" s="281"/>
      <c r="GM24" s="281"/>
      <c r="GN24" s="281"/>
      <c r="GO24" s="281"/>
      <c r="GP24" s="281"/>
      <c r="GQ24" s="281"/>
      <c r="GR24" s="281"/>
      <c r="GS24" s="281"/>
      <c r="GT24" s="281"/>
      <c r="GU24" s="281"/>
      <c r="GV24" s="281"/>
      <c r="GW24" s="281"/>
      <c r="GX24" s="281"/>
      <c r="GY24" s="281"/>
      <c r="GZ24" s="281"/>
      <c r="HA24" s="281"/>
      <c r="HB24" s="281"/>
      <c r="HC24" s="281"/>
      <c r="HD24" s="281"/>
      <c r="HE24" s="281"/>
      <c r="HF24" s="281"/>
      <c r="HG24" s="281"/>
      <c r="HH24" s="281"/>
      <c r="HI24" s="281"/>
      <c r="HJ24" s="281"/>
      <c r="HK24" s="281"/>
      <c r="HL24" s="281"/>
      <c r="HM24" s="281"/>
      <c r="HN24" s="281"/>
      <c r="HO24" s="281"/>
      <c r="HP24" s="281"/>
      <c r="HQ24" s="281"/>
      <c r="HR24" s="281"/>
      <c r="HS24" s="281"/>
      <c r="HT24" s="281"/>
      <c r="HU24" s="281"/>
      <c r="HV24" s="281"/>
      <c r="HW24" s="281"/>
      <c r="HX24" s="281"/>
      <c r="HY24" s="281"/>
      <c r="HZ24" s="281"/>
      <c r="IA24" s="281"/>
      <c r="IB24" s="281"/>
      <c r="IC24" s="281"/>
      <c r="ID24" s="281"/>
      <c r="IE24" s="281"/>
      <c r="IF24" s="281"/>
      <c r="IG24" s="281"/>
      <c r="IH24" s="281"/>
      <c r="II24" s="281"/>
      <c r="IJ24" s="281"/>
      <c r="IK24" s="281"/>
      <c r="IL24" s="281"/>
      <c r="IM24" s="281"/>
      <c r="IN24" s="281"/>
      <c r="IO24" s="281"/>
      <c r="IP24" s="281"/>
      <c r="IQ24" s="281"/>
      <c r="IR24" s="281"/>
      <c r="IS24" s="281"/>
      <c r="IT24" s="281"/>
      <c r="IU24" s="281"/>
      <c r="IV24" s="281"/>
      <c r="IW24" s="281"/>
      <c r="IX24" s="281"/>
      <c r="IY24" s="281"/>
      <c r="IZ24" s="281"/>
    </row>
    <row r="25" spans="1:260" s="125" customFormat="1" ht="18" customHeight="1" x14ac:dyDescent="0.2">
      <c r="A25" s="281"/>
      <c r="B25" s="233" t="s">
        <v>47</v>
      </c>
      <c r="C25" s="276"/>
      <c r="D25" s="406">
        <v>664117</v>
      </c>
      <c r="E25" s="186">
        <v>1.3988649284198011</v>
      </c>
      <c r="F25" s="226"/>
      <c r="G25" s="238">
        <v>82583</v>
      </c>
      <c r="H25" s="235">
        <v>1.2732214168475393</v>
      </c>
      <c r="I25" s="276"/>
      <c r="J25" s="282">
        <v>21516</v>
      </c>
      <c r="K25" s="413">
        <f t="shared" si="0"/>
        <v>3.239790579069652</v>
      </c>
      <c r="L25" s="235">
        <f t="shared" si="1"/>
        <v>26.053788309942725</v>
      </c>
      <c r="M25" s="278"/>
      <c r="N25" s="278">
        <f t="shared" si="2"/>
        <v>12</v>
      </c>
      <c r="O25" s="278">
        <v>15</v>
      </c>
      <c r="P25" s="278">
        <f t="shared" si="3"/>
        <v>6</v>
      </c>
      <c r="Q25" s="279" t="str">
        <f t="shared" si="4"/>
        <v>Cantabria</v>
      </c>
      <c r="R25" s="283">
        <f t="shared" si="5"/>
        <v>22.810449647866129</v>
      </c>
      <c r="S25" s="275"/>
      <c r="T25" s="275"/>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c r="FZ25" s="281"/>
      <c r="GA25" s="281"/>
      <c r="GB25" s="281"/>
      <c r="GC25" s="281"/>
      <c r="GD25" s="281"/>
      <c r="GE25" s="281"/>
      <c r="GF25" s="281"/>
      <c r="GG25" s="281"/>
      <c r="GH25" s="281"/>
      <c r="GI25" s="281"/>
      <c r="GJ25" s="281"/>
      <c r="GK25" s="281"/>
      <c r="GL25" s="281"/>
      <c r="GM25" s="281"/>
      <c r="GN25" s="281"/>
      <c r="GO25" s="281"/>
      <c r="GP25" s="281"/>
      <c r="GQ25" s="281"/>
      <c r="GR25" s="281"/>
      <c r="GS25" s="281"/>
      <c r="GT25" s="281"/>
      <c r="GU25" s="281"/>
      <c r="GV25" s="281"/>
      <c r="GW25" s="281"/>
      <c r="GX25" s="281"/>
      <c r="GY25" s="281"/>
      <c r="GZ25" s="281"/>
      <c r="HA25" s="281"/>
      <c r="HB25" s="281"/>
      <c r="HC25" s="281"/>
      <c r="HD25" s="281"/>
      <c r="HE25" s="281"/>
      <c r="HF25" s="281"/>
      <c r="HG25" s="281"/>
      <c r="HH25" s="281"/>
      <c r="HI25" s="281"/>
      <c r="HJ25" s="281"/>
      <c r="HK25" s="281"/>
      <c r="HL25" s="281"/>
      <c r="HM25" s="281"/>
      <c r="HN25" s="281"/>
      <c r="HO25" s="281"/>
      <c r="HP25" s="281"/>
      <c r="HQ25" s="281"/>
      <c r="HR25" s="281"/>
      <c r="HS25" s="281"/>
      <c r="HT25" s="281"/>
      <c r="HU25" s="281"/>
      <c r="HV25" s="281"/>
      <c r="HW25" s="281"/>
      <c r="HX25" s="281"/>
      <c r="HY25" s="281"/>
      <c r="HZ25" s="281"/>
      <c r="IA25" s="281"/>
      <c r="IB25" s="281"/>
      <c r="IC25" s="281"/>
      <c r="ID25" s="281"/>
      <c r="IE25" s="281"/>
      <c r="IF25" s="281"/>
      <c r="IG25" s="281"/>
      <c r="IH25" s="281"/>
      <c r="II25" s="281"/>
      <c r="IJ25" s="281"/>
      <c r="IK25" s="281"/>
      <c r="IL25" s="281"/>
      <c r="IM25" s="281"/>
      <c r="IN25" s="281"/>
      <c r="IO25" s="281"/>
      <c r="IP25" s="281"/>
      <c r="IQ25" s="281"/>
      <c r="IR25" s="281"/>
      <c r="IS25" s="281"/>
      <c r="IT25" s="281"/>
      <c r="IU25" s="281"/>
      <c r="IV25" s="281"/>
      <c r="IW25" s="281"/>
      <c r="IX25" s="281"/>
      <c r="IY25" s="281"/>
      <c r="IZ25" s="281"/>
    </row>
    <row r="26" spans="1:260" s="125" customFormat="1" ht="18" customHeight="1" x14ac:dyDescent="0.2">
      <c r="A26" s="281"/>
      <c r="B26" s="233" t="s">
        <v>48</v>
      </c>
      <c r="C26" s="276"/>
      <c r="D26" s="406">
        <v>2208174</v>
      </c>
      <c r="E26" s="186">
        <v>4.6511942390399073</v>
      </c>
      <c r="F26" s="226"/>
      <c r="G26" s="238">
        <v>336616</v>
      </c>
      <c r="H26" s="235">
        <v>5.1897690862956214</v>
      </c>
      <c r="I26" s="276"/>
      <c r="J26" s="282">
        <v>110384</v>
      </c>
      <c r="K26" s="413">
        <f t="shared" si="0"/>
        <v>4.9988814287279899</v>
      </c>
      <c r="L26" s="235">
        <f t="shared" si="1"/>
        <v>32.792261805737098</v>
      </c>
      <c r="M26" s="278"/>
      <c r="N26" s="278">
        <f t="shared" si="2"/>
        <v>4</v>
      </c>
      <c r="O26" s="278">
        <v>16</v>
      </c>
      <c r="P26" s="278">
        <f t="shared" si="3"/>
        <v>18</v>
      </c>
      <c r="Q26" s="279" t="str">
        <f t="shared" si="4"/>
        <v>Ceuta y Melilla</v>
      </c>
      <c r="R26" s="280">
        <f t="shared" si="5"/>
        <v>22.139906609195403</v>
      </c>
      <c r="S26" s="275"/>
      <c r="T26" s="275"/>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c r="DM26" s="281"/>
      <c r="DN26" s="281"/>
      <c r="DO26" s="281"/>
      <c r="DP26" s="281"/>
      <c r="DQ26" s="281"/>
      <c r="DR26" s="281"/>
      <c r="DS26" s="281"/>
      <c r="DT26" s="281"/>
      <c r="DU26" s="281"/>
      <c r="DV26" s="281"/>
      <c r="DW26" s="281"/>
      <c r="DX26" s="281"/>
      <c r="DY26" s="281"/>
      <c r="DZ26" s="281"/>
      <c r="EA26" s="281"/>
      <c r="EB26" s="281"/>
      <c r="EC26" s="281"/>
      <c r="ED26" s="281"/>
      <c r="EE26" s="281"/>
      <c r="EF26" s="281"/>
      <c r="EG26" s="281"/>
      <c r="EH26" s="281"/>
      <c r="EI26" s="281"/>
      <c r="EJ26" s="281"/>
      <c r="EK26" s="281"/>
      <c r="EL26" s="281"/>
      <c r="EM26" s="281"/>
      <c r="EN26" s="281"/>
      <c r="EO26" s="281"/>
      <c r="EP26" s="281"/>
      <c r="EQ26" s="281"/>
      <c r="ER26" s="281"/>
      <c r="ES26" s="281"/>
      <c r="ET26" s="281"/>
      <c r="EU26" s="281"/>
      <c r="EV26" s="281"/>
      <c r="EW26" s="281"/>
      <c r="EX26" s="281"/>
      <c r="EY26" s="281"/>
      <c r="EZ26" s="281"/>
      <c r="FA26" s="281"/>
      <c r="FB26" s="281"/>
      <c r="FC26" s="281"/>
      <c r="FD26" s="281"/>
      <c r="FE26" s="281"/>
      <c r="FF26" s="281"/>
      <c r="FG26" s="281"/>
      <c r="FH26" s="281"/>
      <c r="FI26" s="281"/>
      <c r="FJ26" s="281"/>
      <c r="FK26" s="281"/>
      <c r="FL26" s="281"/>
      <c r="FM26" s="281"/>
      <c r="FN26" s="281"/>
      <c r="FO26" s="281"/>
      <c r="FP26" s="281"/>
      <c r="FQ26" s="281"/>
      <c r="FR26" s="281"/>
      <c r="FS26" s="281"/>
      <c r="FT26" s="281"/>
      <c r="FU26" s="281"/>
      <c r="FV26" s="281"/>
      <c r="FW26" s="281"/>
      <c r="FX26" s="281"/>
      <c r="FY26" s="281"/>
      <c r="FZ26" s="281"/>
      <c r="GA26" s="281"/>
      <c r="GB26" s="281"/>
      <c r="GC26" s="281"/>
      <c r="GD26" s="281"/>
      <c r="GE26" s="281"/>
      <c r="GF26" s="281"/>
      <c r="GG26" s="281"/>
      <c r="GH26" s="281"/>
      <c r="GI26" s="281"/>
      <c r="GJ26" s="281"/>
      <c r="GK26" s="281"/>
      <c r="GL26" s="281"/>
      <c r="GM26" s="281"/>
      <c r="GN26" s="281"/>
      <c r="GO26" s="281"/>
      <c r="GP26" s="281"/>
      <c r="GQ26" s="281"/>
      <c r="GR26" s="281"/>
      <c r="GS26" s="281"/>
      <c r="GT26" s="281"/>
      <c r="GU26" s="281"/>
      <c r="GV26" s="281"/>
      <c r="GW26" s="281"/>
      <c r="GX26" s="281"/>
      <c r="GY26" s="281"/>
      <c r="GZ26" s="281"/>
      <c r="HA26" s="281"/>
      <c r="HB26" s="281"/>
      <c r="HC26" s="281"/>
      <c r="HD26" s="281"/>
      <c r="HE26" s="281"/>
      <c r="HF26" s="281"/>
      <c r="HG26" s="281"/>
      <c r="HH26" s="281"/>
      <c r="HI26" s="281"/>
      <c r="HJ26" s="281"/>
      <c r="HK26" s="281"/>
      <c r="HL26" s="281"/>
      <c r="HM26" s="281"/>
      <c r="HN26" s="281"/>
      <c r="HO26" s="281"/>
      <c r="HP26" s="281"/>
      <c r="HQ26" s="281"/>
      <c r="HR26" s="281"/>
      <c r="HS26" s="281"/>
      <c r="HT26" s="281"/>
      <c r="HU26" s="281"/>
      <c r="HV26" s="281"/>
      <c r="HW26" s="281"/>
      <c r="HX26" s="281"/>
      <c r="HY26" s="281"/>
      <c r="HZ26" s="281"/>
      <c r="IA26" s="281"/>
      <c r="IB26" s="281"/>
      <c r="IC26" s="281"/>
      <c r="ID26" s="281"/>
      <c r="IE26" s="281"/>
      <c r="IF26" s="281"/>
      <c r="IG26" s="281"/>
      <c r="IH26" s="281"/>
      <c r="II26" s="281"/>
      <c r="IJ26" s="281"/>
      <c r="IK26" s="281"/>
      <c r="IL26" s="281"/>
      <c r="IM26" s="281"/>
      <c r="IN26" s="281"/>
      <c r="IO26" s="281"/>
      <c r="IP26" s="281"/>
      <c r="IQ26" s="281"/>
      <c r="IR26" s="281"/>
      <c r="IS26" s="281"/>
      <c r="IT26" s="281"/>
      <c r="IU26" s="281"/>
      <c r="IV26" s="281"/>
      <c r="IW26" s="281"/>
      <c r="IX26" s="281"/>
      <c r="IY26" s="281"/>
      <c r="IZ26" s="281"/>
    </row>
    <row r="27" spans="1:260" s="125" customFormat="1" ht="18" customHeight="1" x14ac:dyDescent="0.2">
      <c r="A27" s="281"/>
      <c r="B27" s="233" t="s">
        <v>49</v>
      </c>
      <c r="C27" s="276"/>
      <c r="D27" s="406">
        <v>319892</v>
      </c>
      <c r="E27" s="187">
        <v>0.67380551872948147</v>
      </c>
      <c r="F27" s="226"/>
      <c r="G27" s="238">
        <v>45131</v>
      </c>
      <c r="H27" s="242">
        <v>0.69580610735558523</v>
      </c>
      <c r="I27" s="276"/>
      <c r="J27" s="282">
        <v>14224</v>
      </c>
      <c r="K27" s="413">
        <f t="shared" si="0"/>
        <v>4.4465006939842198</v>
      </c>
      <c r="L27" s="242">
        <f t="shared" si="1"/>
        <v>31.517138995369038</v>
      </c>
      <c r="M27" s="278"/>
      <c r="N27" s="278">
        <f t="shared" si="2"/>
        <v>6</v>
      </c>
      <c r="O27" s="278">
        <v>17</v>
      </c>
      <c r="P27" s="278">
        <f t="shared" si="3"/>
        <v>3</v>
      </c>
      <c r="Q27" s="279" t="str">
        <f t="shared" si="4"/>
        <v>Asturias, Principado de</v>
      </c>
      <c r="R27" s="280">
        <f t="shared" si="5"/>
        <v>21.146551456832487</v>
      </c>
      <c r="S27" s="275"/>
      <c r="T27" s="275"/>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c r="DM27" s="281"/>
      <c r="DN27" s="281"/>
      <c r="DO27" s="281"/>
      <c r="DP27" s="281"/>
      <c r="DQ27" s="281"/>
      <c r="DR27" s="281"/>
      <c r="DS27" s="281"/>
      <c r="DT27" s="281"/>
      <c r="DU27" s="281"/>
      <c r="DV27" s="281"/>
      <c r="DW27" s="281"/>
      <c r="DX27" s="281"/>
      <c r="DY27" s="281"/>
      <c r="DZ27" s="281"/>
      <c r="EA27" s="281"/>
      <c r="EB27" s="281"/>
      <c r="EC27" s="281"/>
      <c r="ED27" s="281"/>
      <c r="EE27" s="281"/>
      <c r="EF27" s="281"/>
      <c r="EG27" s="281"/>
      <c r="EH27" s="281"/>
      <c r="EI27" s="281"/>
      <c r="EJ27" s="281"/>
      <c r="EK27" s="281"/>
      <c r="EL27" s="281"/>
      <c r="EM27" s="281"/>
      <c r="EN27" s="281"/>
      <c r="EO27" s="281"/>
      <c r="EP27" s="281"/>
      <c r="EQ27" s="281"/>
      <c r="ER27" s="281"/>
      <c r="ES27" s="281"/>
      <c r="ET27" s="281"/>
      <c r="EU27" s="281"/>
      <c r="EV27" s="281"/>
      <c r="EW27" s="281"/>
      <c r="EX27" s="281"/>
      <c r="EY27" s="281"/>
      <c r="EZ27" s="281"/>
      <c r="FA27" s="281"/>
      <c r="FB27" s="281"/>
      <c r="FC27" s="281"/>
      <c r="FD27" s="281"/>
      <c r="FE27" s="281"/>
      <c r="FF27" s="281"/>
      <c r="FG27" s="281"/>
      <c r="FH27" s="281"/>
      <c r="FI27" s="281"/>
      <c r="FJ27" s="281"/>
      <c r="FK27" s="281"/>
      <c r="FL27" s="281"/>
      <c r="FM27" s="281"/>
      <c r="FN27" s="281"/>
      <c r="FO27" s="281"/>
      <c r="FP27" s="281"/>
      <c r="FQ27" s="281"/>
      <c r="FR27" s="281"/>
      <c r="FS27" s="281"/>
      <c r="FT27" s="281"/>
      <c r="FU27" s="281"/>
      <c r="FV27" s="281"/>
      <c r="FW27" s="281"/>
      <c r="FX27" s="281"/>
      <c r="FY27" s="281"/>
      <c r="FZ27" s="281"/>
      <c r="GA27" s="281"/>
      <c r="GB27" s="281"/>
      <c r="GC27" s="281"/>
      <c r="GD27" s="281"/>
      <c r="GE27" s="281"/>
      <c r="GF27" s="281"/>
      <c r="GG27" s="281"/>
      <c r="GH27" s="281"/>
      <c r="GI27" s="281"/>
      <c r="GJ27" s="281"/>
      <c r="GK27" s="281"/>
      <c r="GL27" s="281"/>
      <c r="GM27" s="281"/>
      <c r="GN27" s="281"/>
      <c r="GO27" s="281"/>
      <c r="GP27" s="281"/>
      <c r="GQ27" s="281"/>
      <c r="GR27" s="281"/>
      <c r="GS27" s="281"/>
      <c r="GT27" s="281"/>
      <c r="GU27" s="281"/>
      <c r="GV27" s="281"/>
      <c r="GW27" s="281"/>
      <c r="GX27" s="281"/>
      <c r="GY27" s="281"/>
      <c r="GZ27" s="281"/>
      <c r="HA27" s="281"/>
      <c r="HB27" s="281"/>
      <c r="HC27" s="281"/>
      <c r="HD27" s="281"/>
      <c r="HE27" s="281"/>
      <c r="HF27" s="281"/>
      <c r="HG27" s="281"/>
      <c r="HH27" s="281"/>
      <c r="HI27" s="281"/>
      <c r="HJ27" s="281"/>
      <c r="HK27" s="281"/>
      <c r="HL27" s="281"/>
      <c r="HM27" s="281"/>
      <c r="HN27" s="281"/>
      <c r="HO27" s="281"/>
      <c r="HP27" s="281"/>
      <c r="HQ27" s="281"/>
      <c r="HR27" s="281"/>
      <c r="HS27" s="281"/>
      <c r="HT27" s="281"/>
      <c r="HU27" s="281"/>
      <c r="HV27" s="281"/>
      <c r="HW27" s="281"/>
      <c r="HX27" s="281"/>
      <c r="HY27" s="281"/>
      <c r="HZ27" s="281"/>
      <c r="IA27" s="281"/>
      <c r="IB27" s="281"/>
      <c r="IC27" s="281"/>
      <c r="ID27" s="281"/>
      <c r="IE27" s="281"/>
      <c r="IF27" s="281"/>
      <c r="IG27" s="281"/>
      <c r="IH27" s="281"/>
      <c r="II27" s="281"/>
      <c r="IJ27" s="281"/>
      <c r="IK27" s="281"/>
      <c r="IL27" s="281"/>
      <c r="IM27" s="281"/>
      <c r="IN27" s="281"/>
      <c r="IO27" s="281"/>
      <c r="IP27" s="281"/>
      <c r="IQ27" s="281"/>
      <c r="IR27" s="281"/>
      <c r="IS27" s="281"/>
      <c r="IT27" s="281"/>
      <c r="IU27" s="281"/>
      <c r="IV27" s="281"/>
      <c r="IW27" s="281"/>
      <c r="IX27" s="281"/>
      <c r="IY27" s="281"/>
      <c r="IZ27" s="281"/>
    </row>
    <row r="28" spans="1:260" s="125" customFormat="1" ht="18" customHeight="1" x14ac:dyDescent="0.2">
      <c r="A28" s="281"/>
      <c r="B28" s="233" t="s">
        <v>4</v>
      </c>
      <c r="C28" s="276"/>
      <c r="D28" s="238">
        <v>168287</v>
      </c>
      <c r="E28" s="242">
        <v>0.35447185090726951</v>
      </c>
      <c r="F28" s="222"/>
      <c r="G28" s="238">
        <v>22272</v>
      </c>
      <c r="H28" s="242">
        <v>0.34337802448480192</v>
      </c>
      <c r="I28" s="276"/>
      <c r="J28" s="282">
        <v>4931</v>
      </c>
      <c r="K28" s="413">
        <f t="shared" si="0"/>
        <v>2.9301134371638926</v>
      </c>
      <c r="L28" s="242">
        <f t="shared" si="1"/>
        <v>22.139906609195403</v>
      </c>
      <c r="M28" s="278"/>
      <c r="N28" s="278">
        <f t="shared" si="2"/>
        <v>16</v>
      </c>
      <c r="O28" s="278">
        <v>18</v>
      </c>
      <c r="P28" s="278">
        <f t="shared" si="3"/>
        <v>5</v>
      </c>
      <c r="Q28" s="279" t="str">
        <f t="shared" si="4"/>
        <v>Canarias</v>
      </c>
      <c r="R28" s="280">
        <f t="shared" si="5"/>
        <v>20.126303338653358</v>
      </c>
      <c r="S28" s="223"/>
      <c r="T28" s="223"/>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c r="DM28" s="281"/>
      <c r="DN28" s="281"/>
      <c r="DO28" s="281"/>
      <c r="DP28" s="281"/>
      <c r="DQ28" s="281"/>
      <c r="DR28" s="281"/>
      <c r="DS28" s="281"/>
      <c r="DT28" s="281"/>
      <c r="DU28" s="281"/>
      <c r="DV28" s="281"/>
      <c r="DW28" s="281"/>
      <c r="DX28" s="281"/>
      <c r="DY28" s="281"/>
      <c r="DZ28" s="281"/>
      <c r="EA28" s="281"/>
      <c r="EB28" s="281"/>
      <c r="EC28" s="281"/>
      <c r="ED28" s="281"/>
      <c r="EE28" s="281"/>
      <c r="EF28" s="281"/>
      <c r="EG28" s="281"/>
      <c r="EH28" s="281"/>
      <c r="EI28" s="281"/>
      <c r="EJ28" s="281"/>
      <c r="EK28" s="281"/>
      <c r="EL28" s="281"/>
      <c r="EM28" s="281"/>
      <c r="EN28" s="281"/>
      <c r="EO28" s="281"/>
      <c r="EP28" s="281"/>
      <c r="EQ28" s="281"/>
      <c r="ER28" s="281"/>
      <c r="ES28" s="281"/>
      <c r="ET28" s="281"/>
      <c r="EU28" s="281"/>
      <c r="EV28" s="281"/>
      <c r="EW28" s="281"/>
      <c r="EX28" s="281"/>
      <c r="EY28" s="281"/>
      <c r="EZ28" s="281"/>
      <c r="FA28" s="281"/>
      <c r="FB28" s="281"/>
      <c r="FC28" s="281"/>
      <c r="FD28" s="281"/>
      <c r="FE28" s="281"/>
      <c r="FF28" s="281"/>
      <c r="FG28" s="281"/>
      <c r="FH28" s="281"/>
      <c r="FI28" s="281"/>
      <c r="FJ28" s="281"/>
      <c r="FK28" s="281"/>
      <c r="FL28" s="281"/>
      <c r="FM28" s="281"/>
      <c r="FN28" s="281"/>
      <c r="FO28" s="281"/>
      <c r="FP28" s="281"/>
      <c r="FQ28" s="281"/>
      <c r="FR28" s="281"/>
      <c r="FS28" s="281"/>
      <c r="FT28" s="281"/>
      <c r="FU28" s="281"/>
      <c r="FV28" s="281"/>
      <c r="FW28" s="281"/>
      <c r="FX28" s="281"/>
      <c r="FY28" s="281"/>
      <c r="FZ28" s="281"/>
      <c r="GA28" s="281"/>
      <c r="GB28" s="281"/>
      <c r="GC28" s="281"/>
      <c r="GD28" s="281"/>
      <c r="GE28" s="281"/>
      <c r="GF28" s="281"/>
      <c r="GG28" s="281"/>
      <c r="GH28" s="281"/>
      <c r="GI28" s="281"/>
      <c r="GJ28" s="281"/>
      <c r="GK28" s="281"/>
      <c r="GL28" s="281"/>
      <c r="GM28" s="281"/>
      <c r="GN28" s="281"/>
      <c r="GO28" s="281"/>
      <c r="GP28" s="281"/>
      <c r="GQ28" s="281"/>
      <c r="GR28" s="281"/>
      <c r="GS28" s="281"/>
      <c r="GT28" s="281"/>
      <c r="GU28" s="281"/>
      <c r="GV28" s="281"/>
      <c r="GW28" s="281"/>
      <c r="GX28" s="281"/>
      <c r="GY28" s="281"/>
      <c r="GZ28" s="281"/>
      <c r="HA28" s="281"/>
      <c r="HB28" s="281"/>
      <c r="HC28" s="281"/>
      <c r="HD28" s="281"/>
      <c r="HE28" s="281"/>
      <c r="HF28" s="281"/>
      <c r="HG28" s="281"/>
      <c r="HH28" s="281"/>
      <c r="HI28" s="281"/>
      <c r="HJ28" s="281"/>
      <c r="HK28" s="281"/>
      <c r="HL28" s="281"/>
      <c r="HM28" s="281"/>
      <c r="HN28" s="281"/>
      <c r="HO28" s="281"/>
      <c r="HP28" s="281"/>
      <c r="HQ28" s="281"/>
      <c r="HR28" s="281"/>
      <c r="HS28" s="281"/>
      <c r="HT28" s="281"/>
      <c r="HU28" s="281"/>
      <c r="HV28" s="281"/>
      <c r="HW28" s="281"/>
      <c r="HX28" s="281"/>
      <c r="HY28" s="281"/>
      <c r="HZ28" s="281"/>
      <c r="IA28" s="281"/>
      <c r="IB28" s="281"/>
      <c r="IC28" s="281"/>
      <c r="ID28" s="281"/>
      <c r="IE28" s="281"/>
      <c r="IF28" s="281"/>
      <c r="IG28" s="281"/>
      <c r="IH28" s="281"/>
      <c r="II28" s="281"/>
      <c r="IJ28" s="281"/>
      <c r="IK28" s="281"/>
      <c r="IL28" s="281"/>
      <c r="IM28" s="281"/>
      <c r="IN28" s="281"/>
      <c r="IO28" s="281"/>
      <c r="IP28" s="281"/>
      <c r="IQ28" s="281"/>
      <c r="IR28" s="281"/>
      <c r="IS28" s="281"/>
      <c r="IT28" s="281"/>
      <c r="IU28" s="281"/>
      <c r="IV28" s="281"/>
      <c r="IW28" s="281"/>
      <c r="IX28" s="281"/>
      <c r="IY28" s="281"/>
      <c r="IZ28" s="281"/>
    </row>
    <row r="29" spans="1:260" s="125" customFormat="1" ht="6" customHeight="1" x14ac:dyDescent="0.2">
      <c r="A29" s="281"/>
      <c r="B29" s="290"/>
      <c r="C29" s="232"/>
      <c r="D29" s="291"/>
      <c r="E29" s="292"/>
      <c r="F29" s="211"/>
      <c r="G29" s="291"/>
      <c r="H29" s="292"/>
      <c r="I29" s="232"/>
      <c r="J29" s="291"/>
      <c r="K29" s="411"/>
      <c r="L29" s="292"/>
      <c r="M29" s="278"/>
      <c r="N29" s="278"/>
      <c r="O29" s="278">
        <v>19</v>
      </c>
      <c r="P29" s="278">
        <f t="shared" si="3"/>
        <v>12</v>
      </c>
      <c r="Q29" s="279" t="str">
        <f t="shared" si="4"/>
        <v>Galicia</v>
      </c>
      <c r="R29" s="280">
        <f t="shared" si="5"/>
        <v>16.940509681644624</v>
      </c>
      <c r="S29" s="212"/>
      <c r="T29" s="212"/>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c r="DM29" s="281"/>
      <c r="DN29" s="281"/>
      <c r="DO29" s="281"/>
      <c r="DP29" s="281"/>
      <c r="DQ29" s="281"/>
      <c r="DR29" s="281"/>
      <c r="DS29" s="281"/>
      <c r="DT29" s="281"/>
      <c r="DU29" s="281"/>
      <c r="DV29" s="281"/>
      <c r="DW29" s="281"/>
      <c r="DX29" s="281"/>
      <c r="DY29" s="281"/>
      <c r="DZ29" s="281"/>
      <c r="EA29" s="281"/>
      <c r="EB29" s="281"/>
      <c r="EC29" s="281"/>
      <c r="ED29" s="281"/>
      <c r="EE29" s="281"/>
      <c r="EF29" s="281"/>
      <c r="EG29" s="281"/>
      <c r="EH29" s="281"/>
      <c r="EI29" s="281"/>
      <c r="EJ29" s="281"/>
      <c r="EK29" s="281"/>
      <c r="EL29" s="281"/>
      <c r="EM29" s="281"/>
      <c r="EN29" s="281"/>
      <c r="EO29" s="281"/>
      <c r="EP29" s="281"/>
      <c r="EQ29" s="281"/>
      <c r="ER29" s="281"/>
      <c r="ES29" s="281"/>
      <c r="ET29" s="281"/>
      <c r="EU29" s="281"/>
      <c r="EV29" s="281"/>
      <c r="EW29" s="281"/>
      <c r="EX29" s="281"/>
      <c r="EY29" s="281"/>
      <c r="EZ29" s="281"/>
      <c r="FA29" s="281"/>
      <c r="FB29" s="281"/>
      <c r="FC29" s="281"/>
      <c r="FD29" s="281"/>
      <c r="FE29" s="281"/>
      <c r="FF29" s="281"/>
      <c r="FG29" s="281"/>
      <c r="FH29" s="281"/>
      <c r="FI29" s="281"/>
      <c r="FJ29" s="281"/>
      <c r="FK29" s="281"/>
      <c r="FL29" s="281"/>
      <c r="FM29" s="281"/>
      <c r="FN29" s="281"/>
      <c r="FO29" s="281"/>
      <c r="FP29" s="281"/>
      <c r="FQ29" s="281"/>
      <c r="FR29" s="281"/>
      <c r="FS29" s="281"/>
      <c r="FT29" s="281"/>
      <c r="FU29" s="281"/>
      <c r="FV29" s="281"/>
      <c r="FW29" s="281"/>
      <c r="FX29" s="281"/>
      <c r="FY29" s="281"/>
      <c r="FZ29" s="281"/>
      <c r="GA29" s="281"/>
      <c r="GB29" s="281"/>
      <c r="GC29" s="281"/>
      <c r="GD29" s="281"/>
      <c r="GE29" s="281"/>
      <c r="GF29" s="281"/>
      <c r="GG29" s="281"/>
      <c r="GH29" s="281"/>
      <c r="GI29" s="281"/>
      <c r="GJ29" s="281"/>
      <c r="GK29" s="281"/>
      <c r="GL29" s="281"/>
      <c r="GM29" s="281"/>
      <c r="GN29" s="281"/>
      <c r="GO29" s="281"/>
      <c r="GP29" s="281"/>
      <c r="GQ29" s="281"/>
      <c r="GR29" s="281"/>
      <c r="GS29" s="281"/>
      <c r="GT29" s="281"/>
      <c r="GU29" s="281"/>
      <c r="GV29" s="281"/>
      <c r="GW29" s="281"/>
      <c r="GX29" s="281"/>
      <c r="GY29" s="281"/>
      <c r="GZ29" s="281"/>
      <c r="HA29" s="281"/>
      <c r="HB29" s="281"/>
      <c r="HC29" s="281"/>
      <c r="HD29" s="281"/>
      <c r="HE29" s="281"/>
      <c r="HF29" s="281"/>
      <c r="HG29" s="281"/>
      <c r="HH29" s="281"/>
      <c r="HI29" s="281"/>
      <c r="HJ29" s="281"/>
      <c r="HK29" s="281"/>
      <c r="HL29" s="281"/>
      <c r="HM29" s="281"/>
      <c r="HN29" s="281"/>
      <c r="HO29" s="281"/>
      <c r="HP29" s="281"/>
      <c r="HQ29" s="281"/>
      <c r="HR29" s="281"/>
      <c r="HS29" s="281"/>
      <c r="HT29" s="281"/>
      <c r="HU29" s="281"/>
      <c r="HV29" s="281"/>
      <c r="HW29" s="281"/>
      <c r="HX29" s="281"/>
      <c r="HY29" s="281"/>
      <c r="HZ29" s="281"/>
      <c r="IA29" s="281"/>
      <c r="IB29" s="281"/>
      <c r="IC29" s="281"/>
      <c r="ID29" s="281"/>
      <c r="IE29" s="281"/>
      <c r="IF29" s="281"/>
      <c r="IG29" s="281"/>
      <c r="IH29" s="281"/>
      <c r="II29" s="281"/>
      <c r="IJ29" s="281"/>
      <c r="IK29" s="281"/>
      <c r="IL29" s="281"/>
      <c r="IM29" s="281"/>
      <c r="IN29" s="281"/>
      <c r="IO29" s="281"/>
      <c r="IP29" s="281"/>
      <c r="IQ29" s="281"/>
      <c r="IR29" s="281"/>
      <c r="IS29" s="281"/>
      <c r="IT29" s="281"/>
      <c r="IU29" s="281"/>
      <c r="IV29" s="281"/>
      <c r="IW29" s="281"/>
      <c r="IX29" s="281"/>
      <c r="IY29" s="281"/>
      <c r="IZ29" s="281"/>
    </row>
    <row r="30" spans="1:260" s="125" customFormat="1" ht="5.25" customHeight="1" x14ac:dyDescent="0.2">
      <c r="A30" s="281"/>
      <c r="B30" s="293"/>
      <c r="C30" s="293"/>
      <c r="D30" s="221"/>
      <c r="E30" s="249"/>
      <c r="F30" s="258"/>
      <c r="G30" s="293"/>
      <c r="H30" s="294"/>
      <c r="I30" s="293"/>
      <c r="J30" s="256"/>
      <c r="K30" s="256"/>
      <c r="L30" s="295"/>
      <c r="M30" s="296"/>
      <c r="N30" s="278"/>
      <c r="O30" s="297"/>
      <c r="P30" s="297"/>
      <c r="Q30" s="297"/>
      <c r="R30" s="297"/>
      <c r="S30" s="256"/>
      <c r="T30" s="256"/>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c r="DM30" s="281"/>
      <c r="DN30" s="281"/>
      <c r="DO30" s="281"/>
      <c r="DP30" s="281"/>
      <c r="DQ30" s="281"/>
      <c r="DR30" s="281"/>
      <c r="DS30" s="281"/>
      <c r="DT30" s="281"/>
      <c r="DU30" s="281"/>
      <c r="DV30" s="281"/>
      <c r="DW30" s="281"/>
      <c r="DX30" s="281"/>
      <c r="DY30" s="281"/>
      <c r="DZ30" s="281"/>
      <c r="EA30" s="281"/>
      <c r="EB30" s="281"/>
      <c r="EC30" s="281"/>
      <c r="ED30" s="281"/>
      <c r="EE30" s="281"/>
      <c r="EF30" s="281"/>
      <c r="EG30" s="281"/>
      <c r="EH30" s="281"/>
      <c r="EI30" s="281"/>
      <c r="EJ30" s="281"/>
      <c r="EK30" s="281"/>
      <c r="EL30" s="281"/>
      <c r="EM30" s="281"/>
      <c r="EN30" s="281"/>
      <c r="EO30" s="281"/>
      <c r="EP30" s="281"/>
      <c r="EQ30" s="281"/>
      <c r="ER30" s="281"/>
      <c r="ES30" s="281"/>
      <c r="ET30" s="281"/>
      <c r="EU30" s="281"/>
      <c r="EV30" s="281"/>
      <c r="EW30" s="281"/>
      <c r="EX30" s="281"/>
      <c r="EY30" s="281"/>
      <c r="EZ30" s="281"/>
      <c r="FA30" s="281"/>
      <c r="FB30" s="281"/>
      <c r="FC30" s="281"/>
      <c r="FD30" s="281"/>
      <c r="FE30" s="281"/>
      <c r="FF30" s="281"/>
      <c r="FG30" s="281"/>
      <c r="FH30" s="281"/>
      <c r="FI30" s="281"/>
      <c r="FJ30" s="281"/>
      <c r="FK30" s="281"/>
      <c r="FL30" s="281"/>
      <c r="FM30" s="281"/>
      <c r="FN30" s="281"/>
      <c r="FO30" s="281"/>
      <c r="FP30" s="281"/>
      <c r="FQ30" s="281"/>
      <c r="FR30" s="281"/>
      <c r="FS30" s="281"/>
      <c r="FT30" s="281"/>
      <c r="FU30" s="281"/>
      <c r="FV30" s="281"/>
      <c r="FW30" s="281"/>
      <c r="FX30" s="281"/>
      <c r="FY30" s="281"/>
      <c r="FZ30" s="281"/>
      <c r="GA30" s="281"/>
      <c r="GB30" s="281"/>
      <c r="GC30" s="281"/>
      <c r="GD30" s="281"/>
      <c r="GE30" s="281"/>
      <c r="GF30" s="281"/>
      <c r="GG30" s="281"/>
      <c r="GH30" s="281"/>
      <c r="GI30" s="281"/>
      <c r="GJ30" s="281"/>
      <c r="GK30" s="281"/>
      <c r="GL30" s="281"/>
      <c r="GM30" s="281"/>
      <c r="GN30" s="281"/>
      <c r="GO30" s="281"/>
      <c r="GP30" s="281"/>
      <c r="GQ30" s="281"/>
      <c r="GR30" s="281"/>
      <c r="GS30" s="281"/>
      <c r="GT30" s="281"/>
      <c r="GU30" s="281"/>
      <c r="GV30" s="281"/>
      <c r="GW30" s="281"/>
      <c r="GX30" s="281"/>
      <c r="GY30" s="281"/>
      <c r="GZ30" s="281"/>
      <c r="HA30" s="281"/>
      <c r="HB30" s="281"/>
      <c r="HC30" s="281"/>
      <c r="HD30" s="281"/>
      <c r="HE30" s="281"/>
      <c r="HF30" s="281"/>
      <c r="HG30" s="281"/>
      <c r="HH30" s="281"/>
      <c r="HI30" s="281"/>
      <c r="HJ30" s="281"/>
      <c r="HK30" s="281"/>
      <c r="HL30" s="281"/>
      <c r="HM30" s="281"/>
      <c r="HN30" s="281"/>
      <c r="HO30" s="281"/>
      <c r="HP30" s="281"/>
      <c r="HQ30" s="281"/>
      <c r="HR30" s="281"/>
      <c r="HS30" s="281"/>
      <c r="HT30" s="281"/>
      <c r="HU30" s="281"/>
      <c r="HV30" s="281"/>
      <c r="HW30" s="281"/>
      <c r="HX30" s="281"/>
      <c r="HY30" s="281"/>
      <c r="HZ30" s="281"/>
      <c r="IA30" s="281"/>
      <c r="IB30" s="281"/>
      <c r="IC30" s="281"/>
      <c r="ID30" s="281"/>
      <c r="IE30" s="281"/>
      <c r="IF30" s="281"/>
      <c r="IG30" s="281"/>
      <c r="IH30" s="281"/>
      <c r="II30" s="281"/>
      <c r="IJ30" s="281"/>
      <c r="IK30" s="281"/>
      <c r="IL30" s="281"/>
      <c r="IM30" s="281"/>
      <c r="IN30" s="281"/>
      <c r="IO30" s="281"/>
      <c r="IP30" s="281"/>
      <c r="IQ30" s="281"/>
      <c r="IR30" s="281"/>
      <c r="IS30" s="281"/>
      <c r="IT30" s="281"/>
      <c r="IU30" s="281"/>
      <c r="IV30" s="281"/>
      <c r="IW30" s="281"/>
      <c r="IX30" s="281"/>
      <c r="IY30" s="281"/>
      <c r="IZ30" s="281"/>
    </row>
    <row r="31" spans="1:260" s="27" customFormat="1" ht="15.75" customHeight="1" x14ac:dyDescent="0.2">
      <c r="A31" s="222"/>
      <c r="B31" s="298" t="s">
        <v>3</v>
      </c>
      <c r="C31" s="299"/>
      <c r="D31" s="253">
        <f>SUM(D11:D28)</f>
        <v>47475420</v>
      </c>
      <c r="E31" s="254">
        <f>SUM(E11:E28)</f>
        <v>100</v>
      </c>
      <c r="F31" s="260"/>
      <c r="G31" s="253">
        <f>SUM(G11:G28)</f>
        <v>6486146</v>
      </c>
      <c r="H31" s="254">
        <f>SUM(H11:H28)</f>
        <v>99.999999999999986</v>
      </c>
      <c r="I31" s="211"/>
      <c r="J31" s="253">
        <f>SUM(J11:J30)</f>
        <v>1899228</v>
      </c>
      <c r="K31" s="409">
        <f>J31*100/D31</f>
        <v>4.0004448617832136</v>
      </c>
      <c r="L31" s="254">
        <f>J31*100/G31</f>
        <v>29.281302024345429</v>
      </c>
      <c r="M31" s="297"/>
      <c r="N31" s="278">
        <f t="shared" si="2"/>
        <v>9</v>
      </c>
      <c r="O31" s="297"/>
      <c r="P31" s="297"/>
      <c r="Q31" s="297"/>
      <c r="R31" s="297"/>
      <c r="S31" s="261"/>
      <c r="T31" s="261"/>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c r="DL31" s="222"/>
      <c r="DM31" s="222"/>
      <c r="DN31" s="222"/>
      <c r="DO31" s="222"/>
      <c r="DP31" s="222"/>
      <c r="DQ31" s="222"/>
      <c r="DR31" s="222"/>
      <c r="DS31" s="222"/>
      <c r="DT31" s="222"/>
      <c r="DU31" s="222"/>
      <c r="DV31" s="222"/>
      <c r="DW31" s="222"/>
      <c r="DX31" s="222"/>
      <c r="DY31" s="222"/>
      <c r="DZ31" s="222"/>
      <c r="EA31" s="222"/>
      <c r="EB31" s="222"/>
      <c r="EC31" s="222"/>
      <c r="ED31" s="222"/>
      <c r="EE31" s="222"/>
      <c r="EF31" s="222"/>
      <c r="EG31" s="222"/>
      <c r="EH31" s="222"/>
      <c r="EI31" s="222"/>
      <c r="EJ31" s="222"/>
      <c r="EK31" s="222"/>
      <c r="EL31" s="222"/>
      <c r="EM31" s="222"/>
      <c r="EN31" s="222"/>
      <c r="EO31" s="222"/>
      <c r="EP31" s="222"/>
      <c r="EQ31" s="222"/>
      <c r="ER31" s="222"/>
      <c r="ES31" s="222"/>
      <c r="ET31" s="222"/>
      <c r="EU31" s="222"/>
      <c r="EV31" s="222"/>
      <c r="EW31" s="222"/>
      <c r="EX31" s="222"/>
      <c r="EY31" s="222"/>
      <c r="EZ31" s="222"/>
      <c r="FA31" s="222"/>
      <c r="FB31" s="222"/>
      <c r="FC31" s="222"/>
      <c r="FD31" s="222"/>
      <c r="FE31" s="222"/>
      <c r="FF31" s="222"/>
      <c r="FG31" s="222"/>
      <c r="FH31" s="222"/>
      <c r="FI31" s="222"/>
      <c r="FJ31" s="222"/>
      <c r="FK31" s="222"/>
      <c r="FL31" s="222"/>
      <c r="FM31" s="222"/>
      <c r="FN31" s="222"/>
      <c r="FO31" s="222"/>
      <c r="FP31" s="222"/>
      <c r="FQ31" s="222"/>
      <c r="FR31" s="222"/>
      <c r="FS31" s="222"/>
      <c r="FT31" s="222"/>
      <c r="FU31" s="222"/>
      <c r="FV31" s="222"/>
      <c r="FW31" s="222"/>
      <c r="FX31" s="222"/>
      <c r="FY31" s="222"/>
      <c r="FZ31" s="222"/>
      <c r="GA31" s="222"/>
      <c r="GB31" s="222"/>
      <c r="GC31" s="222"/>
      <c r="GD31" s="222"/>
      <c r="GE31" s="222"/>
      <c r="GF31" s="222"/>
      <c r="GG31" s="222"/>
      <c r="GH31" s="222"/>
      <c r="GI31" s="222"/>
      <c r="GJ31" s="222"/>
      <c r="GK31" s="222"/>
      <c r="GL31" s="222"/>
      <c r="GM31" s="222"/>
      <c r="GN31" s="222"/>
      <c r="GO31" s="222"/>
      <c r="GP31" s="222"/>
      <c r="GQ31" s="222"/>
      <c r="GR31" s="222"/>
      <c r="GS31" s="222"/>
      <c r="GT31" s="222"/>
      <c r="GU31" s="222"/>
      <c r="GV31" s="222"/>
      <c r="GW31" s="222"/>
      <c r="GX31" s="222"/>
      <c r="GY31" s="222"/>
      <c r="GZ31" s="222"/>
      <c r="HA31" s="222"/>
      <c r="HB31" s="222"/>
      <c r="HC31" s="222"/>
      <c r="HD31" s="222"/>
      <c r="HE31" s="222"/>
      <c r="HF31" s="222"/>
      <c r="HG31" s="222"/>
      <c r="HH31" s="222"/>
      <c r="HI31" s="222"/>
      <c r="HJ31" s="222"/>
      <c r="HK31" s="222"/>
      <c r="HL31" s="222"/>
      <c r="HM31" s="222"/>
      <c r="HN31" s="222"/>
      <c r="HO31" s="222"/>
      <c r="HP31" s="222"/>
      <c r="HQ31" s="222"/>
      <c r="HR31" s="222"/>
      <c r="HS31" s="222"/>
      <c r="HT31" s="222"/>
      <c r="HU31" s="222"/>
      <c r="HV31" s="222"/>
      <c r="HW31" s="222"/>
      <c r="HX31" s="222"/>
      <c r="HY31" s="222"/>
      <c r="HZ31" s="222"/>
      <c r="IA31" s="222"/>
      <c r="IB31" s="222"/>
      <c r="IC31" s="222"/>
      <c r="ID31" s="222"/>
      <c r="IE31" s="222"/>
      <c r="IF31" s="222"/>
      <c r="IG31" s="222"/>
      <c r="IH31" s="222"/>
      <c r="II31" s="222"/>
      <c r="IJ31" s="222"/>
      <c r="IK31" s="222"/>
      <c r="IL31" s="222"/>
      <c r="IM31" s="222"/>
      <c r="IN31" s="222"/>
      <c r="IO31" s="222"/>
      <c r="IP31" s="222"/>
      <c r="IQ31" s="222"/>
      <c r="IR31" s="222"/>
      <c r="IS31" s="222"/>
      <c r="IT31" s="222"/>
      <c r="IU31" s="222"/>
      <c r="IV31" s="222"/>
      <c r="IW31" s="222"/>
      <c r="IX31" s="222"/>
      <c r="IY31" s="222"/>
      <c r="IZ31" s="222"/>
    </row>
    <row r="32" spans="1:260" s="27" customFormat="1" ht="9.75" customHeight="1" x14ac:dyDescent="0.2">
      <c r="A32" s="222"/>
      <c r="B32" s="300"/>
      <c r="C32" s="299"/>
      <c r="D32" s="260"/>
      <c r="E32" s="260"/>
      <c r="F32" s="299"/>
      <c r="G32" s="301"/>
      <c r="H32" s="302"/>
      <c r="I32" s="211"/>
      <c r="J32" s="301"/>
      <c r="K32" s="301"/>
      <c r="L32" s="302"/>
      <c r="M32" s="303"/>
      <c r="N32" s="303"/>
      <c r="O32" s="261"/>
      <c r="P32" s="261"/>
      <c r="Q32" s="261"/>
      <c r="R32" s="251"/>
      <c r="S32" s="261"/>
      <c r="T32" s="261"/>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2"/>
      <c r="CM32" s="222"/>
      <c r="CN32" s="222"/>
      <c r="CO32" s="222"/>
      <c r="CP32" s="222"/>
      <c r="CQ32" s="222"/>
      <c r="CR32" s="222"/>
      <c r="CS32" s="222"/>
      <c r="CT32" s="222"/>
      <c r="CU32" s="222"/>
      <c r="CV32" s="222"/>
      <c r="CW32" s="222"/>
      <c r="CX32" s="222"/>
      <c r="CY32" s="222"/>
      <c r="CZ32" s="222"/>
      <c r="DA32" s="222"/>
      <c r="DB32" s="222"/>
      <c r="DC32" s="222"/>
      <c r="DD32" s="222"/>
      <c r="DE32" s="222"/>
      <c r="DF32" s="222"/>
      <c r="DG32" s="222"/>
      <c r="DH32" s="222"/>
      <c r="DI32" s="222"/>
      <c r="DJ32" s="222"/>
      <c r="DK32" s="222"/>
      <c r="DL32" s="222"/>
      <c r="DM32" s="222"/>
      <c r="DN32" s="222"/>
      <c r="DO32" s="222"/>
      <c r="DP32" s="222"/>
      <c r="DQ32" s="222"/>
      <c r="DR32" s="222"/>
      <c r="DS32" s="222"/>
      <c r="DT32" s="222"/>
      <c r="DU32" s="222"/>
      <c r="DV32" s="222"/>
      <c r="DW32" s="222"/>
      <c r="DX32" s="222"/>
      <c r="DY32" s="222"/>
      <c r="DZ32" s="222"/>
      <c r="EA32" s="222"/>
      <c r="EB32" s="222"/>
      <c r="EC32" s="222"/>
      <c r="ED32" s="222"/>
      <c r="EE32" s="222"/>
      <c r="EF32" s="222"/>
      <c r="EG32" s="222"/>
      <c r="EH32" s="222"/>
      <c r="EI32" s="222"/>
      <c r="EJ32" s="222"/>
      <c r="EK32" s="222"/>
      <c r="EL32" s="222"/>
      <c r="EM32" s="222"/>
      <c r="EN32" s="222"/>
      <c r="EO32" s="222"/>
      <c r="EP32" s="222"/>
      <c r="EQ32" s="222"/>
      <c r="ER32" s="222"/>
      <c r="ES32" s="222"/>
      <c r="ET32" s="222"/>
      <c r="EU32" s="222"/>
      <c r="EV32" s="222"/>
      <c r="EW32" s="222"/>
      <c r="EX32" s="222"/>
      <c r="EY32" s="222"/>
      <c r="EZ32" s="222"/>
      <c r="FA32" s="222"/>
      <c r="FB32" s="222"/>
      <c r="FC32" s="222"/>
      <c r="FD32" s="222"/>
      <c r="FE32" s="222"/>
      <c r="FF32" s="222"/>
      <c r="FG32" s="222"/>
      <c r="FH32" s="222"/>
      <c r="FI32" s="222"/>
      <c r="FJ32" s="222"/>
      <c r="FK32" s="222"/>
      <c r="FL32" s="222"/>
      <c r="FM32" s="222"/>
      <c r="FN32" s="222"/>
      <c r="FO32" s="222"/>
      <c r="FP32" s="222"/>
      <c r="FQ32" s="222"/>
      <c r="FR32" s="222"/>
      <c r="FS32" s="222"/>
      <c r="FT32" s="222"/>
      <c r="FU32" s="222"/>
      <c r="FV32" s="222"/>
      <c r="FW32" s="222"/>
      <c r="FX32" s="222"/>
      <c r="FY32" s="222"/>
      <c r="FZ32" s="222"/>
      <c r="GA32" s="222"/>
      <c r="GB32" s="222"/>
      <c r="GC32" s="222"/>
      <c r="GD32" s="222"/>
      <c r="GE32" s="222"/>
      <c r="GF32" s="222"/>
      <c r="GG32" s="222"/>
      <c r="GH32" s="222"/>
      <c r="GI32" s="222"/>
      <c r="GJ32" s="222"/>
      <c r="GK32" s="222"/>
      <c r="GL32" s="222"/>
      <c r="GM32" s="222"/>
      <c r="GN32" s="222"/>
      <c r="GO32" s="222"/>
      <c r="GP32" s="222"/>
      <c r="GQ32" s="222"/>
      <c r="GR32" s="222"/>
      <c r="GS32" s="222"/>
      <c r="GT32" s="222"/>
      <c r="GU32" s="222"/>
      <c r="GV32" s="222"/>
      <c r="GW32" s="222"/>
      <c r="GX32" s="222"/>
      <c r="GY32" s="222"/>
      <c r="GZ32" s="222"/>
      <c r="HA32" s="222"/>
      <c r="HB32" s="222"/>
      <c r="HC32" s="222"/>
      <c r="HD32" s="222"/>
      <c r="HE32" s="222"/>
      <c r="HF32" s="222"/>
      <c r="HG32" s="222"/>
      <c r="HH32" s="222"/>
      <c r="HI32" s="222"/>
      <c r="HJ32" s="222"/>
      <c r="HK32" s="222"/>
      <c r="HL32" s="222"/>
      <c r="HM32" s="222"/>
      <c r="HN32" s="222"/>
      <c r="HO32" s="222"/>
      <c r="HP32" s="222"/>
      <c r="HQ32" s="222"/>
      <c r="HR32" s="222"/>
      <c r="HS32" s="222"/>
      <c r="HT32" s="222"/>
      <c r="HU32" s="222"/>
      <c r="HV32" s="222"/>
      <c r="HW32" s="222"/>
      <c r="HX32" s="222"/>
      <c r="HY32" s="222"/>
      <c r="HZ32" s="222"/>
      <c r="IA32" s="222"/>
      <c r="IB32" s="222"/>
      <c r="IC32" s="222"/>
      <c r="ID32" s="222"/>
      <c r="IE32" s="222"/>
      <c r="IF32" s="222"/>
      <c r="IG32" s="222"/>
      <c r="IH32" s="222"/>
      <c r="II32" s="222"/>
      <c r="IJ32" s="222"/>
      <c r="IK32" s="222"/>
      <c r="IL32" s="222"/>
      <c r="IM32" s="222"/>
      <c r="IN32" s="222"/>
      <c r="IO32" s="222"/>
      <c r="IP32" s="222"/>
      <c r="IQ32" s="222"/>
      <c r="IR32" s="222"/>
      <c r="IS32" s="222"/>
      <c r="IT32" s="222"/>
      <c r="IU32" s="222"/>
      <c r="IV32" s="222"/>
      <c r="IW32" s="222"/>
      <c r="IX32" s="222"/>
      <c r="IY32" s="222"/>
      <c r="IZ32" s="222"/>
    </row>
    <row r="33" spans="1:260" s="20" customFormat="1" ht="26.25" customHeight="1" x14ac:dyDescent="0.2">
      <c r="A33" s="251"/>
      <c r="B33" s="1057" t="str">
        <f>'22solcasaadpot'!B32:M32</f>
        <v>(1) Cifras INE de población referidas al 01/01/2022. Real Decreto 1037/2022, de 20 de diciembre BOE 21.12.22.</v>
      </c>
      <c r="C33" s="1071"/>
      <c r="D33" s="1071"/>
      <c r="E33" s="1071"/>
      <c r="F33" s="1071"/>
      <c r="G33" s="1071"/>
      <c r="H33" s="1071"/>
      <c r="I33" s="1071"/>
      <c r="J33" s="1071"/>
      <c r="K33" s="1071"/>
      <c r="L33" s="1071"/>
      <c r="M33" s="1071"/>
      <c r="N33" s="1071"/>
      <c r="O33" s="251"/>
      <c r="P33" s="259"/>
      <c r="Q33" s="251"/>
      <c r="R33" s="251"/>
      <c r="S33" s="264"/>
      <c r="T33" s="264"/>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c r="GJ33" s="251"/>
      <c r="GK33" s="251"/>
      <c r="GL33" s="251"/>
      <c r="GM33" s="251"/>
      <c r="GN33" s="251"/>
      <c r="GO33" s="251"/>
      <c r="GP33" s="251"/>
      <c r="GQ33" s="251"/>
      <c r="GR33" s="251"/>
      <c r="GS33" s="251"/>
      <c r="GT33" s="251"/>
      <c r="GU33" s="251"/>
      <c r="GV33" s="251"/>
      <c r="GW33" s="251"/>
      <c r="GX33" s="251"/>
      <c r="GY33" s="251"/>
      <c r="GZ33" s="251"/>
      <c r="HA33" s="251"/>
      <c r="HB33" s="251"/>
      <c r="HC33" s="251"/>
      <c r="HD33" s="251"/>
      <c r="HE33" s="251"/>
      <c r="HF33" s="251"/>
      <c r="HG33" s="251"/>
      <c r="HH33" s="251"/>
      <c r="HI33" s="251"/>
      <c r="HJ33" s="251"/>
      <c r="HK33" s="251"/>
      <c r="HL33" s="251"/>
      <c r="HM33" s="251"/>
      <c r="HN33" s="251"/>
      <c r="HO33" s="251"/>
      <c r="HP33" s="251"/>
      <c r="HQ33" s="251"/>
      <c r="HR33" s="251"/>
      <c r="HS33" s="251"/>
      <c r="HT33" s="251"/>
      <c r="HU33" s="251"/>
      <c r="HV33" s="251"/>
      <c r="HW33" s="251"/>
      <c r="HX33" s="251"/>
      <c r="HY33" s="251"/>
      <c r="HZ33" s="251"/>
      <c r="IA33" s="251"/>
      <c r="IB33" s="251"/>
      <c r="IC33" s="251"/>
      <c r="ID33" s="251"/>
      <c r="IE33" s="251"/>
      <c r="IF33" s="251"/>
      <c r="IG33" s="251"/>
      <c r="IH33" s="251"/>
      <c r="II33" s="251"/>
      <c r="IJ33" s="251"/>
      <c r="IK33" s="251"/>
      <c r="IL33" s="251"/>
      <c r="IM33" s="251"/>
      <c r="IN33" s="251"/>
      <c r="IO33" s="251"/>
      <c r="IP33" s="251"/>
      <c r="IQ33" s="251"/>
      <c r="IR33" s="251"/>
      <c r="IS33" s="251"/>
      <c r="IT33" s="251"/>
      <c r="IU33" s="251"/>
      <c r="IV33" s="251"/>
      <c r="IW33" s="251"/>
      <c r="IX33" s="251"/>
      <c r="IY33" s="251"/>
      <c r="IZ33" s="251"/>
    </row>
    <row r="34" spans="1:260" x14ac:dyDescent="0.2">
      <c r="B34" s="1064" t="str">
        <f>'22solcasaadpot'!B33:Q33</f>
        <v>(2) Cifras de Población Potencialmente Dependiente calculadas según lo explicado en la metodología</v>
      </c>
      <c r="C34" s="1108"/>
      <c r="D34" s="1108"/>
      <c r="E34" s="1108"/>
      <c r="F34" s="1108"/>
      <c r="G34" s="1108"/>
      <c r="H34" s="1108"/>
      <c r="I34" s="1108"/>
      <c r="J34" s="1108"/>
      <c r="K34" s="1108"/>
      <c r="L34" s="1108"/>
      <c r="M34" s="1108"/>
      <c r="N34" s="1108"/>
      <c r="O34" s="1108"/>
      <c r="P34" s="410"/>
      <c r="Q34" s="410"/>
      <c r="R34" s="410"/>
    </row>
    <row r="35" spans="1:260" ht="15" customHeight="1" x14ac:dyDescent="0.15">
      <c r="B35" s="257" t="s">
        <v>50</v>
      </c>
      <c r="M35" s="304"/>
      <c r="N35" s="305"/>
      <c r="O35" s="305"/>
      <c r="P35" s="305"/>
      <c r="Q35" s="306"/>
      <c r="R35" s="307"/>
      <c r="S35" s="231"/>
    </row>
    <row r="36" spans="1:260" x14ac:dyDescent="0.15">
      <c r="M36" s="304"/>
      <c r="N36" s="305"/>
      <c r="O36" s="305"/>
      <c r="P36" s="305"/>
      <c r="Q36" s="306"/>
      <c r="R36" s="307"/>
      <c r="S36" s="231"/>
    </row>
    <row r="37" spans="1:260" x14ac:dyDescent="0.15">
      <c r="M37" s="304"/>
      <c r="N37" s="305"/>
      <c r="O37" s="305"/>
      <c r="P37" s="305"/>
      <c r="Q37" s="306"/>
      <c r="R37" s="308"/>
      <c r="S37" s="231"/>
    </row>
    <row r="38" spans="1:260" x14ac:dyDescent="0.15">
      <c r="M38" s="304"/>
      <c r="N38" s="305"/>
      <c r="O38" s="305"/>
      <c r="P38" s="305"/>
      <c r="Q38" s="306"/>
      <c r="R38" s="307"/>
      <c r="S38" s="231"/>
    </row>
    <row r="39" spans="1:260" x14ac:dyDescent="0.15">
      <c r="M39" s="304"/>
      <c r="N39" s="305"/>
      <c r="O39" s="305"/>
      <c r="P39" s="305"/>
      <c r="Q39" s="306"/>
      <c r="R39" s="307"/>
      <c r="S39" s="231"/>
    </row>
    <row r="40" spans="1:260" x14ac:dyDescent="0.15">
      <c r="M40" s="304"/>
      <c r="N40" s="305"/>
      <c r="O40" s="305"/>
      <c r="P40" s="305"/>
      <c r="Q40" s="306"/>
      <c r="R40" s="307"/>
      <c r="S40" s="231"/>
    </row>
    <row r="41" spans="1:260" x14ac:dyDescent="0.15">
      <c r="M41" s="304"/>
      <c r="N41" s="305"/>
      <c r="O41" s="305"/>
      <c r="P41" s="305"/>
      <c r="Q41" s="306"/>
      <c r="R41" s="307"/>
      <c r="S41" s="231"/>
    </row>
    <row r="42" spans="1:260" x14ac:dyDescent="0.15">
      <c r="M42" s="304"/>
      <c r="N42" s="305"/>
      <c r="O42" s="305"/>
      <c r="P42" s="305"/>
      <c r="Q42" s="306"/>
      <c r="R42" s="307"/>
      <c r="S42" s="231"/>
    </row>
    <row r="43" spans="1:260" x14ac:dyDescent="0.15">
      <c r="M43" s="304"/>
      <c r="N43" s="305"/>
      <c r="O43" s="305"/>
      <c r="P43" s="305"/>
      <c r="Q43" s="306"/>
      <c r="R43" s="307"/>
      <c r="S43" s="231"/>
    </row>
    <row r="44" spans="1:260" x14ac:dyDescent="0.15">
      <c r="M44" s="304"/>
      <c r="N44" s="305"/>
      <c r="O44" s="305"/>
      <c r="P44" s="305"/>
      <c r="Q44" s="306"/>
      <c r="R44" s="308"/>
      <c r="S44" s="231"/>
    </row>
    <row r="45" spans="1:260" x14ac:dyDescent="0.15">
      <c r="M45" s="304"/>
      <c r="N45" s="305"/>
      <c r="O45" s="305"/>
      <c r="P45" s="305"/>
      <c r="Q45" s="306"/>
      <c r="R45" s="307"/>
      <c r="S45" s="231"/>
    </row>
    <row r="46" spans="1:260" x14ac:dyDescent="0.15">
      <c r="M46" s="304"/>
      <c r="N46" s="305"/>
      <c r="O46" s="305"/>
      <c r="P46" s="305"/>
      <c r="Q46" s="306"/>
      <c r="R46" s="307"/>
      <c r="S46" s="231"/>
    </row>
    <row r="47" spans="1:260" x14ac:dyDescent="0.15">
      <c r="M47" s="304"/>
      <c r="N47" s="305"/>
      <c r="O47" s="305"/>
      <c r="P47" s="305"/>
      <c r="Q47" s="306"/>
      <c r="R47" s="307"/>
      <c r="S47" s="231"/>
    </row>
    <row r="48" spans="1:260" x14ac:dyDescent="0.15">
      <c r="M48" s="304"/>
      <c r="N48" s="305"/>
      <c r="O48" s="305"/>
      <c r="P48" s="305"/>
      <c r="Q48" s="306"/>
      <c r="R48" s="307"/>
      <c r="S48" s="231"/>
    </row>
    <row r="49" spans="13:19" x14ac:dyDescent="0.15">
      <c r="M49" s="304"/>
      <c r="N49" s="305"/>
      <c r="O49" s="305"/>
      <c r="P49" s="305"/>
      <c r="Q49" s="306"/>
      <c r="R49" s="307"/>
      <c r="S49" s="231"/>
    </row>
    <row r="50" spans="13:19" x14ac:dyDescent="0.15">
      <c r="M50" s="304"/>
      <c r="N50" s="305"/>
      <c r="O50" s="305"/>
      <c r="P50" s="305"/>
      <c r="Q50" s="306"/>
      <c r="R50" s="308"/>
      <c r="S50" s="231"/>
    </row>
    <row r="51" spans="13:19" x14ac:dyDescent="0.15">
      <c r="M51" s="304"/>
      <c r="N51" s="305"/>
      <c r="O51" s="305"/>
      <c r="P51" s="305"/>
      <c r="Q51" s="306"/>
      <c r="R51" s="307"/>
      <c r="S51" s="231"/>
    </row>
    <row r="52" spans="13:19" x14ac:dyDescent="0.15">
      <c r="M52" s="304"/>
      <c r="N52" s="305"/>
      <c r="O52" s="305"/>
      <c r="P52" s="305"/>
      <c r="Q52" s="306"/>
      <c r="R52" s="307"/>
      <c r="S52" s="231"/>
    </row>
    <row r="53" spans="13:19" x14ac:dyDescent="0.15">
      <c r="M53" s="304"/>
      <c r="N53" s="309"/>
      <c r="O53" s="309"/>
      <c r="P53" s="305"/>
      <c r="Q53" s="306"/>
      <c r="R53" s="307"/>
      <c r="S53" s="231"/>
    </row>
  </sheetData>
  <mergeCells count="9">
    <mergeCell ref="B34:O34"/>
    <mergeCell ref="B8:B9"/>
    <mergeCell ref="B3:I3"/>
    <mergeCell ref="A4:R4"/>
    <mergeCell ref="B5:R5"/>
    <mergeCell ref="G8:H8"/>
    <mergeCell ref="J8:L8"/>
    <mergeCell ref="D8:E8"/>
    <mergeCell ref="B33:N33"/>
  </mergeCells>
  <printOptions horizontalCentered="1"/>
  <pageMargins left="0" right="0" top="0.43307086614173229" bottom="0.43307086614173229" header="0" footer="0"/>
  <pageSetup paperSize="9" scale="83"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90">
    <tabColor theme="0"/>
    <pageSetUpPr fitToPage="1"/>
  </sheetPr>
  <dimension ref="A1:BA41"/>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6.7109375" style="261" bestFit="1" customWidth="1"/>
    <col min="14" max="14" width="8.42578125" style="261" customWidth="1"/>
    <col min="15" max="15" width="6.7109375" style="261" bestFit="1" customWidth="1"/>
    <col min="16" max="16" width="0.42578125" style="261" customWidth="1"/>
    <col min="17" max="17" width="8.42578125" style="261" bestFit="1" customWidth="1"/>
    <col min="18" max="18" width="6.85546875" style="261" customWidth="1"/>
    <col min="19" max="19" width="8.42578125" style="261" customWidth="1"/>
    <col min="20" max="20" width="6.7109375" style="261" bestFit="1" customWidth="1"/>
    <col min="21" max="21" width="8.42578125" style="261" customWidth="1"/>
    <col min="22" max="22" width="6.7109375" style="261" bestFit="1" customWidth="1"/>
    <col min="23" max="23" width="0.42578125" style="261" customWidth="1"/>
    <col min="24" max="24" width="8.42578125" style="261" bestFit="1" customWidth="1"/>
    <col min="25" max="25" width="7" style="261" customWidth="1"/>
    <col min="26" max="26" width="8.42578125" style="261" customWidth="1"/>
    <col min="27" max="27" width="6.7109375" style="261" bestFit="1" customWidth="1"/>
    <col min="28" max="28" width="8.42578125" style="26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414</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254</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25.5" customHeight="1" x14ac:dyDescent="0.2">
      <c r="A8" s="209"/>
      <c r="B8" s="1037"/>
      <c r="C8" s="211"/>
      <c r="D8" s="1041"/>
      <c r="E8" s="1042"/>
      <c r="F8" s="1042"/>
      <c r="G8" s="1042"/>
      <c r="H8" s="1042"/>
      <c r="I8" s="501"/>
      <c r="J8" s="1045" t="s">
        <v>184</v>
      </c>
      <c r="K8" s="1043"/>
      <c r="L8" s="1043"/>
      <c r="M8" s="1043"/>
      <c r="N8" s="1043"/>
      <c r="O8" s="1044"/>
      <c r="P8" s="211"/>
      <c r="Q8" s="1045" t="s">
        <v>185</v>
      </c>
      <c r="R8" s="1043"/>
      <c r="S8" s="1043"/>
      <c r="T8" s="1043"/>
      <c r="U8" s="1043"/>
      <c r="V8" s="1044"/>
      <c r="W8" s="211"/>
      <c r="X8" s="1045" t="s">
        <v>186</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230</v>
      </c>
      <c r="L9" s="1048" t="s">
        <v>27</v>
      </c>
      <c r="M9" s="1049"/>
      <c r="N9" s="1049" t="s">
        <v>26</v>
      </c>
      <c r="O9" s="1050"/>
      <c r="P9" s="211"/>
      <c r="Q9" s="1051" t="s">
        <v>12</v>
      </c>
      <c r="R9" s="1053" t="s">
        <v>230</v>
      </c>
      <c r="S9" s="1048" t="s">
        <v>27</v>
      </c>
      <c r="T9" s="1049"/>
      <c r="U9" s="1049" t="s">
        <v>26</v>
      </c>
      <c r="V9" s="1050"/>
      <c r="W9" s="211"/>
      <c r="X9" s="1051" t="s">
        <v>12</v>
      </c>
      <c r="Y9" s="1053" t="s">
        <v>230</v>
      </c>
      <c r="Z9" s="1048" t="s">
        <v>27</v>
      </c>
      <c r="AA9" s="1049"/>
      <c r="AB9" s="1049" t="s">
        <v>26</v>
      </c>
      <c r="AC9" s="1050"/>
      <c r="AD9" s="430"/>
      <c r="AE9" s="430"/>
      <c r="AF9" s="431"/>
      <c r="AG9" s="431"/>
      <c r="AH9" s="431"/>
      <c r="AI9" s="431"/>
      <c r="AJ9" s="431"/>
      <c r="AK9" s="431"/>
      <c r="AL9" s="432"/>
    </row>
    <row r="10" spans="1:53" s="219" customFormat="1" ht="44.25" customHeight="1" x14ac:dyDescent="0.2">
      <c r="A10" s="214"/>
      <c r="B10" s="1038"/>
      <c r="C10" s="216"/>
      <c r="D10" s="1047"/>
      <c r="E10" s="408" t="s">
        <v>12</v>
      </c>
      <c r="F10" s="408" t="s">
        <v>230</v>
      </c>
      <c r="G10" s="408" t="s">
        <v>12</v>
      </c>
      <c r="H10" s="218" t="s">
        <v>230</v>
      </c>
      <c r="I10" s="216"/>
      <c r="J10" s="1052"/>
      <c r="K10" s="1054"/>
      <c r="L10" s="408" t="s">
        <v>12</v>
      </c>
      <c r="M10" s="408" t="s">
        <v>231</v>
      </c>
      <c r="N10" s="408" t="s">
        <v>12</v>
      </c>
      <c r="O10" s="218" t="s">
        <v>231</v>
      </c>
      <c r="P10" s="216"/>
      <c r="Q10" s="1052"/>
      <c r="R10" s="1054"/>
      <c r="S10" s="408" t="s">
        <v>12</v>
      </c>
      <c r="T10" s="408" t="s">
        <v>231</v>
      </c>
      <c r="U10" s="408" t="s">
        <v>12</v>
      </c>
      <c r="V10" s="218" t="s">
        <v>231</v>
      </c>
      <c r="W10" s="216"/>
      <c r="X10" s="1052"/>
      <c r="Y10" s="1054"/>
      <c r="Z10" s="408" t="s">
        <v>12</v>
      </c>
      <c r="AA10" s="408" t="s">
        <v>231</v>
      </c>
      <c r="AB10" s="408" t="s">
        <v>12</v>
      </c>
      <c r="AC10" s="218" t="s">
        <v>231</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381285</v>
      </c>
      <c r="E12" s="738">
        <f>L12+S12+Z12</f>
        <v>238446</v>
      </c>
      <c r="F12" s="747">
        <f>E12/$D12*100</f>
        <v>62.537471969786381</v>
      </c>
      <c r="G12" s="738">
        <f>N12+U12+AB12</f>
        <v>142839</v>
      </c>
      <c r="H12" s="230">
        <f>G12/$D12*100</f>
        <v>37.462528030213619</v>
      </c>
      <c r="I12" s="226"/>
      <c r="J12" s="227">
        <v>111113</v>
      </c>
      <c r="K12" s="750">
        <v>29.141718137351326</v>
      </c>
      <c r="L12" s="744">
        <v>47068</v>
      </c>
      <c r="M12" s="747">
        <v>42.36047987184218</v>
      </c>
      <c r="N12" s="744">
        <v>64045</v>
      </c>
      <c r="O12" s="228">
        <v>57.63952012815782</v>
      </c>
      <c r="P12" s="226"/>
      <c r="Q12" s="227">
        <v>91397</v>
      </c>
      <c r="R12" s="750">
        <v>23.970783010084322</v>
      </c>
      <c r="S12" s="744">
        <v>61035</v>
      </c>
      <c r="T12" s="747">
        <v>66.780091250259858</v>
      </c>
      <c r="U12" s="744">
        <v>30362</v>
      </c>
      <c r="V12" s="228">
        <v>33.219908749740142</v>
      </c>
      <c r="W12" s="226"/>
      <c r="X12" s="227">
        <v>178775</v>
      </c>
      <c r="Y12" s="750">
        <v>46.887498852564349</v>
      </c>
      <c r="Z12" s="744">
        <v>130343</v>
      </c>
      <c r="AA12" s="747">
        <v>72.90896378128933</v>
      </c>
      <c r="AB12" s="744">
        <v>48432</v>
      </c>
      <c r="AC12" s="228">
        <f t="shared" ref="AC12:AC29" si="0">AB12/$X12*100</f>
        <v>27.091036218710666</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48136</v>
      </c>
      <c r="E13" s="739">
        <f t="shared" ref="E13:E29" si="2">L13+S13+Z13</f>
        <v>30963</v>
      </c>
      <c r="F13" s="577">
        <f t="shared" ref="F13:H29" si="3">E13/$D13*100</f>
        <v>64.323998670433767</v>
      </c>
      <c r="G13" s="739">
        <f t="shared" ref="G13:G29" si="4">N13+U13+AB13</f>
        <v>17173</v>
      </c>
      <c r="H13" s="237">
        <f t="shared" si="3"/>
        <v>35.676001329566233</v>
      </c>
      <c r="I13" s="226"/>
      <c r="J13" s="234">
        <v>9762</v>
      </c>
      <c r="K13" s="751">
        <v>20.28003988698687</v>
      </c>
      <c r="L13" s="745">
        <v>4205</v>
      </c>
      <c r="M13" s="748">
        <v>43.075189510346242</v>
      </c>
      <c r="N13" s="745">
        <v>5557</v>
      </c>
      <c r="O13" s="235">
        <v>56.924810489653751</v>
      </c>
      <c r="P13" s="226"/>
      <c r="Q13" s="234">
        <v>9193</v>
      </c>
      <c r="R13" s="751">
        <v>19.097972411500745</v>
      </c>
      <c r="S13" s="745">
        <v>5688</v>
      </c>
      <c r="T13" s="748">
        <v>61.873164364190146</v>
      </c>
      <c r="U13" s="745">
        <v>3505</v>
      </c>
      <c r="V13" s="235">
        <v>38.126835635809854</v>
      </c>
      <c r="W13" s="226"/>
      <c r="X13" s="234">
        <v>29181</v>
      </c>
      <c r="Y13" s="751">
        <v>60.621987701512381</v>
      </c>
      <c r="Z13" s="745">
        <v>21070</v>
      </c>
      <c r="AA13" s="748">
        <v>72.20451663753812</v>
      </c>
      <c r="AB13" s="745">
        <v>8111</v>
      </c>
      <c r="AC13" s="235">
        <f t="shared" si="0"/>
        <v>27.795483362461876</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40919</v>
      </c>
      <c r="E14" s="739">
        <f t="shared" si="2"/>
        <v>26569</v>
      </c>
      <c r="F14" s="577">
        <f t="shared" si="3"/>
        <v>64.930716781935033</v>
      </c>
      <c r="G14" s="739">
        <f t="shared" si="4"/>
        <v>14350</v>
      </c>
      <c r="H14" s="237">
        <f t="shared" si="3"/>
        <v>35.069283218064953</v>
      </c>
      <c r="I14" s="226"/>
      <c r="J14" s="234">
        <v>9519</v>
      </c>
      <c r="K14" s="751">
        <v>23.263031843397933</v>
      </c>
      <c r="L14" s="745">
        <v>3997</v>
      </c>
      <c r="M14" s="748">
        <v>41.989704800924464</v>
      </c>
      <c r="N14" s="745">
        <v>5522</v>
      </c>
      <c r="O14" s="235">
        <v>58.010295199075536</v>
      </c>
      <c r="P14" s="226"/>
      <c r="Q14" s="234">
        <v>8861</v>
      </c>
      <c r="R14" s="751">
        <v>21.65497690559398</v>
      </c>
      <c r="S14" s="745">
        <v>5469</v>
      </c>
      <c r="T14" s="748">
        <v>61.719896174246699</v>
      </c>
      <c r="U14" s="745">
        <v>3392</v>
      </c>
      <c r="V14" s="235">
        <v>38.280103825753301</v>
      </c>
      <c r="W14" s="226"/>
      <c r="X14" s="234">
        <v>22539</v>
      </c>
      <c r="Y14" s="751">
        <v>55.081991251008091</v>
      </c>
      <c r="Z14" s="745">
        <v>17103</v>
      </c>
      <c r="AA14" s="748">
        <v>75.881804871555971</v>
      </c>
      <c r="AB14" s="745">
        <v>5436</v>
      </c>
      <c r="AC14" s="235">
        <f t="shared" si="0"/>
        <v>24.118195128444032</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38451</v>
      </c>
      <c r="E15" s="739">
        <f t="shared" si="2"/>
        <v>23685</v>
      </c>
      <c r="F15" s="577">
        <f t="shared" si="3"/>
        <v>61.597877818522271</v>
      </c>
      <c r="G15" s="739">
        <f t="shared" si="4"/>
        <v>14766</v>
      </c>
      <c r="H15" s="237">
        <f t="shared" si="3"/>
        <v>38.402122181477729</v>
      </c>
      <c r="I15" s="226"/>
      <c r="J15" s="234">
        <v>10884</v>
      </c>
      <c r="K15" s="751">
        <v>28.306155886712958</v>
      </c>
      <c r="L15" s="745">
        <v>4719</v>
      </c>
      <c r="M15" s="748">
        <v>43.357221609702314</v>
      </c>
      <c r="N15" s="745">
        <v>6165</v>
      </c>
      <c r="O15" s="235">
        <v>56.642778390297686</v>
      </c>
      <c r="P15" s="226"/>
      <c r="Q15" s="234">
        <v>8907</v>
      </c>
      <c r="R15" s="751">
        <v>23.164547085901539</v>
      </c>
      <c r="S15" s="745">
        <v>5371</v>
      </c>
      <c r="T15" s="748">
        <v>60.300886942853936</v>
      </c>
      <c r="U15" s="745">
        <v>3536</v>
      </c>
      <c r="V15" s="235">
        <v>39.699113057146064</v>
      </c>
      <c r="W15" s="226"/>
      <c r="X15" s="234">
        <v>18660</v>
      </c>
      <c r="Y15" s="751">
        <v>48.529297027385503</v>
      </c>
      <c r="Z15" s="745">
        <v>13595</v>
      </c>
      <c r="AA15" s="748">
        <v>72.856377277599137</v>
      </c>
      <c r="AB15" s="745">
        <v>5065</v>
      </c>
      <c r="AC15" s="235">
        <f t="shared" si="0"/>
        <v>27.143622722400856</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49685</v>
      </c>
      <c r="E16" s="739">
        <f t="shared" si="2"/>
        <v>29292</v>
      </c>
      <c r="F16" s="577">
        <f t="shared" si="3"/>
        <v>58.955419140585683</v>
      </c>
      <c r="G16" s="739">
        <f t="shared" si="4"/>
        <v>20393</v>
      </c>
      <c r="H16" s="237">
        <f t="shared" si="3"/>
        <v>41.04458085941431</v>
      </c>
      <c r="I16" s="226"/>
      <c r="J16" s="234">
        <v>18724</v>
      </c>
      <c r="K16" s="751">
        <v>37.685418134245744</v>
      </c>
      <c r="L16" s="745">
        <v>7749</v>
      </c>
      <c r="M16" s="748">
        <v>41.385387737662896</v>
      </c>
      <c r="N16" s="745">
        <v>10975</v>
      </c>
      <c r="O16" s="235">
        <v>58.614612262337104</v>
      </c>
      <c r="P16" s="226"/>
      <c r="Q16" s="234">
        <v>10577</v>
      </c>
      <c r="R16" s="751">
        <v>21.288115125289323</v>
      </c>
      <c r="S16" s="745">
        <v>6367</v>
      </c>
      <c r="T16" s="748">
        <v>60.196653115250079</v>
      </c>
      <c r="U16" s="745">
        <v>4210</v>
      </c>
      <c r="V16" s="235">
        <v>39.803346884749928</v>
      </c>
      <c r="W16" s="226"/>
      <c r="X16" s="234">
        <v>20384</v>
      </c>
      <c r="Y16" s="751">
        <v>41.026466740464926</v>
      </c>
      <c r="Z16" s="745">
        <v>15176</v>
      </c>
      <c r="AA16" s="748">
        <v>74.45054945054946</v>
      </c>
      <c r="AB16" s="745">
        <v>5208</v>
      </c>
      <c r="AC16" s="235">
        <f t="shared" si="0"/>
        <v>25.549450549450547</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22737</v>
      </c>
      <c r="E17" s="740">
        <f t="shared" si="2"/>
        <v>14066</v>
      </c>
      <c r="F17" s="578">
        <f t="shared" si="3"/>
        <v>61.863922241280733</v>
      </c>
      <c r="G17" s="740">
        <f t="shared" si="4"/>
        <v>8671</v>
      </c>
      <c r="H17" s="237">
        <f t="shared" si="3"/>
        <v>38.136077758719267</v>
      </c>
      <c r="I17" s="226"/>
      <c r="J17" s="238">
        <v>6226</v>
      </c>
      <c r="K17" s="752">
        <v>27.382680212868891</v>
      </c>
      <c r="L17" s="740">
        <v>2660</v>
      </c>
      <c r="M17" s="578">
        <v>42.724060391904914</v>
      </c>
      <c r="N17" s="740">
        <v>3566</v>
      </c>
      <c r="O17" s="235">
        <v>57.275939608095086</v>
      </c>
      <c r="P17" s="226"/>
      <c r="Q17" s="238">
        <v>4779</v>
      </c>
      <c r="R17" s="752">
        <v>21.01860403747196</v>
      </c>
      <c r="S17" s="740">
        <v>2734</v>
      </c>
      <c r="T17" s="578">
        <v>57.208621050428967</v>
      </c>
      <c r="U17" s="740">
        <v>2045</v>
      </c>
      <c r="V17" s="235">
        <v>42.79137894957104</v>
      </c>
      <c r="W17" s="226"/>
      <c r="X17" s="238">
        <v>11732</v>
      </c>
      <c r="Y17" s="752">
        <v>51.598715749659142</v>
      </c>
      <c r="Z17" s="740">
        <v>8672</v>
      </c>
      <c r="AA17" s="578">
        <v>73.91749062393454</v>
      </c>
      <c r="AB17" s="740">
        <v>3060</v>
      </c>
      <c r="AC17" s="235">
        <f t="shared" si="0"/>
        <v>26.08250937606546</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142502</v>
      </c>
      <c r="E18" s="739">
        <f t="shared" si="2"/>
        <v>89033</v>
      </c>
      <c r="F18" s="577">
        <f t="shared" si="3"/>
        <v>62.478421355489743</v>
      </c>
      <c r="G18" s="739">
        <f t="shared" si="4"/>
        <v>53469</v>
      </c>
      <c r="H18" s="237">
        <f t="shared" si="3"/>
        <v>37.521578644510249</v>
      </c>
      <c r="I18" s="226"/>
      <c r="J18" s="234">
        <v>30013</v>
      </c>
      <c r="K18" s="751">
        <v>21.061458786543348</v>
      </c>
      <c r="L18" s="745">
        <v>12552</v>
      </c>
      <c r="M18" s="748">
        <v>41.821877186552491</v>
      </c>
      <c r="N18" s="745">
        <v>17461</v>
      </c>
      <c r="O18" s="235">
        <v>58.178122813447509</v>
      </c>
      <c r="P18" s="226"/>
      <c r="Q18" s="234">
        <v>25328</v>
      </c>
      <c r="R18" s="751">
        <v>17.773785631078862</v>
      </c>
      <c r="S18" s="745">
        <v>14637</v>
      </c>
      <c r="T18" s="748">
        <v>57.789797852179404</v>
      </c>
      <c r="U18" s="745">
        <v>10691</v>
      </c>
      <c r="V18" s="235">
        <v>42.210202147820588</v>
      </c>
      <c r="W18" s="226"/>
      <c r="X18" s="234">
        <v>87161</v>
      </c>
      <c r="Y18" s="751">
        <v>61.164755582377794</v>
      </c>
      <c r="Z18" s="745">
        <v>61844</v>
      </c>
      <c r="AA18" s="748">
        <v>70.953752251580397</v>
      </c>
      <c r="AB18" s="745">
        <v>25317</v>
      </c>
      <c r="AC18" s="235">
        <f t="shared" si="0"/>
        <v>29.046247748419589</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89439</v>
      </c>
      <c r="E19" s="739">
        <f t="shared" si="2"/>
        <v>56522</v>
      </c>
      <c r="F19" s="577">
        <f t="shared" si="3"/>
        <v>63.196144858506919</v>
      </c>
      <c r="G19" s="739">
        <f t="shared" si="4"/>
        <v>32917</v>
      </c>
      <c r="H19" s="237">
        <f t="shared" si="3"/>
        <v>36.803855141493088</v>
      </c>
      <c r="I19" s="226"/>
      <c r="J19" s="234">
        <v>20926</v>
      </c>
      <c r="K19" s="751">
        <v>23.396952112613064</v>
      </c>
      <c r="L19" s="745">
        <v>8967</v>
      </c>
      <c r="M19" s="748">
        <v>42.850998757526519</v>
      </c>
      <c r="N19" s="745">
        <v>11959</v>
      </c>
      <c r="O19" s="235">
        <v>57.149001242473474</v>
      </c>
      <c r="P19" s="226"/>
      <c r="Q19" s="234">
        <v>17435</v>
      </c>
      <c r="R19" s="751">
        <v>19.493733158912779</v>
      </c>
      <c r="S19" s="745">
        <v>11077</v>
      </c>
      <c r="T19" s="748">
        <v>63.533123028391167</v>
      </c>
      <c r="U19" s="745">
        <v>6358</v>
      </c>
      <c r="V19" s="235">
        <v>36.466876971608833</v>
      </c>
      <c r="W19" s="226"/>
      <c r="X19" s="234">
        <v>51078</v>
      </c>
      <c r="Y19" s="751">
        <v>57.10931472847416</v>
      </c>
      <c r="Z19" s="745">
        <v>36478</v>
      </c>
      <c r="AA19" s="748">
        <v>71.416265319707122</v>
      </c>
      <c r="AB19" s="745">
        <v>14600</v>
      </c>
      <c r="AC19" s="235">
        <f t="shared" si="0"/>
        <v>28.583734680292881</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337520</v>
      </c>
      <c r="E20" s="739">
        <f t="shared" si="2"/>
        <v>214264</v>
      </c>
      <c r="F20" s="577">
        <f t="shared" si="3"/>
        <v>63.481867741170895</v>
      </c>
      <c r="G20" s="739">
        <f t="shared" si="4"/>
        <v>123256</v>
      </c>
      <c r="H20" s="237">
        <f t="shared" si="3"/>
        <v>36.518132258829105</v>
      </c>
      <c r="I20" s="226"/>
      <c r="J20" s="234">
        <v>85154</v>
      </c>
      <c r="K20" s="751">
        <v>25.229319744015172</v>
      </c>
      <c r="L20" s="745">
        <v>37455</v>
      </c>
      <c r="M20" s="748">
        <v>43.985015383892708</v>
      </c>
      <c r="N20" s="745">
        <v>47699</v>
      </c>
      <c r="O20" s="235">
        <v>56.014984616107292</v>
      </c>
      <c r="P20" s="226"/>
      <c r="Q20" s="234">
        <v>74929</v>
      </c>
      <c r="R20" s="751">
        <v>22.199869637354823</v>
      </c>
      <c r="S20" s="745">
        <v>47133</v>
      </c>
      <c r="T20" s="748">
        <v>62.903548692762477</v>
      </c>
      <c r="U20" s="745">
        <v>27796</v>
      </c>
      <c r="V20" s="235">
        <v>37.096451307237515</v>
      </c>
      <c r="W20" s="226"/>
      <c r="X20" s="234">
        <v>177437</v>
      </c>
      <c r="Y20" s="751">
        <v>52.570810618630006</v>
      </c>
      <c r="Z20" s="745">
        <v>129676</v>
      </c>
      <c r="AA20" s="748">
        <v>73.082840670209706</v>
      </c>
      <c r="AB20" s="745">
        <v>47761</v>
      </c>
      <c r="AC20" s="235">
        <f t="shared" si="0"/>
        <v>26.917159329790291</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177623</v>
      </c>
      <c r="E21" s="739">
        <f t="shared" si="2"/>
        <v>110068</v>
      </c>
      <c r="F21" s="577">
        <f t="shared" si="3"/>
        <v>61.967200193668617</v>
      </c>
      <c r="G21" s="739">
        <f t="shared" si="4"/>
        <v>67555</v>
      </c>
      <c r="H21" s="237">
        <f t="shared" si="3"/>
        <v>38.032799806331383</v>
      </c>
      <c r="I21" s="226"/>
      <c r="J21" s="234">
        <v>48748</v>
      </c>
      <c r="K21" s="751">
        <v>27.444643993176559</v>
      </c>
      <c r="L21" s="745">
        <v>19920</v>
      </c>
      <c r="M21" s="748">
        <v>40.863214901124152</v>
      </c>
      <c r="N21" s="745">
        <v>28828</v>
      </c>
      <c r="O21" s="235">
        <v>59.136785098875855</v>
      </c>
      <c r="P21" s="226"/>
      <c r="Q21" s="234">
        <v>38285</v>
      </c>
      <c r="R21" s="751">
        <v>21.554078019175442</v>
      </c>
      <c r="S21" s="745">
        <v>23748</v>
      </c>
      <c r="T21" s="748">
        <v>62.029515476035002</v>
      </c>
      <c r="U21" s="745">
        <v>14537</v>
      </c>
      <c r="V21" s="235">
        <v>37.970484523964998</v>
      </c>
      <c r="W21" s="226"/>
      <c r="X21" s="234">
        <v>90590</v>
      </c>
      <c r="Y21" s="751">
        <v>51.001277987647995</v>
      </c>
      <c r="Z21" s="745">
        <v>66400</v>
      </c>
      <c r="AA21" s="748">
        <v>73.297273429738382</v>
      </c>
      <c r="AB21" s="745">
        <v>24190</v>
      </c>
      <c r="AC21" s="235">
        <f t="shared" si="0"/>
        <v>26.702726570261621</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54563</v>
      </c>
      <c r="E22" s="739">
        <f t="shared" si="2"/>
        <v>34849</v>
      </c>
      <c r="F22" s="577">
        <f t="shared" si="3"/>
        <v>63.869288712130931</v>
      </c>
      <c r="G22" s="739">
        <f t="shared" si="4"/>
        <v>19714</v>
      </c>
      <c r="H22" s="237">
        <f t="shared" si="3"/>
        <v>36.130711287869069</v>
      </c>
      <c r="I22" s="226"/>
      <c r="J22" s="234">
        <v>12657</v>
      </c>
      <c r="K22" s="751">
        <v>23.197038286018</v>
      </c>
      <c r="L22" s="745">
        <v>5609</v>
      </c>
      <c r="M22" s="748">
        <v>44.315398593663588</v>
      </c>
      <c r="N22" s="745">
        <v>7048</v>
      </c>
      <c r="O22" s="235">
        <v>55.684601406336412</v>
      </c>
      <c r="P22" s="226"/>
      <c r="Q22" s="234">
        <v>12060</v>
      </c>
      <c r="R22" s="751">
        <v>22.102890236973774</v>
      </c>
      <c r="S22" s="745">
        <v>7748</v>
      </c>
      <c r="T22" s="748">
        <v>64.245439469320061</v>
      </c>
      <c r="U22" s="745">
        <v>4312</v>
      </c>
      <c r="V22" s="235">
        <v>35.754560530679939</v>
      </c>
      <c r="W22" s="226"/>
      <c r="X22" s="234">
        <v>29846</v>
      </c>
      <c r="Y22" s="751">
        <v>54.70007147700823</v>
      </c>
      <c r="Z22" s="745">
        <v>21492</v>
      </c>
      <c r="AA22" s="748">
        <v>72.009649534275951</v>
      </c>
      <c r="AB22" s="745">
        <v>8354</v>
      </c>
      <c r="AC22" s="235">
        <f t="shared" si="0"/>
        <v>27.990350465724052</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82256</v>
      </c>
      <c r="E23" s="739">
        <f t="shared" si="2"/>
        <v>51667</v>
      </c>
      <c r="F23" s="577">
        <f t="shared" si="3"/>
        <v>62.812439214160662</v>
      </c>
      <c r="G23" s="739">
        <f t="shared" si="4"/>
        <v>30589</v>
      </c>
      <c r="H23" s="237">
        <f t="shared" si="3"/>
        <v>37.187560785839331</v>
      </c>
      <c r="I23" s="226"/>
      <c r="J23" s="234">
        <v>23074</v>
      </c>
      <c r="K23" s="751">
        <v>28.051449134409651</v>
      </c>
      <c r="L23" s="745">
        <v>9197</v>
      </c>
      <c r="M23" s="748">
        <v>39.858715437288723</v>
      </c>
      <c r="N23" s="745">
        <v>13877</v>
      </c>
      <c r="O23" s="235">
        <v>60.14128456271127</v>
      </c>
      <c r="P23" s="226"/>
      <c r="Q23" s="234">
        <v>15079</v>
      </c>
      <c r="R23" s="751">
        <v>18.331793425403617</v>
      </c>
      <c r="S23" s="745">
        <v>8934</v>
      </c>
      <c r="T23" s="748">
        <v>59.247960740102123</v>
      </c>
      <c r="U23" s="745">
        <v>6145</v>
      </c>
      <c r="V23" s="235">
        <v>40.75203925989787</v>
      </c>
      <c r="W23" s="226"/>
      <c r="X23" s="234">
        <v>44103</v>
      </c>
      <c r="Y23" s="751">
        <v>53.616757440186738</v>
      </c>
      <c r="Z23" s="745">
        <v>33536</v>
      </c>
      <c r="AA23" s="748">
        <v>76.040178672652658</v>
      </c>
      <c r="AB23" s="745">
        <v>10567</v>
      </c>
      <c r="AC23" s="235">
        <f t="shared" si="0"/>
        <v>23.959821327347345</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231271</v>
      </c>
      <c r="E24" s="739">
        <f t="shared" si="2"/>
        <v>154205</v>
      </c>
      <c r="F24" s="577">
        <f t="shared" si="3"/>
        <v>66.67718823371716</v>
      </c>
      <c r="G24" s="739">
        <f t="shared" si="4"/>
        <v>77066</v>
      </c>
      <c r="H24" s="237">
        <f t="shared" si="3"/>
        <v>33.322811766282847</v>
      </c>
      <c r="I24" s="226"/>
      <c r="J24" s="234">
        <v>54776</v>
      </c>
      <c r="K24" s="751">
        <v>23.684768085925171</v>
      </c>
      <c r="L24" s="745">
        <v>26149</v>
      </c>
      <c r="M24" s="748">
        <v>47.738060464436984</v>
      </c>
      <c r="N24" s="745">
        <v>28627</v>
      </c>
      <c r="O24" s="235">
        <v>52.261939535563016</v>
      </c>
      <c r="P24" s="226"/>
      <c r="Q24" s="234">
        <v>44948</v>
      </c>
      <c r="R24" s="751">
        <v>19.43520804597204</v>
      </c>
      <c r="S24" s="745">
        <v>29797</v>
      </c>
      <c r="T24" s="748">
        <v>66.292159829135883</v>
      </c>
      <c r="U24" s="745">
        <v>15151</v>
      </c>
      <c r="V24" s="235">
        <v>33.70784017086411</v>
      </c>
      <c r="W24" s="226"/>
      <c r="X24" s="234">
        <v>131547</v>
      </c>
      <c r="Y24" s="751">
        <v>56.880023868102789</v>
      </c>
      <c r="Z24" s="745">
        <v>98259</v>
      </c>
      <c r="AA24" s="748">
        <v>74.694975940158272</v>
      </c>
      <c r="AB24" s="745">
        <v>33288</v>
      </c>
      <c r="AC24" s="235">
        <f t="shared" si="0"/>
        <v>25.305024059841731</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51786</v>
      </c>
      <c r="E25" s="739">
        <f t="shared" si="2"/>
        <v>30180</v>
      </c>
      <c r="F25" s="577">
        <f t="shared" si="3"/>
        <v>58.278299154211567</v>
      </c>
      <c r="G25" s="739">
        <f t="shared" si="4"/>
        <v>21606</v>
      </c>
      <c r="H25" s="237">
        <f t="shared" si="3"/>
        <v>41.72170084578844</v>
      </c>
      <c r="I25" s="226"/>
      <c r="J25" s="234">
        <v>18524</v>
      </c>
      <c r="K25" s="751">
        <v>35.7702854053219</v>
      </c>
      <c r="L25" s="745">
        <v>7103</v>
      </c>
      <c r="M25" s="748">
        <v>38.34484992442237</v>
      </c>
      <c r="N25" s="745">
        <v>11421</v>
      </c>
      <c r="O25" s="235">
        <v>61.655150075577623</v>
      </c>
      <c r="P25" s="226"/>
      <c r="Q25" s="234">
        <v>11313</v>
      </c>
      <c r="R25" s="751">
        <v>21.845672575599583</v>
      </c>
      <c r="S25" s="745">
        <v>7156</v>
      </c>
      <c r="T25" s="748">
        <v>63.25466277733581</v>
      </c>
      <c r="U25" s="745">
        <v>4157</v>
      </c>
      <c r="V25" s="235">
        <v>36.74533722266419</v>
      </c>
      <c r="W25" s="226"/>
      <c r="X25" s="234">
        <v>21949</v>
      </c>
      <c r="Y25" s="751">
        <v>42.384042019078514</v>
      </c>
      <c r="Z25" s="745">
        <v>15921</v>
      </c>
      <c r="AA25" s="748">
        <v>72.536334229349848</v>
      </c>
      <c r="AB25" s="745">
        <v>6028</v>
      </c>
      <c r="AC25" s="235">
        <f t="shared" si="0"/>
        <v>27.463665770650142</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21516</v>
      </c>
      <c r="E26" s="741">
        <f t="shared" si="2"/>
        <v>13506</v>
      </c>
      <c r="F26" s="579">
        <f t="shared" si="3"/>
        <v>62.771890686001122</v>
      </c>
      <c r="G26" s="741">
        <f t="shared" si="4"/>
        <v>8010</v>
      </c>
      <c r="H26" s="237">
        <f t="shared" si="3"/>
        <v>37.228109313998885</v>
      </c>
      <c r="I26" s="226"/>
      <c r="J26" s="238">
        <v>5148</v>
      </c>
      <c r="K26" s="752">
        <v>23.926380368098162</v>
      </c>
      <c r="L26" s="740">
        <v>2241</v>
      </c>
      <c r="M26" s="578">
        <v>43.531468531468533</v>
      </c>
      <c r="N26" s="740">
        <v>2907</v>
      </c>
      <c r="O26" s="235">
        <v>56.468531468531467</v>
      </c>
      <c r="P26" s="226"/>
      <c r="Q26" s="238">
        <v>4068</v>
      </c>
      <c r="R26" s="752">
        <v>18.906860011154489</v>
      </c>
      <c r="S26" s="740">
        <v>2282</v>
      </c>
      <c r="T26" s="578">
        <v>56.09636184857424</v>
      </c>
      <c r="U26" s="740">
        <v>1786</v>
      </c>
      <c r="V26" s="235">
        <v>43.90363815142576</v>
      </c>
      <c r="W26" s="226"/>
      <c r="X26" s="238">
        <v>12300</v>
      </c>
      <c r="Y26" s="752">
        <v>57.166759620747357</v>
      </c>
      <c r="Z26" s="740">
        <v>8983</v>
      </c>
      <c r="AA26" s="578">
        <v>73.032520325203251</v>
      </c>
      <c r="AB26" s="740">
        <v>3317</v>
      </c>
      <c r="AC26" s="235">
        <f t="shared" si="0"/>
        <v>26.967479674796746</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110384</v>
      </c>
      <c r="E27" s="741">
        <f t="shared" si="2"/>
        <v>67554</v>
      </c>
      <c r="F27" s="579">
        <f t="shared" si="3"/>
        <v>61.199086824177421</v>
      </c>
      <c r="G27" s="741">
        <f t="shared" si="4"/>
        <v>42830</v>
      </c>
      <c r="H27" s="237">
        <f t="shared" si="3"/>
        <v>38.800913175822579</v>
      </c>
      <c r="I27" s="226"/>
      <c r="J27" s="238">
        <v>29175</v>
      </c>
      <c r="K27" s="752">
        <v>26.430460936367588</v>
      </c>
      <c r="L27" s="740">
        <v>12014</v>
      </c>
      <c r="M27" s="578">
        <v>41.179091688089123</v>
      </c>
      <c r="N27" s="740">
        <v>17161</v>
      </c>
      <c r="O27" s="235">
        <v>58.820908311910877</v>
      </c>
      <c r="P27" s="226"/>
      <c r="Q27" s="238">
        <v>22081</v>
      </c>
      <c r="R27" s="752">
        <v>20.003804899260764</v>
      </c>
      <c r="S27" s="740">
        <v>12675</v>
      </c>
      <c r="T27" s="578">
        <v>57.402291562882112</v>
      </c>
      <c r="U27" s="740">
        <v>9406</v>
      </c>
      <c r="V27" s="235">
        <v>42.59770843711788</v>
      </c>
      <c r="W27" s="226"/>
      <c r="X27" s="238">
        <v>59128</v>
      </c>
      <c r="Y27" s="752">
        <v>53.565734164371648</v>
      </c>
      <c r="Z27" s="740">
        <v>42865</v>
      </c>
      <c r="AA27" s="578">
        <v>72.495264510891616</v>
      </c>
      <c r="AB27" s="740">
        <v>16263</v>
      </c>
      <c r="AC27" s="235">
        <f t="shared" si="0"/>
        <v>27.504735489108374</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14224</v>
      </c>
      <c r="E28" s="741">
        <f t="shared" si="2"/>
        <v>8825</v>
      </c>
      <c r="F28" s="579">
        <f t="shared" si="3"/>
        <v>62.043025871766034</v>
      </c>
      <c r="G28" s="741">
        <f t="shared" si="4"/>
        <v>5399</v>
      </c>
      <c r="H28" s="243">
        <f t="shared" si="3"/>
        <v>37.956974128233973</v>
      </c>
      <c r="I28" s="226"/>
      <c r="J28" s="238">
        <v>3372</v>
      </c>
      <c r="K28" s="752">
        <v>23.706411698537682</v>
      </c>
      <c r="L28" s="740">
        <v>1372</v>
      </c>
      <c r="M28" s="578">
        <v>40.688018979833927</v>
      </c>
      <c r="N28" s="740">
        <v>2000</v>
      </c>
      <c r="O28" s="242">
        <v>59.311981020166073</v>
      </c>
      <c r="P28" s="226"/>
      <c r="Q28" s="238">
        <v>2630</v>
      </c>
      <c r="R28" s="752">
        <v>18.489876265466819</v>
      </c>
      <c r="S28" s="740">
        <v>1586</v>
      </c>
      <c r="T28" s="578">
        <v>60.304182509505701</v>
      </c>
      <c r="U28" s="740">
        <v>1044</v>
      </c>
      <c r="V28" s="242">
        <v>39.695817490494292</v>
      </c>
      <c r="W28" s="226"/>
      <c r="X28" s="238">
        <v>8222</v>
      </c>
      <c r="Y28" s="752">
        <v>57.803712035995503</v>
      </c>
      <c r="Z28" s="740">
        <v>5867</v>
      </c>
      <c r="AA28" s="578">
        <v>71.357333981999517</v>
      </c>
      <c r="AB28" s="740">
        <v>2355</v>
      </c>
      <c r="AC28" s="242">
        <f t="shared" si="0"/>
        <v>28.642666018000483</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4931</v>
      </c>
      <c r="E29" s="742">
        <f t="shared" si="2"/>
        <v>2773</v>
      </c>
      <c r="F29" s="580">
        <f t="shared" si="3"/>
        <v>56.236057594808351</v>
      </c>
      <c r="G29" s="742">
        <f t="shared" si="4"/>
        <v>2158</v>
      </c>
      <c r="H29" s="248">
        <f t="shared" si="3"/>
        <v>43.763942405191649</v>
      </c>
      <c r="I29" s="226"/>
      <c r="J29" s="245">
        <v>2573</v>
      </c>
      <c r="K29" s="753">
        <v>52.180085175420807</v>
      </c>
      <c r="L29" s="746">
        <v>1019</v>
      </c>
      <c r="M29" s="749">
        <v>39.603575592693353</v>
      </c>
      <c r="N29" s="746">
        <v>1554</v>
      </c>
      <c r="O29" s="246">
        <v>60.396424407306647</v>
      </c>
      <c r="P29" s="226"/>
      <c r="Q29" s="245">
        <v>924</v>
      </c>
      <c r="R29" s="753">
        <v>18.738592577570472</v>
      </c>
      <c r="S29" s="746">
        <v>640</v>
      </c>
      <c r="T29" s="749">
        <v>69.264069264069263</v>
      </c>
      <c r="U29" s="746">
        <v>284</v>
      </c>
      <c r="V29" s="246">
        <v>30.735930735930733</v>
      </c>
      <c r="W29" s="226"/>
      <c r="X29" s="245">
        <v>1434</v>
      </c>
      <c r="Y29" s="753">
        <v>29.081322247008721</v>
      </c>
      <c r="Z29" s="746">
        <v>1114</v>
      </c>
      <c r="AA29" s="749">
        <v>77.684797768479768</v>
      </c>
      <c r="AB29" s="746">
        <v>320</v>
      </c>
      <c r="AC29" s="246">
        <f t="shared" si="0"/>
        <v>22.315202231520225</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1899228</v>
      </c>
      <c r="E31" s="743">
        <f>L31+S31+Z31</f>
        <v>1196467</v>
      </c>
      <c r="F31" s="409">
        <f>E31/$D31*100</f>
        <v>62.997544265354136</v>
      </c>
      <c r="G31" s="743">
        <f>N31+U31+AB31</f>
        <v>702761</v>
      </c>
      <c r="H31" s="255">
        <f>G31/$D31*100</f>
        <v>37.002455734645864</v>
      </c>
      <c r="I31" s="211"/>
      <c r="J31" s="253">
        <f>SUM(J12:J29)</f>
        <v>500368</v>
      </c>
      <c r="K31" s="754">
        <f>J31/$D31*100</f>
        <v>26.345862634712631</v>
      </c>
      <c r="L31" s="743">
        <f>SUM(L12:L29)</f>
        <v>213996</v>
      </c>
      <c r="M31" s="409">
        <f t="shared" ref="M31:O31" si="5">L31/$J31*100</f>
        <v>42.767722955904453</v>
      </c>
      <c r="N31" s="743">
        <f>SUM(N12:N29)</f>
        <v>286372</v>
      </c>
      <c r="O31" s="254">
        <f t="shared" si="5"/>
        <v>57.232277044095547</v>
      </c>
      <c r="P31" s="211"/>
      <c r="Q31" s="253">
        <f>SUM(Q12:Q29)</f>
        <v>402794</v>
      </c>
      <c r="R31" s="754">
        <f>Q31/$D31*100</f>
        <v>21.208301478284859</v>
      </c>
      <c r="S31" s="743">
        <f>SUM(S12:S29)</f>
        <v>254077</v>
      </c>
      <c r="T31" s="409">
        <f>S31/$Q31*100</f>
        <v>63.078645660064446</v>
      </c>
      <c r="U31" s="743">
        <f>SUM(U12:U29)</f>
        <v>148717</v>
      </c>
      <c r="V31" s="254">
        <f>U31/$Q31*100</f>
        <v>36.921354339935554</v>
      </c>
      <c r="W31" s="211"/>
      <c r="X31" s="253">
        <f>SUM(X12:X29)</f>
        <v>996066</v>
      </c>
      <c r="Y31" s="754">
        <f>X31/$D31*100</f>
        <v>52.445835887002509</v>
      </c>
      <c r="Z31" s="743">
        <f>SUM(Z12:Z29)</f>
        <v>728394</v>
      </c>
      <c r="AA31" s="409">
        <f>Z31/$X31*100</f>
        <v>73.127081940353349</v>
      </c>
      <c r="AB31" s="743">
        <f>SUM(AB12:AB29)</f>
        <v>267672</v>
      </c>
      <c r="AC31" s="254">
        <f>AB31/$X31*100</f>
        <v>26.872918059646651</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14" s="251" customFormat="1" ht="5.25" customHeight="1" x14ac:dyDescent="0.2">
      <c r="B33" s="257" t="s">
        <v>50</v>
      </c>
      <c r="C33" s="260"/>
      <c r="I33" s="260"/>
    </row>
    <row r="34" spans="2:14" s="297" customFormat="1" ht="13.5" customHeight="1" x14ac:dyDescent="0.2">
      <c r="B34" s="1068"/>
      <c r="C34" s="1068"/>
      <c r="D34" s="1068"/>
      <c r="E34" s="1068"/>
      <c r="F34" s="1068"/>
      <c r="G34" s="1068"/>
      <c r="H34" s="1068"/>
    </row>
    <row r="35" spans="2:14" s="297" customFormat="1" ht="29.25" customHeight="1" x14ac:dyDescent="0.2">
      <c r="B35" s="1066"/>
      <c r="C35" s="1066"/>
      <c r="D35" s="1066"/>
      <c r="E35" s="994"/>
      <c r="F35" s="994"/>
      <c r="G35" s="994"/>
      <c r="H35" s="614"/>
      <c r="I35" s="614"/>
      <c r="J35" s="614"/>
      <c r="K35" s="614"/>
      <c r="L35" s="614"/>
      <c r="M35" s="614"/>
      <c r="N35" s="614"/>
    </row>
    <row r="36" spans="2:14" s="297" customFormat="1" ht="4.5" customHeight="1" x14ac:dyDescent="0.2">
      <c r="B36" s="1067"/>
      <c r="C36" s="1067"/>
      <c r="D36" s="1067"/>
      <c r="E36" s="993"/>
      <c r="F36" s="993"/>
      <c r="G36" s="993"/>
      <c r="H36" s="614"/>
      <c r="I36" s="614"/>
      <c r="J36" s="614"/>
      <c r="K36" s="614"/>
      <c r="L36" s="614"/>
      <c r="M36" s="614"/>
      <c r="N36" s="614"/>
    </row>
    <row r="37" spans="2:14" s="297" customFormat="1" x14ac:dyDescent="0.2"/>
    <row r="38" spans="2:14" s="297" customFormat="1" x14ac:dyDescent="0.2"/>
    <row r="39" spans="2:14" s="297" customFormat="1" x14ac:dyDescent="0.2"/>
    <row r="40" spans="2:14" s="297" customFormat="1" x14ac:dyDescent="0.2"/>
    <row r="41" spans="2:14" s="297" customFormat="1" x14ac:dyDescent="0.2"/>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4:H34"/>
    <mergeCell ref="B35:D35"/>
    <mergeCell ref="B36:D36"/>
    <mergeCell ref="R9:R10"/>
    <mergeCell ref="S9:T9"/>
    <mergeCell ref="K9:K10"/>
    <mergeCell ref="L9:M9"/>
    <mergeCell ref="N9:O9"/>
    <mergeCell ref="Q9:Q10"/>
  </mergeCells>
  <printOptions horizontalCentered="1"/>
  <pageMargins left="0" right="0" top="0.43307086614173229" bottom="0.43307086614173229" header="0" footer="0"/>
  <pageSetup paperSize="9" scale="72" orientation="landscape" r:id="rId1"/>
  <headerFooter alignWithMargins="0"/>
  <rowBreaks count="2" manualBreakCount="2">
    <brk id="34" max="25" man="1"/>
    <brk id="35" max="16383"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91">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6.7109375" style="261" bestFit="1" customWidth="1"/>
    <col min="14" max="14" width="8.42578125" style="261" customWidth="1"/>
    <col min="15" max="15" width="6.7109375" style="261" bestFit="1" customWidth="1"/>
    <col min="16" max="16" width="0.42578125" style="261" customWidth="1"/>
    <col min="17" max="17" width="8.42578125" style="261" bestFit="1" customWidth="1"/>
    <col min="18" max="18" width="6.85546875" style="261" customWidth="1"/>
    <col min="19" max="19" width="8.42578125" style="261" customWidth="1"/>
    <col min="20" max="20" width="6.7109375" style="261" bestFit="1" customWidth="1"/>
    <col min="21" max="21" width="8.42578125" style="261" customWidth="1"/>
    <col min="22" max="22" width="6.7109375" style="261" bestFit="1" customWidth="1"/>
    <col min="23" max="23" width="0.42578125" style="261" customWidth="1"/>
    <col min="24" max="24" width="8.42578125" style="261" bestFit="1" customWidth="1"/>
    <col min="25" max="25" width="7" style="261" customWidth="1"/>
    <col min="26" max="26" width="8.42578125" style="261" customWidth="1"/>
    <col min="27" max="27" width="6.7109375" style="261" bestFit="1" customWidth="1"/>
    <col min="28" max="28" width="8.42578125" style="26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A1" s="713" t="s">
        <v>34</v>
      </c>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415</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235</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25.5" customHeight="1" x14ac:dyDescent="0.2">
      <c r="A8" s="209"/>
      <c r="B8" s="1037"/>
      <c r="C8" s="211"/>
      <c r="D8" s="1041"/>
      <c r="E8" s="1042"/>
      <c r="F8" s="1042"/>
      <c r="G8" s="1042"/>
      <c r="H8" s="1042"/>
      <c r="I8" s="501"/>
      <c r="J8" s="1045" t="s">
        <v>236</v>
      </c>
      <c r="K8" s="1043"/>
      <c r="L8" s="1043"/>
      <c r="M8" s="1043"/>
      <c r="N8" s="1043"/>
      <c r="O8" s="1044"/>
      <c r="P8" s="211"/>
      <c r="Q8" s="1045" t="s">
        <v>237</v>
      </c>
      <c r="R8" s="1043"/>
      <c r="S8" s="1043"/>
      <c r="T8" s="1043"/>
      <c r="U8" s="1043"/>
      <c r="V8" s="1044"/>
      <c r="W8" s="211"/>
      <c r="X8" s="1045" t="s">
        <v>238</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230</v>
      </c>
      <c r="L9" s="1048" t="s">
        <v>27</v>
      </c>
      <c r="M9" s="1049"/>
      <c r="N9" s="1049" t="s">
        <v>26</v>
      </c>
      <c r="O9" s="1050"/>
      <c r="P9" s="211"/>
      <c r="Q9" s="1051" t="s">
        <v>12</v>
      </c>
      <c r="R9" s="1053" t="s">
        <v>230</v>
      </c>
      <c r="S9" s="1048" t="s">
        <v>27</v>
      </c>
      <c r="T9" s="1049"/>
      <c r="U9" s="1049" t="s">
        <v>26</v>
      </c>
      <c r="V9" s="1050"/>
      <c r="W9" s="211"/>
      <c r="X9" s="1051" t="s">
        <v>12</v>
      </c>
      <c r="Y9" s="1053" t="s">
        <v>230</v>
      </c>
      <c r="Z9" s="1048" t="s">
        <v>27</v>
      </c>
      <c r="AA9" s="1049"/>
      <c r="AB9" s="1049" t="s">
        <v>26</v>
      </c>
      <c r="AC9" s="1050"/>
      <c r="AD9" s="430"/>
      <c r="AE9" s="430"/>
      <c r="AF9" s="431"/>
      <c r="AG9" s="431"/>
      <c r="AH9" s="431"/>
      <c r="AI9" s="431"/>
      <c r="AJ9" s="431"/>
      <c r="AK9" s="431"/>
      <c r="AL9" s="432"/>
    </row>
    <row r="10" spans="1:53" s="219" customFormat="1" ht="44.25" customHeight="1" x14ac:dyDescent="0.2">
      <c r="A10" s="214"/>
      <c r="B10" s="1038"/>
      <c r="C10" s="216"/>
      <c r="D10" s="1047"/>
      <c r="E10" s="408" t="s">
        <v>12</v>
      </c>
      <c r="F10" s="408" t="s">
        <v>230</v>
      </c>
      <c r="G10" s="408" t="s">
        <v>12</v>
      </c>
      <c r="H10" s="218" t="s">
        <v>230</v>
      </c>
      <c r="I10" s="216"/>
      <c r="J10" s="1052"/>
      <c r="K10" s="1054"/>
      <c r="L10" s="408" t="s">
        <v>12</v>
      </c>
      <c r="M10" s="408" t="s">
        <v>231</v>
      </c>
      <c r="N10" s="408" t="s">
        <v>12</v>
      </c>
      <c r="O10" s="218" t="s">
        <v>231</v>
      </c>
      <c r="P10" s="216"/>
      <c r="Q10" s="1052"/>
      <c r="R10" s="1054"/>
      <c r="S10" s="408" t="s">
        <v>12</v>
      </c>
      <c r="T10" s="408" t="s">
        <v>231</v>
      </c>
      <c r="U10" s="408" t="s">
        <v>12</v>
      </c>
      <c r="V10" s="218" t="s">
        <v>231</v>
      </c>
      <c r="W10" s="216"/>
      <c r="X10" s="1052"/>
      <c r="Y10" s="1054"/>
      <c r="Z10" s="408" t="s">
        <v>12</v>
      </c>
      <c r="AA10" s="408" t="s">
        <v>231</v>
      </c>
      <c r="AB10" s="408" t="s">
        <v>12</v>
      </c>
      <c r="AC10" s="218" t="s">
        <v>231</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84622</v>
      </c>
      <c r="E12" s="738">
        <f>L12+S12+Z12</f>
        <v>50773</v>
      </c>
      <c r="F12" s="747">
        <f>E12/$D12*100</f>
        <v>59.99976365484153</v>
      </c>
      <c r="G12" s="738">
        <f>N12+U12+AB12</f>
        <v>33849</v>
      </c>
      <c r="H12" s="230">
        <f>G12/$D12*100</f>
        <v>40.00023634515847</v>
      </c>
      <c r="I12" s="226"/>
      <c r="J12" s="227">
        <f>L12+N12</f>
        <v>29006</v>
      </c>
      <c r="K12" s="750">
        <f>J12/$D12*100</f>
        <v>34.277138332821252</v>
      </c>
      <c r="L12" s="744">
        <v>11466</v>
      </c>
      <c r="M12" s="747">
        <v>39.529752465007242</v>
      </c>
      <c r="N12" s="744">
        <v>17540</v>
      </c>
      <c r="O12" s="228">
        <v>60.470247534992758</v>
      </c>
      <c r="P12" s="226"/>
      <c r="Q12" s="227">
        <v>15213</v>
      </c>
      <c r="R12" s="750">
        <v>17.9775944789771</v>
      </c>
      <c r="S12" s="744">
        <v>8819</v>
      </c>
      <c r="T12" s="747">
        <v>57.970157102478147</v>
      </c>
      <c r="U12" s="744">
        <v>6394</v>
      </c>
      <c r="V12" s="228">
        <v>42.02984289752186</v>
      </c>
      <c r="W12" s="226"/>
      <c r="X12" s="227">
        <v>40403</v>
      </c>
      <c r="Y12" s="750">
        <v>47.745267188201652</v>
      </c>
      <c r="Z12" s="744">
        <v>30488</v>
      </c>
      <c r="AA12" s="747">
        <v>75.459743088384528</v>
      </c>
      <c r="AB12" s="744">
        <v>9915</v>
      </c>
      <c r="AC12" s="228">
        <f t="shared" ref="AC12:AC29" si="0">AB12/$X12*100</f>
        <v>24.540256911615472</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12414</v>
      </c>
      <c r="E13" s="739">
        <f t="shared" ref="E13:E29" si="2">L13+S13+Z13</f>
        <v>8247</v>
      </c>
      <c r="F13" s="577">
        <f t="shared" ref="F13:H29" si="3">E13/$D13*100</f>
        <v>66.433059449009178</v>
      </c>
      <c r="G13" s="739">
        <f t="shared" ref="G13:G29" si="4">N13+U13+AB13</f>
        <v>4167</v>
      </c>
      <c r="H13" s="237">
        <f t="shared" si="3"/>
        <v>33.566940550990815</v>
      </c>
      <c r="I13" s="226"/>
      <c r="J13" s="234">
        <f t="shared" ref="J13:J29" si="5">L13+N13</f>
        <v>2304</v>
      </c>
      <c r="K13" s="751">
        <f t="shared" ref="K13:K29" si="6">J13/$D13*100</f>
        <v>18.559690671822135</v>
      </c>
      <c r="L13" s="745">
        <v>944</v>
      </c>
      <c r="M13" s="748">
        <v>40.972222222222221</v>
      </c>
      <c r="N13" s="745">
        <v>1360</v>
      </c>
      <c r="O13" s="235">
        <v>59.027777777777779</v>
      </c>
      <c r="P13" s="226"/>
      <c r="Q13" s="234">
        <v>1901</v>
      </c>
      <c r="R13" s="751">
        <v>15.313355888512969</v>
      </c>
      <c r="S13" s="745">
        <v>1104</v>
      </c>
      <c r="T13" s="748">
        <v>58.074697527617047</v>
      </c>
      <c r="U13" s="745">
        <v>797</v>
      </c>
      <c r="V13" s="235">
        <v>41.92530247238296</v>
      </c>
      <c r="W13" s="226"/>
      <c r="X13" s="234">
        <v>8209</v>
      </c>
      <c r="Y13" s="751">
        <v>66.126953439664888</v>
      </c>
      <c r="Z13" s="745">
        <v>6199</v>
      </c>
      <c r="AA13" s="748">
        <v>75.51467901084176</v>
      </c>
      <c r="AB13" s="745">
        <v>2010</v>
      </c>
      <c r="AC13" s="235">
        <f t="shared" si="0"/>
        <v>24.48532098915824</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7887</v>
      </c>
      <c r="E14" s="739">
        <f t="shared" si="2"/>
        <v>5242</v>
      </c>
      <c r="F14" s="577">
        <f t="shared" si="3"/>
        <v>66.463801191834662</v>
      </c>
      <c r="G14" s="739">
        <f t="shared" si="4"/>
        <v>2645</v>
      </c>
      <c r="H14" s="237">
        <f t="shared" si="3"/>
        <v>33.536198808165338</v>
      </c>
      <c r="I14" s="226"/>
      <c r="J14" s="234">
        <f t="shared" si="5"/>
        <v>1846</v>
      </c>
      <c r="K14" s="751">
        <f t="shared" si="6"/>
        <v>23.405604158742236</v>
      </c>
      <c r="L14" s="745">
        <v>755</v>
      </c>
      <c r="M14" s="748">
        <v>40.899241603466955</v>
      </c>
      <c r="N14" s="745">
        <v>1091</v>
      </c>
      <c r="O14" s="235">
        <v>59.100758396533045</v>
      </c>
      <c r="P14" s="226"/>
      <c r="Q14" s="234">
        <v>1410</v>
      </c>
      <c r="R14" s="751">
        <v>17.87751996957018</v>
      </c>
      <c r="S14" s="745">
        <v>819</v>
      </c>
      <c r="T14" s="748">
        <v>58.085106382978722</v>
      </c>
      <c r="U14" s="745">
        <v>591</v>
      </c>
      <c r="V14" s="235">
        <v>41.914893617021278</v>
      </c>
      <c r="W14" s="226"/>
      <c r="X14" s="234">
        <v>4631</v>
      </c>
      <c r="Y14" s="751">
        <v>58.716875871687591</v>
      </c>
      <c r="Z14" s="745">
        <v>3668</v>
      </c>
      <c r="AA14" s="748">
        <v>79.205355214856397</v>
      </c>
      <c r="AB14" s="745">
        <v>963</v>
      </c>
      <c r="AC14" s="235">
        <f t="shared" si="0"/>
        <v>20.7946447851436</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8053</v>
      </c>
      <c r="E15" s="739">
        <f t="shared" si="2"/>
        <v>5105</v>
      </c>
      <c r="F15" s="577">
        <f t="shared" si="3"/>
        <v>63.392524525021734</v>
      </c>
      <c r="G15" s="739">
        <f t="shared" si="4"/>
        <v>2948</v>
      </c>
      <c r="H15" s="237">
        <f t="shared" si="3"/>
        <v>36.607475474978266</v>
      </c>
      <c r="I15" s="226"/>
      <c r="J15" s="234">
        <f t="shared" si="5"/>
        <v>1921</v>
      </c>
      <c r="K15" s="751">
        <f t="shared" si="6"/>
        <v>23.854464174841674</v>
      </c>
      <c r="L15" s="745">
        <v>761</v>
      </c>
      <c r="M15" s="748">
        <v>39.614783966684023</v>
      </c>
      <c r="N15" s="745">
        <v>1160</v>
      </c>
      <c r="O15" s="235">
        <v>60.385216033315977</v>
      </c>
      <c r="P15" s="226"/>
      <c r="Q15" s="234">
        <v>1465</v>
      </c>
      <c r="R15" s="751">
        <v>18.19197814479076</v>
      </c>
      <c r="S15" s="745">
        <v>835</v>
      </c>
      <c r="T15" s="748">
        <v>56.996587030716725</v>
      </c>
      <c r="U15" s="745">
        <v>630</v>
      </c>
      <c r="V15" s="235">
        <v>43.003412969283275</v>
      </c>
      <c r="W15" s="226"/>
      <c r="X15" s="234">
        <v>4667</v>
      </c>
      <c r="Y15" s="751">
        <v>57.95355768036756</v>
      </c>
      <c r="Z15" s="745">
        <v>3509</v>
      </c>
      <c r="AA15" s="748">
        <v>75.18748660809942</v>
      </c>
      <c r="AB15" s="745">
        <v>1158</v>
      </c>
      <c r="AC15" s="235">
        <f t="shared" si="0"/>
        <v>24.812513391900577</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14726</v>
      </c>
      <c r="E16" s="739">
        <f t="shared" si="2"/>
        <v>8967</v>
      </c>
      <c r="F16" s="577">
        <f t="shared" si="3"/>
        <v>60.89229933451039</v>
      </c>
      <c r="G16" s="739">
        <f t="shared" si="4"/>
        <v>5759</v>
      </c>
      <c r="H16" s="237">
        <f t="shared" si="3"/>
        <v>39.10770066548961</v>
      </c>
      <c r="I16" s="226"/>
      <c r="J16" s="234">
        <f t="shared" si="5"/>
        <v>5084</v>
      </c>
      <c r="K16" s="751">
        <f t="shared" si="6"/>
        <v>34.523971207388293</v>
      </c>
      <c r="L16" s="745">
        <v>2096</v>
      </c>
      <c r="M16" s="748">
        <v>41.22738001573564</v>
      </c>
      <c r="N16" s="745">
        <v>2988</v>
      </c>
      <c r="O16" s="235">
        <v>58.77261998426436</v>
      </c>
      <c r="P16" s="226"/>
      <c r="Q16" s="234">
        <v>2731</v>
      </c>
      <c r="R16" s="751">
        <v>18.545429851962517</v>
      </c>
      <c r="S16" s="745">
        <v>1550</v>
      </c>
      <c r="T16" s="748">
        <v>56.755767118271692</v>
      </c>
      <c r="U16" s="745">
        <v>1181</v>
      </c>
      <c r="V16" s="235">
        <v>43.244232881728308</v>
      </c>
      <c r="W16" s="226"/>
      <c r="X16" s="234">
        <v>6911</v>
      </c>
      <c r="Y16" s="751">
        <v>46.93059894064919</v>
      </c>
      <c r="Z16" s="745">
        <v>5321</v>
      </c>
      <c r="AA16" s="748">
        <v>76.993199247576328</v>
      </c>
      <c r="AB16" s="745">
        <v>1590</v>
      </c>
      <c r="AC16" s="235">
        <f t="shared" si="0"/>
        <v>23.006800752423672</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5916</v>
      </c>
      <c r="E17" s="740">
        <f t="shared" si="2"/>
        <v>3799</v>
      </c>
      <c r="F17" s="578">
        <f t="shared" si="3"/>
        <v>64.215686274509807</v>
      </c>
      <c r="G17" s="740">
        <f t="shared" si="4"/>
        <v>2117</v>
      </c>
      <c r="H17" s="237">
        <f t="shared" si="3"/>
        <v>35.784313725490193</v>
      </c>
      <c r="I17" s="226"/>
      <c r="J17" s="238">
        <f t="shared" si="5"/>
        <v>1338</v>
      </c>
      <c r="K17" s="752">
        <f t="shared" si="6"/>
        <v>22.616632860040568</v>
      </c>
      <c r="L17" s="740">
        <v>550</v>
      </c>
      <c r="M17" s="578">
        <v>41.106128550074736</v>
      </c>
      <c r="N17" s="740">
        <v>788</v>
      </c>
      <c r="O17" s="235">
        <v>58.893871449925264</v>
      </c>
      <c r="P17" s="226"/>
      <c r="Q17" s="238">
        <v>1087</v>
      </c>
      <c r="R17" s="752">
        <v>18.37390128465179</v>
      </c>
      <c r="S17" s="740">
        <v>590</v>
      </c>
      <c r="T17" s="578">
        <v>54.277828886844524</v>
      </c>
      <c r="U17" s="740">
        <v>497</v>
      </c>
      <c r="V17" s="235">
        <v>45.722171113155476</v>
      </c>
      <c r="W17" s="226"/>
      <c r="X17" s="238">
        <v>3491</v>
      </c>
      <c r="Y17" s="752">
        <v>59.009465855307639</v>
      </c>
      <c r="Z17" s="740">
        <v>2659</v>
      </c>
      <c r="AA17" s="578">
        <v>76.1672873102263</v>
      </c>
      <c r="AB17" s="740">
        <v>832</v>
      </c>
      <c r="AC17" s="235">
        <f t="shared" si="0"/>
        <v>23.832712689773704</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33665</v>
      </c>
      <c r="E18" s="739">
        <f t="shared" si="2"/>
        <v>22048</v>
      </c>
      <c r="F18" s="577">
        <f t="shared" si="3"/>
        <v>65.492351106490418</v>
      </c>
      <c r="G18" s="739">
        <f t="shared" si="4"/>
        <v>11617</v>
      </c>
      <c r="H18" s="237">
        <f t="shared" si="3"/>
        <v>34.507648893509582</v>
      </c>
      <c r="I18" s="226"/>
      <c r="J18" s="234">
        <f t="shared" si="5"/>
        <v>6788</v>
      </c>
      <c r="K18" s="751">
        <f t="shared" si="6"/>
        <v>20.163374424476459</v>
      </c>
      <c r="L18" s="745">
        <v>2778</v>
      </c>
      <c r="M18" s="748">
        <v>40.925162050677663</v>
      </c>
      <c r="N18" s="745">
        <v>4010</v>
      </c>
      <c r="O18" s="235">
        <v>59.074837949322337</v>
      </c>
      <c r="P18" s="226"/>
      <c r="Q18" s="234">
        <v>4972</v>
      </c>
      <c r="R18" s="751">
        <v>14.769047972671915</v>
      </c>
      <c r="S18" s="745">
        <v>2817</v>
      </c>
      <c r="T18" s="748">
        <v>56.657280772325024</v>
      </c>
      <c r="U18" s="745">
        <v>2155</v>
      </c>
      <c r="V18" s="235">
        <v>43.342719227674984</v>
      </c>
      <c r="W18" s="226"/>
      <c r="X18" s="234">
        <v>21905</v>
      </c>
      <c r="Y18" s="751">
        <v>65.067577602851628</v>
      </c>
      <c r="Z18" s="745">
        <v>16453</v>
      </c>
      <c r="AA18" s="748">
        <v>75.110705318420457</v>
      </c>
      <c r="AB18" s="745">
        <v>5452</v>
      </c>
      <c r="AC18" s="235">
        <f t="shared" si="0"/>
        <v>24.88929468157955</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22268</v>
      </c>
      <c r="E19" s="739">
        <f t="shared" si="2"/>
        <v>14239</v>
      </c>
      <c r="F19" s="577">
        <f t="shared" si="3"/>
        <v>63.94377582180708</v>
      </c>
      <c r="G19" s="739">
        <f t="shared" si="4"/>
        <v>8029</v>
      </c>
      <c r="H19" s="237">
        <f t="shared" si="3"/>
        <v>36.056224178192927</v>
      </c>
      <c r="I19" s="226"/>
      <c r="J19" s="234">
        <f t="shared" si="5"/>
        <v>5287</v>
      </c>
      <c r="K19" s="751">
        <f t="shared" si="6"/>
        <v>23.742590264056044</v>
      </c>
      <c r="L19" s="745">
        <v>2109</v>
      </c>
      <c r="M19" s="748">
        <v>39.890296954794778</v>
      </c>
      <c r="N19" s="745">
        <v>3178</v>
      </c>
      <c r="O19" s="235">
        <v>60.109703045205222</v>
      </c>
      <c r="P19" s="226"/>
      <c r="Q19" s="234">
        <v>3229</v>
      </c>
      <c r="R19" s="751">
        <v>14.500628704867971</v>
      </c>
      <c r="S19" s="745">
        <v>1893</v>
      </c>
      <c r="T19" s="748">
        <v>58.624961288324563</v>
      </c>
      <c r="U19" s="745">
        <v>1336</v>
      </c>
      <c r="V19" s="235">
        <v>41.375038711675444</v>
      </c>
      <c r="W19" s="226"/>
      <c r="X19" s="234">
        <v>13752</v>
      </c>
      <c r="Y19" s="751">
        <v>61.756781031075981</v>
      </c>
      <c r="Z19" s="745">
        <v>10237</v>
      </c>
      <c r="AA19" s="748">
        <v>74.440081442699253</v>
      </c>
      <c r="AB19" s="745">
        <v>3515</v>
      </c>
      <c r="AC19" s="235">
        <f t="shared" si="0"/>
        <v>25.559918557300755</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50898</v>
      </c>
      <c r="E20" s="739">
        <f t="shared" si="2"/>
        <v>32357</v>
      </c>
      <c r="F20" s="577">
        <f t="shared" si="3"/>
        <v>63.572242524264212</v>
      </c>
      <c r="G20" s="739">
        <f t="shared" si="4"/>
        <v>18541</v>
      </c>
      <c r="H20" s="237">
        <f t="shared" si="3"/>
        <v>36.427757475735781</v>
      </c>
      <c r="I20" s="226"/>
      <c r="J20" s="234">
        <f t="shared" si="5"/>
        <v>13751</v>
      </c>
      <c r="K20" s="751">
        <f t="shared" si="6"/>
        <v>27.016778655349917</v>
      </c>
      <c r="L20" s="745">
        <v>5707</v>
      </c>
      <c r="M20" s="748">
        <v>41.502436186459171</v>
      </c>
      <c r="N20" s="745">
        <v>8044</v>
      </c>
      <c r="O20" s="235">
        <v>58.497563813540829</v>
      </c>
      <c r="P20" s="226"/>
      <c r="Q20" s="234">
        <v>8406</v>
      </c>
      <c r="R20" s="751">
        <v>16.51538370859366</v>
      </c>
      <c r="S20" s="745">
        <v>4755</v>
      </c>
      <c r="T20" s="748">
        <v>56.566738044254109</v>
      </c>
      <c r="U20" s="745">
        <v>3651</v>
      </c>
      <c r="V20" s="235">
        <v>43.433261955745891</v>
      </c>
      <c r="W20" s="226"/>
      <c r="X20" s="234">
        <v>28741</v>
      </c>
      <c r="Y20" s="751">
        <v>56.46783763605643</v>
      </c>
      <c r="Z20" s="745">
        <v>21895</v>
      </c>
      <c r="AA20" s="748">
        <v>76.180369506976092</v>
      </c>
      <c r="AB20" s="745">
        <v>6846</v>
      </c>
      <c r="AC20" s="235">
        <f t="shared" si="0"/>
        <v>23.819630493023901</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44681</v>
      </c>
      <c r="E21" s="739">
        <f t="shared" si="2"/>
        <v>29013</v>
      </c>
      <c r="F21" s="577">
        <f t="shared" si="3"/>
        <v>64.933640697388157</v>
      </c>
      <c r="G21" s="739">
        <f t="shared" si="4"/>
        <v>15668</v>
      </c>
      <c r="H21" s="237">
        <f t="shared" si="3"/>
        <v>35.066359302611851</v>
      </c>
      <c r="I21" s="226"/>
      <c r="J21" s="234">
        <f t="shared" si="5"/>
        <v>9824</v>
      </c>
      <c r="K21" s="751">
        <f t="shared" si="6"/>
        <v>21.986974329133187</v>
      </c>
      <c r="L21" s="745">
        <v>3999</v>
      </c>
      <c r="M21" s="748">
        <v>40.706433224755699</v>
      </c>
      <c r="N21" s="745">
        <v>5825</v>
      </c>
      <c r="O21" s="235">
        <v>59.293566775244301</v>
      </c>
      <c r="P21" s="226"/>
      <c r="Q21" s="234">
        <v>8082</v>
      </c>
      <c r="R21" s="751">
        <v>18.088225420200978</v>
      </c>
      <c r="S21" s="745">
        <v>4698</v>
      </c>
      <c r="T21" s="748">
        <v>58.129175946547882</v>
      </c>
      <c r="U21" s="745">
        <v>3384</v>
      </c>
      <c r="V21" s="235">
        <v>41.870824053452118</v>
      </c>
      <c r="W21" s="226"/>
      <c r="X21" s="234">
        <v>26775</v>
      </c>
      <c r="Y21" s="751">
        <v>59.924800250665832</v>
      </c>
      <c r="Z21" s="745">
        <v>20316</v>
      </c>
      <c r="AA21" s="748">
        <v>75.876750700280112</v>
      </c>
      <c r="AB21" s="745">
        <v>6459</v>
      </c>
      <c r="AC21" s="235">
        <f t="shared" si="0"/>
        <v>24.123249299719888</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12746</v>
      </c>
      <c r="E22" s="739">
        <f t="shared" si="2"/>
        <v>8362</v>
      </c>
      <c r="F22" s="577">
        <f t="shared" si="3"/>
        <v>65.604895653538364</v>
      </c>
      <c r="G22" s="739">
        <f t="shared" si="4"/>
        <v>4384</v>
      </c>
      <c r="H22" s="237">
        <f t="shared" si="3"/>
        <v>34.395104346461636</v>
      </c>
      <c r="I22" s="226"/>
      <c r="J22" s="234">
        <f t="shared" si="5"/>
        <v>2735</v>
      </c>
      <c r="K22" s="751">
        <f t="shared" si="6"/>
        <v>21.457712223442648</v>
      </c>
      <c r="L22" s="745">
        <v>1143</v>
      </c>
      <c r="M22" s="748">
        <v>41.791590493601461</v>
      </c>
      <c r="N22" s="745">
        <v>1592</v>
      </c>
      <c r="O22" s="235">
        <v>58.208409506398539</v>
      </c>
      <c r="P22" s="226"/>
      <c r="Q22" s="234">
        <v>2089</v>
      </c>
      <c r="R22" s="751">
        <v>16.389455515455829</v>
      </c>
      <c r="S22" s="745">
        <v>1212</v>
      </c>
      <c r="T22" s="748">
        <v>58.018190521780753</v>
      </c>
      <c r="U22" s="745">
        <v>877</v>
      </c>
      <c r="V22" s="235">
        <v>41.981809478219247</v>
      </c>
      <c r="W22" s="226"/>
      <c r="X22" s="234">
        <v>7922</v>
      </c>
      <c r="Y22" s="751">
        <v>62.152832261101523</v>
      </c>
      <c r="Z22" s="745">
        <v>6007</v>
      </c>
      <c r="AA22" s="748">
        <v>75.826811411259783</v>
      </c>
      <c r="AB22" s="745">
        <v>1915</v>
      </c>
      <c r="AC22" s="235">
        <f t="shared" si="0"/>
        <v>24.173188588740217</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25541</v>
      </c>
      <c r="E23" s="739">
        <f t="shared" si="2"/>
        <v>17109</v>
      </c>
      <c r="F23" s="577">
        <f t="shared" si="3"/>
        <v>66.986414001017963</v>
      </c>
      <c r="G23" s="739">
        <f t="shared" si="4"/>
        <v>8432</v>
      </c>
      <c r="H23" s="237">
        <f t="shared" si="3"/>
        <v>33.01358599898203</v>
      </c>
      <c r="I23" s="226"/>
      <c r="J23" s="234">
        <f t="shared" si="5"/>
        <v>5338</v>
      </c>
      <c r="K23" s="751">
        <f t="shared" si="6"/>
        <v>20.899729846129752</v>
      </c>
      <c r="L23" s="745">
        <v>2271</v>
      </c>
      <c r="M23" s="748">
        <v>42.544023979018355</v>
      </c>
      <c r="N23" s="745">
        <v>3067</v>
      </c>
      <c r="O23" s="235">
        <v>57.455976020981637</v>
      </c>
      <c r="P23" s="226"/>
      <c r="Q23" s="234">
        <v>4239</v>
      </c>
      <c r="R23" s="751">
        <v>16.596844289573625</v>
      </c>
      <c r="S23" s="745">
        <v>2389</v>
      </c>
      <c r="T23" s="748">
        <v>56.357631516867187</v>
      </c>
      <c r="U23" s="745">
        <v>1850</v>
      </c>
      <c r="V23" s="235">
        <v>43.642368483132813</v>
      </c>
      <c r="W23" s="226"/>
      <c r="X23" s="234">
        <v>15964</v>
      </c>
      <c r="Y23" s="751">
        <v>62.503425864296624</v>
      </c>
      <c r="Z23" s="745">
        <v>12449</v>
      </c>
      <c r="AA23" s="748">
        <v>77.981708844901036</v>
      </c>
      <c r="AB23" s="745">
        <v>3515</v>
      </c>
      <c r="AC23" s="235">
        <f t="shared" si="0"/>
        <v>22.018291155098975</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59744</v>
      </c>
      <c r="E24" s="739">
        <f t="shared" si="2"/>
        <v>40385</v>
      </c>
      <c r="F24" s="577">
        <f t="shared" si="3"/>
        <v>67.596746116764862</v>
      </c>
      <c r="G24" s="739">
        <f t="shared" si="4"/>
        <v>19359</v>
      </c>
      <c r="H24" s="237">
        <f t="shared" si="3"/>
        <v>32.403253883235138</v>
      </c>
      <c r="I24" s="226"/>
      <c r="J24" s="234">
        <f t="shared" si="5"/>
        <v>14864</v>
      </c>
      <c r="K24" s="751">
        <f t="shared" si="6"/>
        <v>24.879485806106054</v>
      </c>
      <c r="L24" s="745">
        <v>7374</v>
      </c>
      <c r="M24" s="748">
        <v>49.609795479009691</v>
      </c>
      <c r="N24" s="745">
        <v>7490</v>
      </c>
      <c r="O24" s="235">
        <v>50.390204520990309</v>
      </c>
      <c r="P24" s="226"/>
      <c r="Q24" s="234">
        <v>9298</v>
      </c>
      <c r="R24" s="751">
        <v>15.563069094804499</v>
      </c>
      <c r="S24" s="745">
        <v>5594</v>
      </c>
      <c r="T24" s="748">
        <v>60.163476016347609</v>
      </c>
      <c r="U24" s="745">
        <v>3704</v>
      </c>
      <c r="V24" s="235">
        <v>39.836523983652398</v>
      </c>
      <c r="W24" s="226"/>
      <c r="X24" s="234">
        <v>35582</v>
      </c>
      <c r="Y24" s="751">
        <v>59.557445099089449</v>
      </c>
      <c r="Z24" s="745">
        <v>27417</v>
      </c>
      <c r="AA24" s="748">
        <v>77.053004328031022</v>
      </c>
      <c r="AB24" s="745">
        <v>8165</v>
      </c>
      <c r="AC24" s="235">
        <f t="shared" si="0"/>
        <v>22.946995671968974</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14478</v>
      </c>
      <c r="E25" s="739">
        <f t="shared" si="2"/>
        <v>8287</v>
      </c>
      <c r="F25" s="577">
        <f t="shared" si="3"/>
        <v>57.238568863102635</v>
      </c>
      <c r="G25" s="739">
        <f t="shared" si="4"/>
        <v>6191</v>
      </c>
      <c r="H25" s="237">
        <f t="shared" si="3"/>
        <v>42.761431136897357</v>
      </c>
      <c r="I25" s="226"/>
      <c r="J25" s="234">
        <f t="shared" si="5"/>
        <v>5204</v>
      </c>
      <c r="K25" s="751">
        <f t="shared" si="6"/>
        <v>35.94419118662799</v>
      </c>
      <c r="L25" s="745">
        <v>1884</v>
      </c>
      <c r="M25" s="748">
        <v>36.202920830130672</v>
      </c>
      <c r="N25" s="745">
        <v>3320</v>
      </c>
      <c r="O25" s="235">
        <v>63.797079169869328</v>
      </c>
      <c r="P25" s="226"/>
      <c r="Q25" s="234">
        <v>2266</v>
      </c>
      <c r="R25" s="751">
        <v>15.65133305705208</v>
      </c>
      <c r="S25" s="745">
        <v>1245</v>
      </c>
      <c r="T25" s="748">
        <v>54.942630185348627</v>
      </c>
      <c r="U25" s="745">
        <v>1021</v>
      </c>
      <c r="V25" s="235">
        <v>45.057369814651366</v>
      </c>
      <c r="W25" s="226"/>
      <c r="X25" s="234">
        <v>7008</v>
      </c>
      <c r="Y25" s="751">
        <v>48.404475756319933</v>
      </c>
      <c r="Z25" s="745">
        <v>5158</v>
      </c>
      <c r="AA25" s="748">
        <v>73.601598173515981</v>
      </c>
      <c r="AB25" s="745">
        <v>1850</v>
      </c>
      <c r="AC25" s="235">
        <f t="shared" si="0"/>
        <v>26.398401826484019</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3445</v>
      </c>
      <c r="E26" s="741">
        <f t="shared" si="2"/>
        <v>2372</v>
      </c>
      <c r="F26" s="579">
        <f t="shared" si="3"/>
        <v>68.853410740203188</v>
      </c>
      <c r="G26" s="741">
        <f t="shared" si="4"/>
        <v>1073</v>
      </c>
      <c r="H26" s="237">
        <f t="shared" si="3"/>
        <v>31.146589259796809</v>
      </c>
      <c r="I26" s="226"/>
      <c r="J26" s="238">
        <f t="shared" si="5"/>
        <v>670</v>
      </c>
      <c r="K26" s="752">
        <f t="shared" si="6"/>
        <v>19.448476052249635</v>
      </c>
      <c r="L26" s="740">
        <v>310</v>
      </c>
      <c r="M26" s="578">
        <v>46.268656716417908</v>
      </c>
      <c r="N26" s="740">
        <v>360</v>
      </c>
      <c r="O26" s="235">
        <v>53.731343283582092</v>
      </c>
      <c r="P26" s="226"/>
      <c r="Q26" s="238">
        <v>527</v>
      </c>
      <c r="R26" s="752">
        <v>15.297532656023222</v>
      </c>
      <c r="S26" s="740">
        <v>315</v>
      </c>
      <c r="T26" s="578">
        <v>59.772296015180274</v>
      </c>
      <c r="U26" s="740">
        <v>212</v>
      </c>
      <c r="V26" s="235">
        <v>40.227703984819733</v>
      </c>
      <c r="W26" s="226"/>
      <c r="X26" s="238">
        <v>2248</v>
      </c>
      <c r="Y26" s="752">
        <v>65.253991291727147</v>
      </c>
      <c r="Z26" s="740">
        <v>1747</v>
      </c>
      <c r="AA26" s="578">
        <v>77.713523131672602</v>
      </c>
      <c r="AB26" s="740">
        <v>501</v>
      </c>
      <c r="AC26" s="235">
        <f t="shared" si="0"/>
        <v>22.286476868327401</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19218</v>
      </c>
      <c r="E27" s="741">
        <f t="shared" si="2"/>
        <v>12968</v>
      </c>
      <c r="F27" s="579">
        <f t="shared" si="3"/>
        <v>67.478405661359147</v>
      </c>
      <c r="G27" s="741">
        <f t="shared" si="4"/>
        <v>6250</v>
      </c>
      <c r="H27" s="237">
        <f t="shared" si="3"/>
        <v>32.52159433864086</v>
      </c>
      <c r="I27" s="226"/>
      <c r="J27" s="238">
        <f t="shared" si="5"/>
        <v>3598</v>
      </c>
      <c r="K27" s="752">
        <f t="shared" si="6"/>
        <v>18.722031428868767</v>
      </c>
      <c r="L27" s="740">
        <v>1522</v>
      </c>
      <c r="M27" s="578">
        <v>42.301278488048915</v>
      </c>
      <c r="N27" s="740">
        <v>2076</v>
      </c>
      <c r="O27" s="235">
        <v>57.698721511951078</v>
      </c>
      <c r="P27" s="226"/>
      <c r="Q27" s="238">
        <v>3011</v>
      </c>
      <c r="R27" s="752">
        <v>15.667603288583621</v>
      </c>
      <c r="S27" s="740">
        <v>1701</v>
      </c>
      <c r="T27" s="578">
        <v>56.492859515111263</v>
      </c>
      <c r="U27" s="740">
        <v>1310</v>
      </c>
      <c r="V27" s="235">
        <v>43.507140484888737</v>
      </c>
      <c r="W27" s="226"/>
      <c r="X27" s="238">
        <v>12609</v>
      </c>
      <c r="Y27" s="752">
        <v>65.610365282547605</v>
      </c>
      <c r="Z27" s="740">
        <v>9745</v>
      </c>
      <c r="AA27" s="578">
        <v>77.286065508763585</v>
      </c>
      <c r="AB27" s="740">
        <v>2864</v>
      </c>
      <c r="AC27" s="235">
        <f t="shared" si="0"/>
        <v>22.713934491236419</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2631</v>
      </c>
      <c r="E28" s="741">
        <f t="shared" si="2"/>
        <v>1677</v>
      </c>
      <c r="F28" s="579">
        <f t="shared" si="3"/>
        <v>63.740022805017105</v>
      </c>
      <c r="G28" s="741">
        <f t="shared" si="4"/>
        <v>954</v>
      </c>
      <c r="H28" s="243">
        <f t="shared" si="3"/>
        <v>36.259977194982895</v>
      </c>
      <c r="I28" s="226"/>
      <c r="J28" s="238">
        <f t="shared" si="5"/>
        <v>565</v>
      </c>
      <c r="K28" s="752">
        <f t="shared" si="6"/>
        <v>21.474724439376665</v>
      </c>
      <c r="L28" s="740">
        <v>234</v>
      </c>
      <c r="M28" s="578">
        <v>41.415929203539825</v>
      </c>
      <c r="N28" s="740">
        <v>331</v>
      </c>
      <c r="O28" s="242">
        <v>58.584070796460175</v>
      </c>
      <c r="P28" s="226"/>
      <c r="Q28" s="238">
        <v>408</v>
      </c>
      <c r="R28" s="752">
        <v>15.507411630558723</v>
      </c>
      <c r="S28" s="740">
        <v>233</v>
      </c>
      <c r="T28" s="578">
        <v>57.107843137254896</v>
      </c>
      <c r="U28" s="740">
        <v>175</v>
      </c>
      <c r="V28" s="242">
        <v>42.892156862745097</v>
      </c>
      <c r="W28" s="226"/>
      <c r="X28" s="238">
        <v>1658</v>
      </c>
      <c r="Y28" s="752">
        <v>63.017863930064607</v>
      </c>
      <c r="Z28" s="740">
        <v>1210</v>
      </c>
      <c r="AA28" s="578">
        <v>72.979493365500602</v>
      </c>
      <c r="AB28" s="740">
        <v>448</v>
      </c>
      <c r="AC28" s="242">
        <f t="shared" si="0"/>
        <v>27.020506634499398</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1222</v>
      </c>
      <c r="E29" s="742">
        <f t="shared" si="2"/>
        <v>669</v>
      </c>
      <c r="F29" s="580">
        <f t="shared" si="3"/>
        <v>54.746317512274956</v>
      </c>
      <c r="G29" s="742">
        <f t="shared" si="4"/>
        <v>553</v>
      </c>
      <c r="H29" s="248">
        <f t="shared" si="3"/>
        <v>45.253682487725037</v>
      </c>
      <c r="I29" s="226"/>
      <c r="J29" s="245">
        <f t="shared" si="5"/>
        <v>649</v>
      </c>
      <c r="K29" s="753">
        <f t="shared" si="6"/>
        <v>53.109656301145655</v>
      </c>
      <c r="L29" s="746">
        <v>246</v>
      </c>
      <c r="M29" s="749">
        <v>37.90446841294299</v>
      </c>
      <c r="N29" s="746">
        <v>403</v>
      </c>
      <c r="O29" s="246">
        <v>62.09553158705701</v>
      </c>
      <c r="P29" s="226"/>
      <c r="Q29" s="245">
        <v>184</v>
      </c>
      <c r="R29" s="753">
        <v>15.057283142389524</v>
      </c>
      <c r="S29" s="746">
        <v>121</v>
      </c>
      <c r="T29" s="749">
        <v>65.760869565217391</v>
      </c>
      <c r="U29" s="746">
        <v>63</v>
      </c>
      <c r="V29" s="246">
        <v>34.239130434782609</v>
      </c>
      <c r="W29" s="226"/>
      <c r="X29" s="245">
        <v>389</v>
      </c>
      <c r="Y29" s="753">
        <v>31.833060556464808</v>
      </c>
      <c r="Z29" s="746">
        <v>302</v>
      </c>
      <c r="AA29" s="749">
        <v>77.634961439588693</v>
      </c>
      <c r="AB29" s="746">
        <v>87</v>
      </c>
      <c r="AC29" s="246">
        <f t="shared" si="0"/>
        <v>22.36503856041131</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424155</v>
      </c>
      <c r="E31" s="743">
        <f>L31+S31+Z31</f>
        <v>271619</v>
      </c>
      <c r="F31" s="409">
        <f>E31/$D31*100</f>
        <v>64.037674906578971</v>
      </c>
      <c r="G31" s="743">
        <f>N31+U31+AB31</f>
        <v>152536</v>
      </c>
      <c r="H31" s="255">
        <f>G31/$D31*100</f>
        <v>35.962325093421036</v>
      </c>
      <c r="I31" s="211"/>
      <c r="J31" s="253">
        <f>SUM(J12:J29)</f>
        <v>110772</v>
      </c>
      <c r="K31" s="754">
        <f>J31/$D31*100</f>
        <v>26.115924603034269</v>
      </c>
      <c r="L31" s="743">
        <f>SUM(L12:L29)</f>
        <v>46149</v>
      </c>
      <c r="M31" s="409">
        <f t="shared" ref="M31:O31" si="7">L31/$J31*100</f>
        <v>41.661250135413283</v>
      </c>
      <c r="N31" s="743">
        <f>SUM(N12:N29)</f>
        <v>64623</v>
      </c>
      <c r="O31" s="254">
        <f t="shared" si="7"/>
        <v>58.338749864586717</v>
      </c>
      <c r="P31" s="211"/>
      <c r="Q31" s="253">
        <f>SUM(Q12:Q29)</f>
        <v>70518</v>
      </c>
      <c r="R31" s="754">
        <f>Q31/$D31*100</f>
        <v>16.62552604590303</v>
      </c>
      <c r="S31" s="743">
        <f>SUM(S12:S29)</f>
        <v>40690</v>
      </c>
      <c r="T31" s="409">
        <f>S31/$Q31*100</f>
        <v>57.701579738506481</v>
      </c>
      <c r="U31" s="743">
        <f>SUM(U12:U29)</f>
        <v>29828</v>
      </c>
      <c r="V31" s="254">
        <f>U31/$Q31*100</f>
        <v>42.298420261493519</v>
      </c>
      <c r="W31" s="211"/>
      <c r="X31" s="253">
        <f>SUM(X12:X29)</f>
        <v>242865</v>
      </c>
      <c r="Y31" s="754">
        <f>X31/$D31*100</f>
        <v>57.258549351062705</v>
      </c>
      <c r="Z31" s="743">
        <f>SUM(Z12:Z29)</f>
        <v>184780</v>
      </c>
      <c r="AA31" s="409">
        <f>Z31/$X31*100</f>
        <v>76.083420830502547</v>
      </c>
      <c r="AB31" s="743">
        <f>SUM(AB12:AB29)</f>
        <v>58085</v>
      </c>
      <c r="AC31" s="254">
        <f>AB31/$X31*100</f>
        <v>23.916579169497457</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14" s="251" customFormat="1" ht="5.25" customHeight="1" x14ac:dyDescent="0.2">
      <c r="B33" s="257" t="s">
        <v>50</v>
      </c>
      <c r="C33" s="260"/>
      <c r="I33" s="260"/>
    </row>
    <row r="34" spans="2:14" s="251" customFormat="1" ht="13.5" customHeight="1" x14ac:dyDescent="0.2">
      <c r="B34" s="1057"/>
      <c r="C34" s="1057"/>
      <c r="D34" s="1057"/>
      <c r="E34" s="1057"/>
      <c r="F34" s="1057"/>
      <c r="G34" s="1057"/>
      <c r="H34" s="1057"/>
    </row>
    <row r="35" spans="2:14" ht="29.25" customHeight="1" x14ac:dyDescent="0.2">
      <c r="B35" s="1064"/>
      <c r="C35" s="1064"/>
      <c r="D35" s="1064"/>
      <c r="E35" s="736"/>
      <c r="F35" s="736"/>
      <c r="G35" s="736"/>
      <c r="H35" s="262"/>
      <c r="I35" s="262"/>
      <c r="J35" s="262"/>
      <c r="K35" s="262"/>
      <c r="L35" s="262"/>
      <c r="M35" s="262"/>
      <c r="N35" s="262"/>
    </row>
    <row r="36" spans="2:14" ht="4.5" customHeight="1" x14ac:dyDescent="0.2">
      <c r="B36" s="1065"/>
      <c r="C36" s="1065"/>
      <c r="D36" s="1065"/>
      <c r="E36" s="737"/>
      <c r="F36" s="737"/>
      <c r="G36" s="737"/>
      <c r="H36" s="262"/>
      <c r="I36" s="262"/>
      <c r="J36" s="262"/>
      <c r="K36" s="262"/>
      <c r="L36" s="262"/>
      <c r="M36" s="262"/>
      <c r="N36" s="262"/>
    </row>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4:H34"/>
    <mergeCell ref="B35:D35"/>
    <mergeCell ref="B36:D36"/>
    <mergeCell ref="R9:R10"/>
    <mergeCell ref="S9:T9"/>
    <mergeCell ref="K9:K10"/>
    <mergeCell ref="L9:M9"/>
    <mergeCell ref="N9:O9"/>
    <mergeCell ref="Q9:Q10"/>
  </mergeCells>
  <printOptions horizontalCentered="1"/>
  <pageMargins left="0" right="0" top="0.43307086614173229" bottom="0.43307086614173229" header="0" footer="0"/>
  <pageSetup paperSize="9" scale="72" orientation="landscape" r:id="rId1"/>
  <headerFooter alignWithMargins="0"/>
  <rowBreaks count="2" manualBreakCount="2">
    <brk id="34" max="25" man="1"/>
    <brk id="35"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92">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6.7109375" style="261" bestFit="1" customWidth="1"/>
    <col min="14" max="14" width="8.42578125" style="261" customWidth="1"/>
    <col min="15" max="15" width="6.7109375" style="261" bestFit="1" customWidth="1"/>
    <col min="16" max="16" width="0.42578125" style="261" customWidth="1"/>
    <col min="17" max="17" width="8.42578125" style="261" bestFit="1" customWidth="1"/>
    <col min="18" max="18" width="6.85546875" style="261" customWidth="1"/>
    <col min="19" max="19" width="8.42578125" style="261" customWidth="1"/>
    <col min="20" max="20" width="6.7109375" style="261" bestFit="1" customWidth="1"/>
    <col min="21" max="21" width="8.42578125" style="261" customWidth="1"/>
    <col min="22" max="22" width="6.7109375" style="261" bestFit="1" customWidth="1"/>
    <col min="23" max="23" width="0.42578125" style="261" customWidth="1"/>
    <col min="24" max="24" width="8.42578125" style="261" bestFit="1" customWidth="1"/>
    <col min="25" max="25" width="7" style="261" customWidth="1"/>
    <col min="26" max="26" width="8.42578125" style="261" customWidth="1"/>
    <col min="27" max="27" width="6.7109375" style="261" bestFit="1" customWidth="1"/>
    <col min="28" max="28" width="8.42578125" style="26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A1" s="713" t="s">
        <v>52</v>
      </c>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416</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239</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25.5" customHeight="1" x14ac:dyDescent="0.2">
      <c r="A8" s="209"/>
      <c r="B8" s="1037"/>
      <c r="C8" s="211"/>
      <c r="D8" s="1041"/>
      <c r="E8" s="1042"/>
      <c r="F8" s="1042"/>
      <c r="G8" s="1042"/>
      <c r="H8" s="1042"/>
      <c r="I8" s="501"/>
      <c r="J8" s="1045" t="s">
        <v>240</v>
      </c>
      <c r="K8" s="1043"/>
      <c r="L8" s="1043"/>
      <c r="M8" s="1043"/>
      <c r="N8" s="1043"/>
      <c r="O8" s="1044"/>
      <c r="P8" s="211"/>
      <c r="Q8" s="1045" t="s">
        <v>241</v>
      </c>
      <c r="R8" s="1043"/>
      <c r="S8" s="1043"/>
      <c r="T8" s="1043"/>
      <c r="U8" s="1043"/>
      <c r="V8" s="1044"/>
      <c r="W8" s="211"/>
      <c r="X8" s="1045" t="s">
        <v>242</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230</v>
      </c>
      <c r="L9" s="1048" t="s">
        <v>27</v>
      </c>
      <c r="M9" s="1049"/>
      <c r="N9" s="1049" t="s">
        <v>26</v>
      </c>
      <c r="O9" s="1050"/>
      <c r="P9" s="211"/>
      <c r="Q9" s="1051" t="s">
        <v>12</v>
      </c>
      <c r="R9" s="1053" t="s">
        <v>230</v>
      </c>
      <c r="S9" s="1048" t="s">
        <v>27</v>
      </c>
      <c r="T9" s="1049"/>
      <c r="U9" s="1049" t="s">
        <v>26</v>
      </c>
      <c r="V9" s="1050"/>
      <c r="W9" s="211"/>
      <c r="X9" s="1051" t="s">
        <v>12</v>
      </c>
      <c r="Y9" s="1053" t="s">
        <v>230</v>
      </c>
      <c r="Z9" s="1048" t="s">
        <v>27</v>
      </c>
      <c r="AA9" s="1049"/>
      <c r="AB9" s="1049" t="s">
        <v>26</v>
      </c>
      <c r="AC9" s="1050"/>
      <c r="AD9" s="430"/>
      <c r="AE9" s="430"/>
      <c r="AF9" s="431"/>
      <c r="AG9" s="431"/>
      <c r="AH9" s="431"/>
      <c r="AI9" s="431"/>
      <c r="AJ9" s="431"/>
      <c r="AK9" s="431"/>
      <c r="AL9" s="432"/>
    </row>
    <row r="10" spans="1:53" s="219" customFormat="1" ht="44.25" customHeight="1" x14ac:dyDescent="0.2">
      <c r="A10" s="214"/>
      <c r="B10" s="1038"/>
      <c r="C10" s="216"/>
      <c r="D10" s="1047"/>
      <c r="E10" s="408" t="s">
        <v>12</v>
      </c>
      <c r="F10" s="408" t="s">
        <v>230</v>
      </c>
      <c r="G10" s="408" t="s">
        <v>12</v>
      </c>
      <c r="H10" s="218" t="s">
        <v>230</v>
      </c>
      <c r="I10" s="216"/>
      <c r="J10" s="1052"/>
      <c r="K10" s="1054"/>
      <c r="L10" s="408" t="s">
        <v>12</v>
      </c>
      <c r="M10" s="408" t="s">
        <v>231</v>
      </c>
      <c r="N10" s="408" t="s">
        <v>12</v>
      </c>
      <c r="O10" s="218" t="s">
        <v>231</v>
      </c>
      <c r="P10" s="216"/>
      <c r="Q10" s="1052"/>
      <c r="R10" s="1054"/>
      <c r="S10" s="408" t="s">
        <v>12</v>
      </c>
      <c r="T10" s="408" t="s">
        <v>231</v>
      </c>
      <c r="U10" s="408" t="s">
        <v>12</v>
      </c>
      <c r="V10" s="218" t="s">
        <v>231</v>
      </c>
      <c r="W10" s="216"/>
      <c r="X10" s="1052"/>
      <c r="Y10" s="1054"/>
      <c r="Z10" s="408" t="s">
        <v>12</v>
      </c>
      <c r="AA10" s="408" t="s">
        <v>231</v>
      </c>
      <c r="AB10" s="408" t="s">
        <v>12</v>
      </c>
      <c r="AC10" s="218" t="s">
        <v>231</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140221</v>
      </c>
      <c r="E12" s="738">
        <f>L12+S12+Z12</f>
        <v>88409</v>
      </c>
      <c r="F12" s="747">
        <f>E12/$D12*100</f>
        <v>63.049757169040298</v>
      </c>
      <c r="G12" s="738">
        <f>N12+U12+AB12</f>
        <v>51812</v>
      </c>
      <c r="H12" s="230">
        <f>G12/$D12*100</f>
        <v>36.950242830959702</v>
      </c>
      <c r="I12" s="226"/>
      <c r="J12" s="227">
        <f>L12+N12</f>
        <v>42214</v>
      </c>
      <c r="K12" s="750">
        <f>J12/$D12*100</f>
        <v>30.1053337231941</v>
      </c>
      <c r="L12" s="744">
        <v>17120</v>
      </c>
      <c r="M12" s="747">
        <v>40.555266025489175</v>
      </c>
      <c r="N12" s="744">
        <v>25094</v>
      </c>
      <c r="O12" s="228">
        <v>59.444733974510825</v>
      </c>
      <c r="P12" s="226"/>
      <c r="Q12" s="227">
        <v>28979</v>
      </c>
      <c r="R12" s="750">
        <v>20.666661912267063</v>
      </c>
      <c r="S12" s="744">
        <v>18885</v>
      </c>
      <c r="T12" s="747">
        <v>65.167880189102462</v>
      </c>
      <c r="U12" s="744">
        <v>10094</v>
      </c>
      <c r="V12" s="228">
        <v>34.832119810897545</v>
      </c>
      <c r="W12" s="226"/>
      <c r="X12" s="227">
        <v>69028</v>
      </c>
      <c r="Y12" s="750">
        <v>49.228004364538833</v>
      </c>
      <c r="Z12" s="744">
        <v>52404</v>
      </c>
      <c r="AA12" s="747">
        <v>75.917019180622361</v>
      </c>
      <c r="AB12" s="744">
        <v>16624</v>
      </c>
      <c r="AC12" s="228">
        <f t="shared" ref="AC12:AC29" si="0">AB12/$X12*100</f>
        <v>24.082980819377646</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14707</v>
      </c>
      <c r="E13" s="739">
        <f t="shared" ref="E13:E29" si="2">L13+S13+Z13</f>
        <v>9302</v>
      </c>
      <c r="F13" s="577">
        <f t="shared" ref="F13:H29" si="3">E13/$D13*100</f>
        <v>63.248793091725034</v>
      </c>
      <c r="G13" s="739">
        <f t="shared" ref="G13:G29" si="4">N13+U13+AB13</f>
        <v>5405</v>
      </c>
      <c r="H13" s="237">
        <f t="shared" si="3"/>
        <v>36.751206908274966</v>
      </c>
      <c r="I13" s="226"/>
      <c r="J13" s="234">
        <f t="shared" ref="J13:J29" si="5">L13+N13</f>
        <v>3187</v>
      </c>
      <c r="K13" s="751">
        <f t="shared" ref="K13:K29" si="6">J13/$D13*100</f>
        <v>21.669953083565648</v>
      </c>
      <c r="L13" s="745">
        <v>1328</v>
      </c>
      <c r="M13" s="748">
        <v>41.66928145591465</v>
      </c>
      <c r="N13" s="745">
        <v>1859</v>
      </c>
      <c r="O13" s="235">
        <v>58.33071854408535</v>
      </c>
      <c r="P13" s="226"/>
      <c r="Q13" s="234">
        <v>2588</v>
      </c>
      <c r="R13" s="751">
        <v>17.597062623240632</v>
      </c>
      <c r="S13" s="745">
        <v>1507</v>
      </c>
      <c r="T13" s="748">
        <v>58.230293663060273</v>
      </c>
      <c r="U13" s="745">
        <v>1081</v>
      </c>
      <c r="V13" s="235">
        <v>41.76970633693972</v>
      </c>
      <c r="W13" s="226"/>
      <c r="X13" s="234">
        <v>8932</v>
      </c>
      <c r="Y13" s="751">
        <v>60.732984293193716</v>
      </c>
      <c r="Z13" s="745">
        <v>6467</v>
      </c>
      <c r="AA13" s="748">
        <v>72.402597402597408</v>
      </c>
      <c r="AB13" s="745">
        <v>2465</v>
      </c>
      <c r="AC13" s="235">
        <f t="shared" si="0"/>
        <v>27.597402597402599</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10934</v>
      </c>
      <c r="E14" s="739">
        <f t="shared" si="2"/>
        <v>7038</v>
      </c>
      <c r="F14" s="577">
        <f t="shared" si="3"/>
        <v>64.368026339857323</v>
      </c>
      <c r="G14" s="739">
        <f t="shared" si="4"/>
        <v>3896</v>
      </c>
      <c r="H14" s="237">
        <f t="shared" si="3"/>
        <v>35.631973660142677</v>
      </c>
      <c r="I14" s="226"/>
      <c r="J14" s="234">
        <f t="shared" si="5"/>
        <v>2685</v>
      </c>
      <c r="K14" s="751">
        <f t="shared" si="6"/>
        <v>24.556429486006952</v>
      </c>
      <c r="L14" s="745">
        <v>1026</v>
      </c>
      <c r="M14" s="748">
        <v>38.212290502793294</v>
      </c>
      <c r="N14" s="745">
        <v>1659</v>
      </c>
      <c r="O14" s="235">
        <v>61.787709497206698</v>
      </c>
      <c r="P14" s="226"/>
      <c r="Q14" s="234">
        <v>2227</v>
      </c>
      <c r="R14" s="751">
        <v>20.367660508505576</v>
      </c>
      <c r="S14" s="745">
        <v>1338</v>
      </c>
      <c r="T14" s="748">
        <v>60.080826223619219</v>
      </c>
      <c r="U14" s="745">
        <v>889</v>
      </c>
      <c r="V14" s="235">
        <v>39.919173776380781</v>
      </c>
      <c r="W14" s="226"/>
      <c r="X14" s="234">
        <v>6022</v>
      </c>
      <c r="Y14" s="751">
        <v>55.075910005487472</v>
      </c>
      <c r="Z14" s="745">
        <v>4674</v>
      </c>
      <c r="AA14" s="748">
        <v>77.615410162736637</v>
      </c>
      <c r="AB14" s="745">
        <v>1348</v>
      </c>
      <c r="AC14" s="235">
        <f t="shared" si="0"/>
        <v>22.38458983726337</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10596</v>
      </c>
      <c r="E15" s="739">
        <f t="shared" si="2"/>
        <v>6356</v>
      </c>
      <c r="F15" s="577">
        <f t="shared" si="3"/>
        <v>59.984899962249905</v>
      </c>
      <c r="G15" s="739">
        <f t="shared" si="4"/>
        <v>4240</v>
      </c>
      <c r="H15" s="237">
        <f t="shared" si="3"/>
        <v>40.015100037750095</v>
      </c>
      <c r="I15" s="226"/>
      <c r="J15" s="234">
        <f t="shared" si="5"/>
        <v>3049</v>
      </c>
      <c r="K15" s="751">
        <f t="shared" si="6"/>
        <v>28.775009437523597</v>
      </c>
      <c r="L15" s="745">
        <v>1222</v>
      </c>
      <c r="M15" s="748">
        <v>40.078714332568055</v>
      </c>
      <c r="N15" s="745">
        <v>1827</v>
      </c>
      <c r="O15" s="235">
        <v>59.921285667431945</v>
      </c>
      <c r="P15" s="226"/>
      <c r="Q15" s="234">
        <v>2274</v>
      </c>
      <c r="R15" s="751">
        <v>21.46092865232163</v>
      </c>
      <c r="S15" s="745">
        <v>1292</v>
      </c>
      <c r="T15" s="748">
        <v>56.81618293755497</v>
      </c>
      <c r="U15" s="745">
        <v>982</v>
      </c>
      <c r="V15" s="235">
        <v>43.18381706244503</v>
      </c>
      <c r="W15" s="226"/>
      <c r="X15" s="234">
        <v>5273</v>
      </c>
      <c r="Y15" s="751">
        <v>49.76406191015478</v>
      </c>
      <c r="Z15" s="745">
        <v>3842</v>
      </c>
      <c r="AA15" s="748">
        <v>72.861748530248434</v>
      </c>
      <c r="AB15" s="745">
        <v>1431</v>
      </c>
      <c r="AC15" s="235">
        <f t="shared" si="0"/>
        <v>27.138251469751562</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15049</v>
      </c>
      <c r="E16" s="739">
        <f t="shared" si="2"/>
        <v>8825</v>
      </c>
      <c r="F16" s="577">
        <f t="shared" si="3"/>
        <v>58.641770217290187</v>
      </c>
      <c r="G16" s="739">
        <f t="shared" si="4"/>
        <v>6224</v>
      </c>
      <c r="H16" s="237">
        <f t="shared" si="3"/>
        <v>41.358229782709813</v>
      </c>
      <c r="I16" s="226"/>
      <c r="J16" s="234">
        <f t="shared" si="5"/>
        <v>6034</v>
      </c>
      <c r="K16" s="751">
        <f t="shared" si="6"/>
        <v>40.0956874210911</v>
      </c>
      <c r="L16" s="745">
        <v>2472</v>
      </c>
      <c r="M16" s="748">
        <v>40.967848856479947</v>
      </c>
      <c r="N16" s="745">
        <v>3562</v>
      </c>
      <c r="O16" s="235">
        <v>59.032151143520053</v>
      </c>
      <c r="P16" s="226"/>
      <c r="Q16" s="234">
        <v>3016</v>
      </c>
      <c r="R16" s="751">
        <v>20.041198750747558</v>
      </c>
      <c r="S16" s="745">
        <v>1843</v>
      </c>
      <c r="T16" s="748">
        <v>61.107427055702921</v>
      </c>
      <c r="U16" s="745">
        <v>1173</v>
      </c>
      <c r="V16" s="235">
        <v>38.892572944297079</v>
      </c>
      <c r="W16" s="226"/>
      <c r="X16" s="234">
        <v>5999</v>
      </c>
      <c r="Y16" s="751">
        <v>39.863113828161339</v>
      </c>
      <c r="Z16" s="745">
        <v>4510</v>
      </c>
      <c r="AA16" s="748">
        <v>75.179196532755455</v>
      </c>
      <c r="AB16" s="745">
        <v>1489</v>
      </c>
      <c r="AC16" s="235">
        <f t="shared" si="0"/>
        <v>24.820803467244541</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8010</v>
      </c>
      <c r="E17" s="740">
        <f t="shared" si="2"/>
        <v>5104</v>
      </c>
      <c r="F17" s="578">
        <f t="shared" si="3"/>
        <v>63.720349563046199</v>
      </c>
      <c r="G17" s="740">
        <f t="shared" si="4"/>
        <v>2906</v>
      </c>
      <c r="H17" s="237">
        <f t="shared" si="3"/>
        <v>36.279650436953808</v>
      </c>
      <c r="I17" s="226"/>
      <c r="J17" s="238">
        <f t="shared" si="5"/>
        <v>1906</v>
      </c>
      <c r="K17" s="752">
        <f t="shared" si="6"/>
        <v>23.795255930087393</v>
      </c>
      <c r="L17" s="740">
        <v>778</v>
      </c>
      <c r="M17" s="578">
        <v>40.818467995802727</v>
      </c>
      <c r="N17" s="740">
        <v>1128</v>
      </c>
      <c r="O17" s="235">
        <v>59.181532004197265</v>
      </c>
      <c r="P17" s="226"/>
      <c r="Q17" s="238">
        <v>1623</v>
      </c>
      <c r="R17" s="752">
        <v>20.262172284644194</v>
      </c>
      <c r="S17" s="740">
        <v>921</v>
      </c>
      <c r="T17" s="578">
        <v>56.746765249537887</v>
      </c>
      <c r="U17" s="740">
        <v>702</v>
      </c>
      <c r="V17" s="235">
        <v>43.253234750462106</v>
      </c>
      <c r="W17" s="226"/>
      <c r="X17" s="238">
        <v>4481</v>
      </c>
      <c r="Y17" s="752">
        <v>55.942571785268413</v>
      </c>
      <c r="Z17" s="740">
        <v>3405</v>
      </c>
      <c r="AA17" s="578">
        <v>75.987502789555904</v>
      </c>
      <c r="AB17" s="740">
        <v>1076</v>
      </c>
      <c r="AC17" s="235">
        <f t="shared" si="0"/>
        <v>24.012497210444099</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38786</v>
      </c>
      <c r="E18" s="739">
        <f t="shared" si="2"/>
        <v>24562</v>
      </c>
      <c r="F18" s="577">
        <f t="shared" si="3"/>
        <v>63.326973650286192</v>
      </c>
      <c r="G18" s="739">
        <f t="shared" si="4"/>
        <v>14224</v>
      </c>
      <c r="H18" s="237">
        <f t="shared" si="3"/>
        <v>36.673026349713815</v>
      </c>
      <c r="I18" s="226"/>
      <c r="J18" s="234">
        <f t="shared" si="5"/>
        <v>9049</v>
      </c>
      <c r="K18" s="751">
        <f t="shared" si="6"/>
        <v>23.330583200123755</v>
      </c>
      <c r="L18" s="745">
        <v>3805</v>
      </c>
      <c r="M18" s="748">
        <v>42.048845176262574</v>
      </c>
      <c r="N18" s="745">
        <v>5244</v>
      </c>
      <c r="O18" s="235">
        <v>57.951154823737426</v>
      </c>
      <c r="P18" s="226"/>
      <c r="Q18" s="234">
        <v>6633</v>
      </c>
      <c r="R18" s="751">
        <v>17.101531480431085</v>
      </c>
      <c r="S18" s="745">
        <v>3771</v>
      </c>
      <c r="T18" s="748">
        <v>56.852103120759836</v>
      </c>
      <c r="U18" s="745">
        <v>2862</v>
      </c>
      <c r="V18" s="235">
        <v>43.147896879240157</v>
      </c>
      <c r="W18" s="226"/>
      <c r="X18" s="234">
        <v>23104</v>
      </c>
      <c r="Y18" s="751">
        <v>59.567885319445161</v>
      </c>
      <c r="Z18" s="745">
        <v>16986</v>
      </c>
      <c r="AA18" s="748">
        <v>73.51973684210526</v>
      </c>
      <c r="AB18" s="745">
        <v>6118</v>
      </c>
      <c r="AC18" s="235">
        <f t="shared" si="0"/>
        <v>26.480263157894733</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23917</v>
      </c>
      <c r="E19" s="739">
        <f t="shared" si="2"/>
        <v>14851</v>
      </c>
      <c r="F19" s="577">
        <f t="shared" si="3"/>
        <v>62.09390809884183</v>
      </c>
      <c r="G19" s="739">
        <f t="shared" si="4"/>
        <v>9066</v>
      </c>
      <c r="H19" s="237">
        <f t="shared" si="3"/>
        <v>37.90609190115817</v>
      </c>
      <c r="I19" s="226"/>
      <c r="J19" s="234">
        <f t="shared" si="5"/>
        <v>6284</v>
      </c>
      <c r="K19" s="751">
        <f t="shared" si="6"/>
        <v>26.27419826901367</v>
      </c>
      <c r="L19" s="745">
        <v>2602</v>
      </c>
      <c r="M19" s="748">
        <v>41.406747294716737</v>
      </c>
      <c r="N19" s="745">
        <v>3682</v>
      </c>
      <c r="O19" s="235">
        <v>58.593252705283263</v>
      </c>
      <c r="P19" s="226"/>
      <c r="Q19" s="234">
        <v>4291</v>
      </c>
      <c r="R19" s="751">
        <v>17.94121336287996</v>
      </c>
      <c r="S19" s="745">
        <v>2569</v>
      </c>
      <c r="T19" s="748">
        <v>59.869494290375201</v>
      </c>
      <c r="U19" s="745">
        <v>1722</v>
      </c>
      <c r="V19" s="235">
        <v>40.130505709624799</v>
      </c>
      <c r="W19" s="226"/>
      <c r="X19" s="234">
        <v>13342</v>
      </c>
      <c r="Y19" s="751">
        <v>55.78458836810637</v>
      </c>
      <c r="Z19" s="745">
        <v>9680</v>
      </c>
      <c r="AA19" s="748">
        <v>72.552840653575174</v>
      </c>
      <c r="AB19" s="745">
        <v>3662</v>
      </c>
      <c r="AC19" s="235">
        <f t="shared" si="0"/>
        <v>27.447159346424826</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97406</v>
      </c>
      <c r="E20" s="739">
        <f t="shared" si="2"/>
        <v>62023</v>
      </c>
      <c r="F20" s="577">
        <f t="shared" si="3"/>
        <v>63.674722296367783</v>
      </c>
      <c r="G20" s="739">
        <f t="shared" si="4"/>
        <v>35383</v>
      </c>
      <c r="H20" s="237">
        <f t="shared" si="3"/>
        <v>36.325277703632217</v>
      </c>
      <c r="I20" s="226"/>
      <c r="J20" s="234">
        <f t="shared" si="5"/>
        <v>21960</v>
      </c>
      <c r="K20" s="751">
        <f t="shared" si="6"/>
        <v>22.544812434552284</v>
      </c>
      <c r="L20" s="745">
        <v>8971</v>
      </c>
      <c r="M20" s="748">
        <v>40.851548269581059</v>
      </c>
      <c r="N20" s="745">
        <v>12989</v>
      </c>
      <c r="O20" s="235">
        <v>59.148451730418941</v>
      </c>
      <c r="P20" s="226"/>
      <c r="Q20" s="234">
        <v>19044</v>
      </c>
      <c r="R20" s="751">
        <v>19.551157012915017</v>
      </c>
      <c r="S20" s="745">
        <v>10994</v>
      </c>
      <c r="T20" s="748">
        <v>57.729468599033815</v>
      </c>
      <c r="U20" s="745">
        <v>8050</v>
      </c>
      <c r="V20" s="235">
        <v>42.270531400966185</v>
      </c>
      <c r="W20" s="226"/>
      <c r="X20" s="234">
        <v>56402</v>
      </c>
      <c r="Y20" s="751">
        <v>57.904030552532703</v>
      </c>
      <c r="Z20" s="745">
        <v>42058</v>
      </c>
      <c r="AA20" s="748">
        <v>74.568277720648197</v>
      </c>
      <c r="AB20" s="745">
        <v>14344</v>
      </c>
      <c r="AC20" s="235">
        <f t="shared" si="0"/>
        <v>25.431722279351799</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56967</v>
      </c>
      <c r="E21" s="739">
        <f t="shared" si="2"/>
        <v>35369</v>
      </c>
      <c r="F21" s="577">
        <f t="shared" si="3"/>
        <v>62.086822195306056</v>
      </c>
      <c r="G21" s="739">
        <f t="shared" si="4"/>
        <v>21598</v>
      </c>
      <c r="H21" s="237">
        <f t="shared" si="3"/>
        <v>37.913177804693952</v>
      </c>
      <c r="I21" s="226"/>
      <c r="J21" s="234">
        <f t="shared" si="5"/>
        <v>15288</v>
      </c>
      <c r="K21" s="751">
        <f t="shared" si="6"/>
        <v>26.836589604507871</v>
      </c>
      <c r="L21" s="745">
        <v>6234</v>
      </c>
      <c r="M21" s="748">
        <v>40.777080062794347</v>
      </c>
      <c r="N21" s="745">
        <v>9054</v>
      </c>
      <c r="O21" s="235">
        <v>59.222919937205653</v>
      </c>
      <c r="P21" s="226"/>
      <c r="Q21" s="234">
        <v>11649</v>
      </c>
      <c r="R21" s="751">
        <v>20.448680815208807</v>
      </c>
      <c r="S21" s="745">
        <v>6901</v>
      </c>
      <c r="T21" s="748">
        <v>59.241136578247058</v>
      </c>
      <c r="U21" s="745">
        <v>4748</v>
      </c>
      <c r="V21" s="235">
        <v>40.758863421752942</v>
      </c>
      <c r="W21" s="226"/>
      <c r="X21" s="234">
        <v>30030</v>
      </c>
      <c r="Y21" s="751">
        <v>52.714729580283326</v>
      </c>
      <c r="Z21" s="745">
        <v>22234</v>
      </c>
      <c r="AA21" s="748">
        <v>74.039294039294035</v>
      </c>
      <c r="AB21" s="745">
        <v>7796</v>
      </c>
      <c r="AC21" s="235">
        <f t="shared" si="0"/>
        <v>25.960705960705958</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13042</v>
      </c>
      <c r="E22" s="739">
        <f t="shared" si="2"/>
        <v>8317</v>
      </c>
      <c r="F22" s="577">
        <f t="shared" si="3"/>
        <v>63.770894034657267</v>
      </c>
      <c r="G22" s="739">
        <f t="shared" si="4"/>
        <v>4725</v>
      </c>
      <c r="H22" s="237">
        <f t="shared" si="3"/>
        <v>36.22910596534274</v>
      </c>
      <c r="I22" s="226"/>
      <c r="J22" s="234">
        <f t="shared" si="5"/>
        <v>3377</v>
      </c>
      <c r="K22" s="751">
        <f t="shared" si="6"/>
        <v>25.893267903695754</v>
      </c>
      <c r="L22" s="745">
        <v>1436</v>
      </c>
      <c r="M22" s="748">
        <v>42.522949363340246</v>
      </c>
      <c r="N22" s="745">
        <v>1941</v>
      </c>
      <c r="O22" s="235">
        <v>57.477050636659754</v>
      </c>
      <c r="P22" s="226"/>
      <c r="Q22" s="234">
        <v>2529</v>
      </c>
      <c r="R22" s="751">
        <v>19.391197669069161</v>
      </c>
      <c r="S22" s="745">
        <v>1551</v>
      </c>
      <c r="T22" s="748">
        <v>61.328588374851719</v>
      </c>
      <c r="U22" s="745">
        <v>978</v>
      </c>
      <c r="V22" s="235">
        <v>38.671411625148281</v>
      </c>
      <c r="W22" s="226"/>
      <c r="X22" s="234">
        <v>7136</v>
      </c>
      <c r="Y22" s="751">
        <v>54.715534427235092</v>
      </c>
      <c r="Z22" s="745">
        <v>5330</v>
      </c>
      <c r="AA22" s="748">
        <v>74.691704035874437</v>
      </c>
      <c r="AB22" s="745">
        <v>1806</v>
      </c>
      <c r="AC22" s="235">
        <f t="shared" si="0"/>
        <v>25.308295964125559</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25342</v>
      </c>
      <c r="E23" s="739">
        <f t="shared" si="2"/>
        <v>15657</v>
      </c>
      <c r="F23" s="577">
        <f t="shared" si="3"/>
        <v>61.782811143556145</v>
      </c>
      <c r="G23" s="739">
        <f t="shared" si="4"/>
        <v>9685</v>
      </c>
      <c r="H23" s="237">
        <f t="shared" si="3"/>
        <v>38.217188856443848</v>
      </c>
      <c r="I23" s="226"/>
      <c r="J23" s="234">
        <f t="shared" si="5"/>
        <v>7636</v>
      </c>
      <c r="K23" s="751">
        <f t="shared" si="6"/>
        <v>30.13179701681004</v>
      </c>
      <c r="L23" s="745">
        <v>2967</v>
      </c>
      <c r="M23" s="748">
        <v>38.855421686746986</v>
      </c>
      <c r="N23" s="745">
        <v>4669</v>
      </c>
      <c r="O23" s="235">
        <v>61.144578313253021</v>
      </c>
      <c r="P23" s="226"/>
      <c r="Q23" s="234">
        <v>4830</v>
      </c>
      <c r="R23" s="751">
        <v>19.059269197379844</v>
      </c>
      <c r="S23" s="745">
        <v>2869</v>
      </c>
      <c r="T23" s="748">
        <v>59.399585921325048</v>
      </c>
      <c r="U23" s="745">
        <v>1961</v>
      </c>
      <c r="V23" s="235">
        <v>40.600414078674945</v>
      </c>
      <c r="W23" s="226"/>
      <c r="X23" s="234">
        <v>12876</v>
      </c>
      <c r="Y23" s="751">
        <v>50.808933785810119</v>
      </c>
      <c r="Z23" s="745">
        <v>9821</v>
      </c>
      <c r="AA23" s="748">
        <v>76.27368748058403</v>
      </c>
      <c r="AB23" s="745">
        <v>3055</v>
      </c>
      <c r="AC23" s="235">
        <f t="shared" si="0"/>
        <v>23.726312519415966</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66912</v>
      </c>
      <c r="E24" s="739">
        <f t="shared" si="2"/>
        <v>43113</v>
      </c>
      <c r="F24" s="577">
        <f t="shared" si="3"/>
        <v>64.4323888091822</v>
      </c>
      <c r="G24" s="739">
        <f t="shared" si="4"/>
        <v>23799</v>
      </c>
      <c r="H24" s="237">
        <f t="shared" si="3"/>
        <v>35.567611190817786</v>
      </c>
      <c r="I24" s="226"/>
      <c r="J24" s="234">
        <f t="shared" si="5"/>
        <v>19447</v>
      </c>
      <c r="K24" s="751">
        <f t="shared" si="6"/>
        <v>29.063546150167387</v>
      </c>
      <c r="L24" s="745">
        <v>8887</v>
      </c>
      <c r="M24" s="748">
        <v>45.69856533141359</v>
      </c>
      <c r="N24" s="745">
        <v>10560</v>
      </c>
      <c r="O24" s="235">
        <v>54.30143466858641</v>
      </c>
      <c r="P24" s="226"/>
      <c r="Q24" s="234">
        <v>12170</v>
      </c>
      <c r="R24" s="751">
        <v>18.188067910090865</v>
      </c>
      <c r="S24" s="745">
        <v>7541</v>
      </c>
      <c r="T24" s="748">
        <v>61.96384552177485</v>
      </c>
      <c r="U24" s="745">
        <v>4629</v>
      </c>
      <c r="V24" s="235">
        <v>38.036154478225143</v>
      </c>
      <c r="W24" s="226"/>
      <c r="X24" s="234">
        <v>35295</v>
      </c>
      <c r="Y24" s="751">
        <v>52.748385939741752</v>
      </c>
      <c r="Z24" s="745">
        <v>26685</v>
      </c>
      <c r="AA24" s="748">
        <v>75.605609859753514</v>
      </c>
      <c r="AB24" s="745">
        <v>8610</v>
      </c>
      <c r="AC24" s="235">
        <f t="shared" si="0"/>
        <v>24.394390140246493</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17884</v>
      </c>
      <c r="E25" s="739">
        <f t="shared" si="2"/>
        <v>9855</v>
      </c>
      <c r="F25" s="577">
        <f t="shared" si="3"/>
        <v>55.105121896667406</v>
      </c>
      <c r="G25" s="739">
        <f t="shared" si="4"/>
        <v>8029</v>
      </c>
      <c r="H25" s="237">
        <f t="shared" si="3"/>
        <v>44.894878103332587</v>
      </c>
      <c r="I25" s="226"/>
      <c r="J25" s="234">
        <f t="shared" si="5"/>
        <v>7276</v>
      </c>
      <c r="K25" s="751">
        <f t="shared" si="6"/>
        <v>40.684410646387832</v>
      </c>
      <c r="L25" s="745">
        <v>2664</v>
      </c>
      <c r="M25" s="748">
        <v>36.613523914238591</v>
      </c>
      <c r="N25" s="745">
        <v>4612</v>
      </c>
      <c r="O25" s="235">
        <v>63.386476085761409</v>
      </c>
      <c r="P25" s="226"/>
      <c r="Q25" s="234">
        <v>3420</v>
      </c>
      <c r="R25" s="751">
        <v>19.123238649071798</v>
      </c>
      <c r="S25" s="745">
        <v>1924</v>
      </c>
      <c r="T25" s="748">
        <v>56.257309941520475</v>
      </c>
      <c r="U25" s="745">
        <v>1496</v>
      </c>
      <c r="V25" s="235">
        <v>43.742690058479532</v>
      </c>
      <c r="W25" s="226"/>
      <c r="X25" s="234">
        <v>7188</v>
      </c>
      <c r="Y25" s="751">
        <v>40.192350704540367</v>
      </c>
      <c r="Z25" s="745">
        <v>5267</v>
      </c>
      <c r="AA25" s="748">
        <v>73.274902615470225</v>
      </c>
      <c r="AB25" s="745">
        <v>1921</v>
      </c>
      <c r="AC25" s="235">
        <f t="shared" si="0"/>
        <v>26.725097384529771</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6003</v>
      </c>
      <c r="E26" s="741">
        <f t="shared" si="2"/>
        <v>3838</v>
      </c>
      <c r="F26" s="579">
        <f t="shared" si="3"/>
        <v>63.93469931700816</v>
      </c>
      <c r="G26" s="741">
        <f t="shared" si="4"/>
        <v>2165</v>
      </c>
      <c r="H26" s="237">
        <f t="shared" si="3"/>
        <v>36.065300682991833</v>
      </c>
      <c r="I26" s="226"/>
      <c r="J26" s="238">
        <f t="shared" si="5"/>
        <v>1159</v>
      </c>
      <c r="K26" s="752">
        <f t="shared" si="6"/>
        <v>19.307013160086623</v>
      </c>
      <c r="L26" s="740">
        <v>445</v>
      </c>
      <c r="M26" s="578">
        <v>38.39516824849008</v>
      </c>
      <c r="N26" s="740">
        <v>714</v>
      </c>
      <c r="O26" s="235">
        <v>61.604831751509927</v>
      </c>
      <c r="P26" s="226"/>
      <c r="Q26" s="238">
        <v>865</v>
      </c>
      <c r="R26" s="752">
        <v>14.409461935698817</v>
      </c>
      <c r="S26" s="740">
        <v>479</v>
      </c>
      <c r="T26" s="578">
        <v>55.375722543352602</v>
      </c>
      <c r="U26" s="740">
        <v>386</v>
      </c>
      <c r="V26" s="235">
        <v>44.624277456647398</v>
      </c>
      <c r="W26" s="226"/>
      <c r="X26" s="238">
        <v>3979</v>
      </c>
      <c r="Y26" s="752">
        <v>66.283524904214559</v>
      </c>
      <c r="Z26" s="740">
        <v>2914</v>
      </c>
      <c r="AA26" s="578">
        <v>73.234481025383261</v>
      </c>
      <c r="AB26" s="740">
        <v>1065</v>
      </c>
      <c r="AC26" s="235">
        <f t="shared" si="0"/>
        <v>26.765518974616736</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25848</v>
      </c>
      <c r="E27" s="741">
        <f t="shared" si="2"/>
        <v>15905</v>
      </c>
      <c r="F27" s="579">
        <f t="shared" si="3"/>
        <v>61.532807180439498</v>
      </c>
      <c r="G27" s="741">
        <f t="shared" si="4"/>
        <v>9943</v>
      </c>
      <c r="H27" s="237">
        <f t="shared" si="3"/>
        <v>38.467192819560509</v>
      </c>
      <c r="I27" s="226"/>
      <c r="J27" s="238">
        <f t="shared" si="5"/>
        <v>6484</v>
      </c>
      <c r="K27" s="752">
        <f t="shared" si="6"/>
        <v>25.085112968121326</v>
      </c>
      <c r="L27" s="740">
        <v>2542</v>
      </c>
      <c r="M27" s="578">
        <v>39.204194941394199</v>
      </c>
      <c r="N27" s="740">
        <v>3942</v>
      </c>
      <c r="O27" s="235">
        <v>60.795805058605801</v>
      </c>
      <c r="P27" s="226"/>
      <c r="Q27" s="238">
        <v>4787</v>
      </c>
      <c r="R27" s="752">
        <v>18.519808108944599</v>
      </c>
      <c r="S27" s="740">
        <v>2608</v>
      </c>
      <c r="T27" s="578">
        <v>54.480885732191354</v>
      </c>
      <c r="U27" s="740">
        <v>2179</v>
      </c>
      <c r="V27" s="235">
        <v>45.519114267808646</v>
      </c>
      <c r="W27" s="226"/>
      <c r="X27" s="238">
        <v>14577</v>
      </c>
      <c r="Y27" s="752">
        <v>56.395078922934076</v>
      </c>
      <c r="Z27" s="740">
        <v>10755</v>
      </c>
      <c r="AA27" s="578">
        <v>73.780613294916648</v>
      </c>
      <c r="AB27" s="740">
        <v>3822</v>
      </c>
      <c r="AC27" s="235">
        <f t="shared" si="0"/>
        <v>26.219386705083352</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4195</v>
      </c>
      <c r="E28" s="741">
        <f t="shared" si="2"/>
        <v>2711</v>
      </c>
      <c r="F28" s="579">
        <f t="shared" si="3"/>
        <v>64.62455303933254</v>
      </c>
      <c r="G28" s="741">
        <f t="shared" si="4"/>
        <v>1484</v>
      </c>
      <c r="H28" s="243">
        <f t="shared" si="3"/>
        <v>35.37544696066746</v>
      </c>
      <c r="I28" s="226"/>
      <c r="J28" s="238">
        <f t="shared" si="5"/>
        <v>713</v>
      </c>
      <c r="K28" s="752">
        <f t="shared" si="6"/>
        <v>16.99642431466031</v>
      </c>
      <c r="L28" s="740">
        <v>289</v>
      </c>
      <c r="M28" s="578">
        <v>40.532959326788223</v>
      </c>
      <c r="N28" s="740">
        <v>424</v>
      </c>
      <c r="O28" s="242">
        <v>59.467040673211777</v>
      </c>
      <c r="P28" s="226"/>
      <c r="Q28" s="238">
        <v>738</v>
      </c>
      <c r="R28" s="752">
        <v>17.592371871275329</v>
      </c>
      <c r="S28" s="740">
        <v>413</v>
      </c>
      <c r="T28" s="578">
        <v>55.962059620596207</v>
      </c>
      <c r="U28" s="740">
        <v>325</v>
      </c>
      <c r="V28" s="242">
        <v>44.037940379403793</v>
      </c>
      <c r="W28" s="226"/>
      <c r="X28" s="238">
        <v>2744</v>
      </c>
      <c r="Y28" s="752">
        <v>65.411203814064365</v>
      </c>
      <c r="Z28" s="740">
        <v>2009</v>
      </c>
      <c r="AA28" s="578">
        <v>73.214285714285708</v>
      </c>
      <c r="AB28" s="740">
        <v>735</v>
      </c>
      <c r="AC28" s="242">
        <f t="shared" si="0"/>
        <v>26.785714285714285</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1348</v>
      </c>
      <c r="E29" s="742">
        <f t="shared" si="2"/>
        <v>735</v>
      </c>
      <c r="F29" s="580">
        <f t="shared" si="3"/>
        <v>54.525222551928785</v>
      </c>
      <c r="G29" s="742">
        <f t="shared" si="4"/>
        <v>613</v>
      </c>
      <c r="H29" s="248">
        <f t="shared" si="3"/>
        <v>45.474777448071215</v>
      </c>
      <c r="I29" s="226"/>
      <c r="J29" s="245">
        <f t="shared" si="5"/>
        <v>750</v>
      </c>
      <c r="K29" s="753">
        <f t="shared" si="6"/>
        <v>55.637982195845694</v>
      </c>
      <c r="L29" s="746">
        <v>276</v>
      </c>
      <c r="M29" s="749">
        <v>36.799999999999997</v>
      </c>
      <c r="N29" s="746">
        <v>474</v>
      </c>
      <c r="O29" s="246">
        <v>63.2</v>
      </c>
      <c r="P29" s="226"/>
      <c r="Q29" s="245">
        <v>204</v>
      </c>
      <c r="R29" s="753">
        <v>15.133531157270031</v>
      </c>
      <c r="S29" s="746">
        <v>147</v>
      </c>
      <c r="T29" s="749">
        <v>72.058823529411768</v>
      </c>
      <c r="U29" s="746">
        <v>57</v>
      </c>
      <c r="V29" s="246">
        <v>27.941176470588236</v>
      </c>
      <c r="W29" s="226"/>
      <c r="X29" s="245">
        <v>394</v>
      </c>
      <c r="Y29" s="753">
        <v>29.228486646884271</v>
      </c>
      <c r="Z29" s="746">
        <v>312</v>
      </c>
      <c r="AA29" s="749">
        <v>79.187817258883257</v>
      </c>
      <c r="AB29" s="746">
        <v>82</v>
      </c>
      <c r="AC29" s="246">
        <f t="shared" si="0"/>
        <v>20.812182741116754</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577167</v>
      </c>
      <c r="E31" s="743">
        <f>L31+S31+Z31</f>
        <v>361970</v>
      </c>
      <c r="F31" s="409">
        <f>E31/$D31*100</f>
        <v>62.714950785474564</v>
      </c>
      <c r="G31" s="743">
        <f>N31+U31+AB31</f>
        <v>215197</v>
      </c>
      <c r="H31" s="255">
        <f>G31/$D31*100</f>
        <v>37.285049214525436</v>
      </c>
      <c r="I31" s="211"/>
      <c r="J31" s="253">
        <f>SUM(J12:J29)</f>
        <v>158498</v>
      </c>
      <c r="K31" s="754">
        <f>J31/$D31*100</f>
        <v>27.461375996895182</v>
      </c>
      <c r="L31" s="743">
        <f>SUM(L12:L29)</f>
        <v>65064</v>
      </c>
      <c r="M31" s="409">
        <f t="shared" ref="M31:O31" si="7">L31/$J31*100</f>
        <v>41.050360256911759</v>
      </c>
      <c r="N31" s="743">
        <f>SUM(N12:N29)</f>
        <v>93434</v>
      </c>
      <c r="O31" s="254">
        <f t="shared" si="7"/>
        <v>58.949639743088241</v>
      </c>
      <c r="P31" s="211"/>
      <c r="Q31" s="253">
        <f>SUM(Q12:Q29)</f>
        <v>111867</v>
      </c>
      <c r="R31" s="754">
        <f>Q31/$D31*100</f>
        <v>19.382085254354458</v>
      </c>
      <c r="S31" s="743">
        <f>SUM(S12:S29)</f>
        <v>67553</v>
      </c>
      <c r="T31" s="409">
        <f>S31/$Q31*100</f>
        <v>60.386888000929673</v>
      </c>
      <c r="U31" s="743">
        <f>SUM(U12:U29)</f>
        <v>44314</v>
      </c>
      <c r="V31" s="254">
        <f>U31/$Q31*100</f>
        <v>39.613111999070327</v>
      </c>
      <c r="W31" s="211"/>
      <c r="X31" s="253">
        <f>SUM(X12:X29)</f>
        <v>306802</v>
      </c>
      <c r="Y31" s="754">
        <f>X31/$D31*100</f>
        <v>53.156538748750357</v>
      </c>
      <c r="Z31" s="743">
        <f>SUM(Z12:Z29)</f>
        <v>229353</v>
      </c>
      <c r="AA31" s="409">
        <f>Z31/$X31*100</f>
        <v>74.756031577369114</v>
      </c>
      <c r="AB31" s="743">
        <f>SUM(AB12:AB29)</f>
        <v>77449</v>
      </c>
      <c r="AC31" s="254">
        <f>AB31/$X31*100</f>
        <v>25.243968422630878</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14" s="251" customFormat="1" ht="5.25" customHeight="1" x14ac:dyDescent="0.2">
      <c r="B33" s="257" t="s">
        <v>50</v>
      </c>
      <c r="C33" s="260"/>
      <c r="I33" s="260"/>
    </row>
    <row r="34" spans="2:14" s="251" customFormat="1" ht="13.5" customHeight="1" x14ac:dyDescent="0.2">
      <c r="B34" s="1057"/>
      <c r="C34" s="1057"/>
      <c r="D34" s="1057"/>
      <c r="E34" s="1057"/>
      <c r="F34" s="1057"/>
      <c r="G34" s="1057"/>
      <c r="H34" s="1057"/>
    </row>
    <row r="35" spans="2:14" ht="29.25" customHeight="1" x14ac:dyDescent="0.2">
      <c r="B35" s="1064"/>
      <c r="C35" s="1064"/>
      <c r="D35" s="1064"/>
      <c r="E35" s="736"/>
      <c r="F35" s="736"/>
      <c r="G35" s="736"/>
      <c r="H35" s="262"/>
      <c r="I35" s="262"/>
      <c r="J35" s="262"/>
      <c r="K35" s="262"/>
      <c r="L35" s="262"/>
      <c r="M35" s="262"/>
      <c r="N35" s="262"/>
    </row>
    <row r="36" spans="2:14" ht="4.5" customHeight="1" x14ac:dyDescent="0.2">
      <c r="B36" s="1065"/>
      <c r="C36" s="1065"/>
      <c r="D36" s="1065"/>
      <c r="E36" s="737"/>
      <c r="F36" s="737"/>
      <c r="G36" s="737"/>
      <c r="H36" s="262"/>
      <c r="I36" s="262"/>
      <c r="J36" s="262"/>
      <c r="K36" s="262"/>
      <c r="L36" s="262"/>
      <c r="M36" s="262"/>
      <c r="N36" s="262"/>
    </row>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4:H34"/>
    <mergeCell ref="B35:D35"/>
    <mergeCell ref="B36:D36"/>
    <mergeCell ref="R9:R10"/>
    <mergeCell ref="S9:T9"/>
    <mergeCell ref="K9:K10"/>
    <mergeCell ref="L9:M9"/>
    <mergeCell ref="N9:O9"/>
    <mergeCell ref="Q9:Q10"/>
  </mergeCells>
  <printOptions horizontalCentered="1"/>
  <pageMargins left="0" right="0" top="0.43307086614173229" bottom="0.43307086614173229" header="0" footer="0"/>
  <pageSetup paperSize="9" scale="72" orientation="landscape" r:id="rId1"/>
  <headerFooter alignWithMargins="0"/>
  <rowBreaks count="2" manualBreakCount="2">
    <brk id="34" max="25" man="1"/>
    <brk id="35" max="16383"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93">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6.7109375" style="261" bestFit="1" customWidth="1"/>
    <col min="14" max="14" width="8.42578125" style="261" customWidth="1"/>
    <col min="15" max="15" width="6.7109375" style="261" bestFit="1" customWidth="1"/>
    <col min="16" max="16" width="0.42578125" style="261" customWidth="1"/>
    <col min="17" max="17" width="8.42578125" style="261" bestFit="1" customWidth="1"/>
    <col min="18" max="18" width="6.85546875" style="261" customWidth="1"/>
    <col min="19" max="19" width="8.42578125" style="261" customWidth="1"/>
    <col min="20" max="20" width="6.7109375" style="261" bestFit="1" customWidth="1"/>
    <col min="21" max="21" width="8.42578125" style="261" customWidth="1"/>
    <col min="22" max="22" width="6.7109375" style="261" bestFit="1" customWidth="1"/>
    <col min="23" max="23" width="0.42578125" style="261" customWidth="1"/>
    <col min="24" max="24" width="8.42578125" style="261" bestFit="1" customWidth="1"/>
    <col min="25" max="25" width="7" style="261" customWidth="1"/>
    <col min="26" max="26" width="8.42578125" style="261" customWidth="1"/>
    <col min="27" max="27" width="6.7109375" style="261" bestFit="1" customWidth="1"/>
    <col min="28" max="28" width="8.42578125" style="26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A1" s="713" t="s">
        <v>53</v>
      </c>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417</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243</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25.5" customHeight="1" x14ac:dyDescent="0.2">
      <c r="A8" s="209"/>
      <c r="B8" s="1037"/>
      <c r="C8" s="211"/>
      <c r="D8" s="1041"/>
      <c r="E8" s="1042"/>
      <c r="F8" s="1042"/>
      <c r="G8" s="1042"/>
      <c r="H8" s="1042"/>
      <c r="I8" s="501"/>
      <c r="J8" s="1045" t="s">
        <v>244</v>
      </c>
      <c r="K8" s="1043"/>
      <c r="L8" s="1043"/>
      <c r="M8" s="1043"/>
      <c r="N8" s="1043"/>
      <c r="O8" s="1044"/>
      <c r="P8" s="211"/>
      <c r="Q8" s="1045" t="s">
        <v>245</v>
      </c>
      <c r="R8" s="1043"/>
      <c r="S8" s="1043"/>
      <c r="T8" s="1043"/>
      <c r="U8" s="1043"/>
      <c r="V8" s="1044"/>
      <c r="W8" s="211"/>
      <c r="X8" s="1045" t="s">
        <v>246</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230</v>
      </c>
      <c r="L9" s="1048" t="s">
        <v>27</v>
      </c>
      <c r="M9" s="1049"/>
      <c r="N9" s="1049" t="s">
        <v>26</v>
      </c>
      <c r="O9" s="1050"/>
      <c r="P9" s="211"/>
      <c r="Q9" s="1051" t="s">
        <v>12</v>
      </c>
      <c r="R9" s="1053" t="s">
        <v>230</v>
      </c>
      <c r="S9" s="1048" t="s">
        <v>27</v>
      </c>
      <c r="T9" s="1049"/>
      <c r="U9" s="1049" t="s">
        <v>26</v>
      </c>
      <c r="V9" s="1050"/>
      <c r="W9" s="211"/>
      <c r="X9" s="1051" t="s">
        <v>12</v>
      </c>
      <c r="Y9" s="1053" t="s">
        <v>230</v>
      </c>
      <c r="Z9" s="1048" t="s">
        <v>27</v>
      </c>
      <c r="AA9" s="1049"/>
      <c r="AB9" s="1049" t="s">
        <v>26</v>
      </c>
      <c r="AC9" s="1050"/>
      <c r="AD9" s="430"/>
      <c r="AE9" s="430"/>
      <c r="AF9" s="431"/>
      <c r="AG9" s="431"/>
      <c r="AH9" s="431"/>
      <c r="AI9" s="431"/>
      <c r="AJ9" s="431"/>
      <c r="AK9" s="431"/>
      <c r="AL9" s="432"/>
    </row>
    <row r="10" spans="1:53" s="219" customFormat="1" ht="44.25" customHeight="1" x14ac:dyDescent="0.2">
      <c r="A10" s="214"/>
      <c r="B10" s="1038"/>
      <c r="C10" s="216"/>
      <c r="D10" s="1047"/>
      <c r="E10" s="408" t="s">
        <v>12</v>
      </c>
      <c r="F10" s="408" t="s">
        <v>230</v>
      </c>
      <c r="G10" s="408" t="s">
        <v>12</v>
      </c>
      <c r="H10" s="218" t="s">
        <v>230</v>
      </c>
      <c r="I10" s="216"/>
      <c r="J10" s="1052"/>
      <c r="K10" s="1054"/>
      <c r="L10" s="408" t="s">
        <v>12</v>
      </c>
      <c r="M10" s="408" t="s">
        <v>231</v>
      </c>
      <c r="N10" s="408" t="s">
        <v>12</v>
      </c>
      <c r="O10" s="218" t="s">
        <v>231</v>
      </c>
      <c r="P10" s="216"/>
      <c r="Q10" s="1052"/>
      <c r="R10" s="1054"/>
      <c r="S10" s="408" t="s">
        <v>12</v>
      </c>
      <c r="T10" s="408" t="s">
        <v>231</v>
      </c>
      <c r="U10" s="408" t="s">
        <v>12</v>
      </c>
      <c r="V10" s="218" t="s">
        <v>231</v>
      </c>
      <c r="W10" s="216"/>
      <c r="X10" s="1052"/>
      <c r="Y10" s="1054"/>
      <c r="Z10" s="408" t="s">
        <v>12</v>
      </c>
      <c r="AA10" s="408" t="s">
        <v>231</v>
      </c>
      <c r="AB10" s="408" t="s">
        <v>12</v>
      </c>
      <c r="AC10" s="218" t="s">
        <v>231</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88220</v>
      </c>
      <c r="E12" s="738">
        <f>L12+S12+Z12</f>
        <v>57328</v>
      </c>
      <c r="F12" s="747">
        <f>E12/$D12*100</f>
        <v>64.982997052822483</v>
      </c>
      <c r="G12" s="738">
        <f>N12+U12+AB12</f>
        <v>30892</v>
      </c>
      <c r="H12" s="230">
        <f>G12/$D12*100</f>
        <v>35.017002947177509</v>
      </c>
      <c r="I12" s="226"/>
      <c r="J12" s="227">
        <f>L12+N12</f>
        <v>21724</v>
      </c>
      <c r="K12" s="750">
        <f>J12/$D12*100</f>
        <v>24.624801632282928</v>
      </c>
      <c r="L12" s="744">
        <v>9498</v>
      </c>
      <c r="M12" s="747">
        <v>43.721229976063341</v>
      </c>
      <c r="N12" s="744">
        <v>12226</v>
      </c>
      <c r="O12" s="228">
        <v>56.278770023936666</v>
      </c>
      <c r="P12" s="226"/>
      <c r="Q12" s="227">
        <v>23804</v>
      </c>
      <c r="R12" s="750">
        <v>26.982543640897756</v>
      </c>
      <c r="S12" s="744">
        <v>17263</v>
      </c>
      <c r="T12" s="747">
        <v>72.521424970593173</v>
      </c>
      <c r="U12" s="744">
        <v>6541</v>
      </c>
      <c r="V12" s="228">
        <v>27.478575029406819</v>
      </c>
      <c r="W12" s="226"/>
      <c r="X12" s="227">
        <v>42692</v>
      </c>
      <c r="Y12" s="750">
        <v>48.392654726819316</v>
      </c>
      <c r="Z12" s="744">
        <v>30567</v>
      </c>
      <c r="AA12" s="747">
        <v>71.598894406446163</v>
      </c>
      <c r="AB12" s="744">
        <v>12125</v>
      </c>
      <c r="AC12" s="228">
        <f t="shared" ref="AC12:AC29" si="0">AB12/$X12*100</f>
        <v>28.401105593553826</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13222</v>
      </c>
      <c r="E13" s="739">
        <f t="shared" ref="E13:E29" si="2">L13+S13+Z13</f>
        <v>8522</v>
      </c>
      <c r="F13" s="577">
        <f t="shared" ref="F13:H29" si="3">E13/$D13*100</f>
        <v>64.453184087127511</v>
      </c>
      <c r="G13" s="739">
        <f t="shared" ref="G13:G29" si="4">N13+U13+AB13</f>
        <v>4700</v>
      </c>
      <c r="H13" s="237">
        <f t="shared" si="3"/>
        <v>35.546815912872489</v>
      </c>
      <c r="I13" s="226"/>
      <c r="J13" s="234">
        <f t="shared" ref="J13:J29" si="5">L13+N13</f>
        <v>2770</v>
      </c>
      <c r="K13" s="751">
        <f t="shared" ref="K13:K29" si="6">J13/$D13*100</f>
        <v>20.949931931629102</v>
      </c>
      <c r="L13" s="745">
        <v>1235</v>
      </c>
      <c r="M13" s="748">
        <v>44.584837545126355</v>
      </c>
      <c r="N13" s="745">
        <v>1535</v>
      </c>
      <c r="O13" s="235">
        <v>55.415162454873645</v>
      </c>
      <c r="P13" s="226"/>
      <c r="Q13" s="234">
        <v>2904</v>
      </c>
      <c r="R13" s="751">
        <v>21.963394342762061</v>
      </c>
      <c r="S13" s="745">
        <v>1888</v>
      </c>
      <c r="T13" s="748">
        <v>65.013774104683193</v>
      </c>
      <c r="U13" s="745">
        <v>1016</v>
      </c>
      <c r="V13" s="235">
        <v>34.986225895316799</v>
      </c>
      <c r="W13" s="226"/>
      <c r="X13" s="234">
        <v>7548</v>
      </c>
      <c r="Y13" s="751">
        <v>57.08667372560884</v>
      </c>
      <c r="Z13" s="745">
        <v>5399</v>
      </c>
      <c r="AA13" s="748">
        <v>71.528881822999466</v>
      </c>
      <c r="AB13" s="745">
        <v>2149</v>
      </c>
      <c r="AC13" s="235">
        <f t="shared" si="0"/>
        <v>28.47111817700053</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13640</v>
      </c>
      <c r="E14" s="739">
        <f t="shared" si="2"/>
        <v>8848</v>
      </c>
      <c r="F14" s="577">
        <f t="shared" si="3"/>
        <v>64.868035190615842</v>
      </c>
      <c r="G14" s="739">
        <f t="shared" si="4"/>
        <v>4792</v>
      </c>
      <c r="H14" s="237">
        <f t="shared" si="3"/>
        <v>35.131964809384165</v>
      </c>
      <c r="I14" s="226"/>
      <c r="J14" s="234">
        <f t="shared" si="5"/>
        <v>3254</v>
      </c>
      <c r="K14" s="751">
        <f t="shared" si="6"/>
        <v>23.856304985337243</v>
      </c>
      <c r="L14" s="745">
        <v>1395</v>
      </c>
      <c r="M14" s="748">
        <v>42.870313460356485</v>
      </c>
      <c r="N14" s="745">
        <v>1859</v>
      </c>
      <c r="O14" s="235">
        <v>57.129686539643522</v>
      </c>
      <c r="P14" s="226"/>
      <c r="Q14" s="234">
        <v>3063</v>
      </c>
      <c r="R14" s="751">
        <v>22.456011730205276</v>
      </c>
      <c r="S14" s="745">
        <v>1882</v>
      </c>
      <c r="T14" s="748">
        <v>61.443029709435194</v>
      </c>
      <c r="U14" s="745">
        <v>1181</v>
      </c>
      <c r="V14" s="235">
        <v>38.556970290564806</v>
      </c>
      <c r="W14" s="226"/>
      <c r="X14" s="234">
        <v>7323</v>
      </c>
      <c r="Y14" s="751">
        <v>53.687683284457478</v>
      </c>
      <c r="Z14" s="745">
        <v>5571</v>
      </c>
      <c r="AA14" s="748">
        <v>76.075378943056123</v>
      </c>
      <c r="AB14" s="745">
        <v>1752</v>
      </c>
      <c r="AC14" s="235">
        <f t="shared" si="0"/>
        <v>23.924621056943877</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12900</v>
      </c>
      <c r="E15" s="739">
        <f t="shared" si="2"/>
        <v>8111</v>
      </c>
      <c r="F15" s="577">
        <f t="shared" si="3"/>
        <v>62.875968992248069</v>
      </c>
      <c r="G15" s="739">
        <f t="shared" si="4"/>
        <v>4789</v>
      </c>
      <c r="H15" s="237">
        <f t="shared" si="3"/>
        <v>37.124031007751938</v>
      </c>
      <c r="I15" s="226"/>
      <c r="J15" s="234">
        <f t="shared" si="5"/>
        <v>3547</v>
      </c>
      <c r="K15" s="751">
        <f t="shared" si="6"/>
        <v>27.496124031007753</v>
      </c>
      <c r="L15" s="745">
        <v>1625</v>
      </c>
      <c r="M15" s="748">
        <v>45.81336340569495</v>
      </c>
      <c r="N15" s="745">
        <v>1922</v>
      </c>
      <c r="O15" s="235">
        <v>54.18663659430505</v>
      </c>
      <c r="P15" s="226"/>
      <c r="Q15" s="234">
        <v>3285</v>
      </c>
      <c r="R15" s="751">
        <v>25.465116279069765</v>
      </c>
      <c r="S15" s="745">
        <v>2027</v>
      </c>
      <c r="T15" s="748">
        <v>61.704718417047189</v>
      </c>
      <c r="U15" s="745">
        <v>1258</v>
      </c>
      <c r="V15" s="235">
        <v>38.295281582952818</v>
      </c>
      <c r="W15" s="226"/>
      <c r="X15" s="234">
        <v>6068</v>
      </c>
      <c r="Y15" s="751">
        <v>47.038759689922486</v>
      </c>
      <c r="Z15" s="745">
        <v>4459</v>
      </c>
      <c r="AA15" s="748">
        <v>73.483849703361898</v>
      </c>
      <c r="AB15" s="745">
        <v>1609</v>
      </c>
      <c r="AC15" s="235">
        <f t="shared" si="0"/>
        <v>26.516150296638102</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13945</v>
      </c>
      <c r="E16" s="739">
        <f t="shared" si="2"/>
        <v>8091</v>
      </c>
      <c r="F16" s="577">
        <f t="shared" si="3"/>
        <v>58.020795984223739</v>
      </c>
      <c r="G16" s="739">
        <f t="shared" si="4"/>
        <v>5854</v>
      </c>
      <c r="H16" s="237">
        <f t="shared" si="3"/>
        <v>41.979204015776261</v>
      </c>
      <c r="I16" s="226"/>
      <c r="J16" s="234">
        <f t="shared" si="5"/>
        <v>5602</v>
      </c>
      <c r="K16" s="751">
        <f t="shared" si="6"/>
        <v>40.172104697024025</v>
      </c>
      <c r="L16" s="745">
        <v>2329</v>
      </c>
      <c r="M16" s="748">
        <v>41.574437700821136</v>
      </c>
      <c r="N16" s="745">
        <v>3273</v>
      </c>
      <c r="O16" s="235">
        <v>58.425562299178871</v>
      </c>
      <c r="P16" s="226"/>
      <c r="Q16" s="234">
        <v>3280</v>
      </c>
      <c r="R16" s="751">
        <v>23.520975259949804</v>
      </c>
      <c r="S16" s="745">
        <v>2028</v>
      </c>
      <c r="T16" s="748">
        <v>61.829268292682926</v>
      </c>
      <c r="U16" s="745">
        <v>1252</v>
      </c>
      <c r="V16" s="235">
        <v>38.170731707317074</v>
      </c>
      <c r="W16" s="226"/>
      <c r="X16" s="234">
        <v>5063</v>
      </c>
      <c r="Y16" s="751">
        <v>36.306920043026174</v>
      </c>
      <c r="Z16" s="745">
        <v>3734</v>
      </c>
      <c r="AA16" s="748">
        <v>73.750740667588389</v>
      </c>
      <c r="AB16" s="745">
        <v>1329</v>
      </c>
      <c r="AC16" s="235">
        <f t="shared" si="0"/>
        <v>26.249259332411611</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4741</v>
      </c>
      <c r="E17" s="740">
        <f t="shared" si="2"/>
        <v>2802</v>
      </c>
      <c r="F17" s="578">
        <f t="shared" si="3"/>
        <v>59.10145538915841</v>
      </c>
      <c r="G17" s="740">
        <f t="shared" si="4"/>
        <v>1939</v>
      </c>
      <c r="H17" s="237">
        <f t="shared" si="3"/>
        <v>40.898544610841597</v>
      </c>
      <c r="I17" s="226"/>
      <c r="J17" s="238">
        <f t="shared" si="5"/>
        <v>1359</v>
      </c>
      <c r="K17" s="752">
        <f t="shared" si="6"/>
        <v>28.664838641636788</v>
      </c>
      <c r="L17" s="740">
        <v>574</v>
      </c>
      <c r="M17" s="578">
        <v>42.236938925680647</v>
      </c>
      <c r="N17" s="740">
        <v>785</v>
      </c>
      <c r="O17" s="235">
        <v>57.763061074319353</v>
      </c>
      <c r="P17" s="226"/>
      <c r="Q17" s="238">
        <v>1192</v>
      </c>
      <c r="R17" s="752">
        <v>25.142375026365745</v>
      </c>
      <c r="S17" s="740">
        <v>667</v>
      </c>
      <c r="T17" s="578">
        <v>55.956375838926178</v>
      </c>
      <c r="U17" s="740">
        <v>525</v>
      </c>
      <c r="V17" s="235">
        <v>44.043624161073822</v>
      </c>
      <c r="W17" s="226"/>
      <c r="X17" s="238">
        <v>2190</v>
      </c>
      <c r="Y17" s="752">
        <v>46.192786331997468</v>
      </c>
      <c r="Z17" s="740">
        <v>1561</v>
      </c>
      <c r="AA17" s="578">
        <v>71.278538812785385</v>
      </c>
      <c r="AB17" s="740">
        <v>629</v>
      </c>
      <c r="AC17" s="235">
        <f t="shared" si="0"/>
        <v>28.721461187214615</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45125</v>
      </c>
      <c r="E18" s="739">
        <f t="shared" si="2"/>
        <v>28082</v>
      </c>
      <c r="F18" s="577">
        <f t="shared" si="3"/>
        <v>62.231578947368419</v>
      </c>
      <c r="G18" s="739">
        <f t="shared" si="4"/>
        <v>17043</v>
      </c>
      <c r="H18" s="237">
        <f t="shared" si="3"/>
        <v>37.768421052631581</v>
      </c>
      <c r="I18" s="226"/>
      <c r="J18" s="234">
        <f t="shared" si="5"/>
        <v>8766</v>
      </c>
      <c r="K18" s="751">
        <f t="shared" si="6"/>
        <v>19.426038781163435</v>
      </c>
      <c r="L18" s="745">
        <v>3694</v>
      </c>
      <c r="M18" s="748">
        <v>42.140086698608258</v>
      </c>
      <c r="N18" s="745">
        <v>5072</v>
      </c>
      <c r="O18" s="235">
        <v>57.859913301391742</v>
      </c>
      <c r="P18" s="226"/>
      <c r="Q18" s="234">
        <v>8618</v>
      </c>
      <c r="R18" s="751">
        <v>19.098060941828255</v>
      </c>
      <c r="S18" s="745">
        <v>5032</v>
      </c>
      <c r="T18" s="748">
        <v>58.389417498259455</v>
      </c>
      <c r="U18" s="745">
        <v>3586</v>
      </c>
      <c r="V18" s="235">
        <v>41.610582501740545</v>
      </c>
      <c r="W18" s="226"/>
      <c r="X18" s="234">
        <v>27741</v>
      </c>
      <c r="Y18" s="751">
        <v>61.475900277008307</v>
      </c>
      <c r="Z18" s="745">
        <v>19356</v>
      </c>
      <c r="AA18" s="748">
        <v>69.773980750513672</v>
      </c>
      <c r="AB18" s="745">
        <v>8385</v>
      </c>
      <c r="AC18" s="235">
        <f t="shared" si="0"/>
        <v>30.22601924948632</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26663</v>
      </c>
      <c r="E19" s="739">
        <f t="shared" si="2"/>
        <v>17462</v>
      </c>
      <c r="F19" s="577">
        <f t="shared" si="3"/>
        <v>65.491505081948759</v>
      </c>
      <c r="G19" s="739">
        <f t="shared" si="4"/>
        <v>9201</v>
      </c>
      <c r="H19" s="237">
        <f t="shared" si="3"/>
        <v>34.508494918051227</v>
      </c>
      <c r="I19" s="226"/>
      <c r="J19" s="234">
        <f t="shared" si="5"/>
        <v>5176</v>
      </c>
      <c r="K19" s="751">
        <f t="shared" si="6"/>
        <v>19.412669242020776</v>
      </c>
      <c r="L19" s="745">
        <v>2233</v>
      </c>
      <c r="M19" s="748">
        <v>43.141421947449771</v>
      </c>
      <c r="N19" s="745">
        <v>2943</v>
      </c>
      <c r="O19" s="235">
        <v>56.858578052550236</v>
      </c>
      <c r="P19" s="226"/>
      <c r="Q19" s="234">
        <v>5594</v>
      </c>
      <c r="R19" s="751">
        <v>20.9803848029104</v>
      </c>
      <c r="S19" s="745">
        <v>3779</v>
      </c>
      <c r="T19" s="748">
        <v>67.554522702895952</v>
      </c>
      <c r="U19" s="745">
        <v>1815</v>
      </c>
      <c r="V19" s="235">
        <v>32.445477297104041</v>
      </c>
      <c r="W19" s="226"/>
      <c r="X19" s="234">
        <v>15893</v>
      </c>
      <c r="Y19" s="751">
        <v>59.606945955068824</v>
      </c>
      <c r="Z19" s="745">
        <v>11450</v>
      </c>
      <c r="AA19" s="748">
        <v>72.044296231045109</v>
      </c>
      <c r="AB19" s="745">
        <v>4443</v>
      </c>
      <c r="AC19" s="235">
        <f t="shared" si="0"/>
        <v>27.955703768954887</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115297</v>
      </c>
      <c r="E20" s="739">
        <f t="shared" si="2"/>
        <v>73365</v>
      </c>
      <c r="F20" s="577">
        <f t="shared" si="3"/>
        <v>63.631317380330799</v>
      </c>
      <c r="G20" s="739">
        <f t="shared" si="4"/>
        <v>41932</v>
      </c>
      <c r="H20" s="237">
        <f t="shared" si="3"/>
        <v>36.368682619669201</v>
      </c>
      <c r="I20" s="226"/>
      <c r="J20" s="234">
        <f t="shared" si="5"/>
        <v>30283</v>
      </c>
      <c r="K20" s="751">
        <f t="shared" si="6"/>
        <v>26.265210716670861</v>
      </c>
      <c r="L20" s="745">
        <v>13510</v>
      </c>
      <c r="M20" s="748">
        <v>44.612488855133243</v>
      </c>
      <c r="N20" s="745">
        <v>16773</v>
      </c>
      <c r="O20" s="235">
        <v>55.38751114486675</v>
      </c>
      <c r="P20" s="226"/>
      <c r="Q20" s="234">
        <v>26944</v>
      </c>
      <c r="R20" s="751">
        <v>23.369211688075143</v>
      </c>
      <c r="S20" s="745">
        <v>17323</v>
      </c>
      <c r="T20" s="748">
        <v>64.29260688836105</v>
      </c>
      <c r="U20" s="745">
        <v>9621</v>
      </c>
      <c r="V20" s="235">
        <v>35.707393111638957</v>
      </c>
      <c r="W20" s="226"/>
      <c r="X20" s="234">
        <v>58070</v>
      </c>
      <c r="Y20" s="751">
        <v>50.365577595253995</v>
      </c>
      <c r="Z20" s="745">
        <v>42532</v>
      </c>
      <c r="AA20" s="748">
        <v>73.242638195281558</v>
      </c>
      <c r="AB20" s="745">
        <v>15538</v>
      </c>
      <c r="AC20" s="235">
        <f t="shared" si="0"/>
        <v>26.757361804718442</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50123</v>
      </c>
      <c r="E21" s="739">
        <f t="shared" si="2"/>
        <v>30439</v>
      </c>
      <c r="F21" s="577">
        <f t="shared" si="3"/>
        <v>60.728607625241906</v>
      </c>
      <c r="G21" s="739">
        <f t="shared" si="4"/>
        <v>19684</v>
      </c>
      <c r="H21" s="237">
        <f t="shared" si="3"/>
        <v>39.271392374758094</v>
      </c>
      <c r="I21" s="226"/>
      <c r="J21" s="234">
        <f t="shared" si="5"/>
        <v>15398</v>
      </c>
      <c r="K21" s="751">
        <f t="shared" si="6"/>
        <v>30.720427747740558</v>
      </c>
      <c r="L21" s="745">
        <v>5984</v>
      </c>
      <c r="M21" s="748">
        <v>38.862189894791534</v>
      </c>
      <c r="N21" s="745">
        <v>9414</v>
      </c>
      <c r="O21" s="235">
        <v>61.137810105208466</v>
      </c>
      <c r="P21" s="226"/>
      <c r="Q21" s="234">
        <v>11435</v>
      </c>
      <c r="R21" s="751">
        <v>22.813877860463261</v>
      </c>
      <c r="S21" s="745">
        <v>7483</v>
      </c>
      <c r="T21" s="748">
        <v>65.439440314822917</v>
      </c>
      <c r="U21" s="745">
        <v>3952</v>
      </c>
      <c r="V21" s="235">
        <v>34.56055968517709</v>
      </c>
      <c r="W21" s="226"/>
      <c r="X21" s="234">
        <v>23290</v>
      </c>
      <c r="Y21" s="751">
        <v>46.465694391796184</v>
      </c>
      <c r="Z21" s="745">
        <v>16972</v>
      </c>
      <c r="AA21" s="748">
        <v>72.872477458136544</v>
      </c>
      <c r="AB21" s="745">
        <v>6318</v>
      </c>
      <c r="AC21" s="235">
        <f t="shared" si="0"/>
        <v>27.127522541863456</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13774</v>
      </c>
      <c r="E22" s="739">
        <f t="shared" si="2"/>
        <v>8814</v>
      </c>
      <c r="F22" s="577">
        <f t="shared" si="3"/>
        <v>63.990126324960073</v>
      </c>
      <c r="G22" s="739">
        <f t="shared" si="4"/>
        <v>4960</v>
      </c>
      <c r="H22" s="237">
        <f t="shared" si="3"/>
        <v>36.009873675039934</v>
      </c>
      <c r="I22" s="226"/>
      <c r="J22" s="234">
        <f t="shared" si="5"/>
        <v>3326</v>
      </c>
      <c r="K22" s="751">
        <f t="shared" si="6"/>
        <v>24.146943516770726</v>
      </c>
      <c r="L22" s="745">
        <v>1443</v>
      </c>
      <c r="M22" s="748">
        <v>43.385447985568248</v>
      </c>
      <c r="N22" s="745">
        <v>1883</v>
      </c>
      <c r="O22" s="235">
        <v>56.614552014431752</v>
      </c>
      <c r="P22" s="226"/>
      <c r="Q22" s="234">
        <v>3092</v>
      </c>
      <c r="R22" s="751">
        <v>22.448090605488602</v>
      </c>
      <c r="S22" s="745">
        <v>2096</v>
      </c>
      <c r="T22" s="748">
        <v>67.787839586028468</v>
      </c>
      <c r="U22" s="745">
        <v>996</v>
      </c>
      <c r="V22" s="235">
        <v>32.212160413971539</v>
      </c>
      <c r="W22" s="226"/>
      <c r="X22" s="234">
        <v>7356</v>
      </c>
      <c r="Y22" s="751">
        <v>53.404965877740672</v>
      </c>
      <c r="Z22" s="745">
        <v>5275</v>
      </c>
      <c r="AA22" s="748">
        <v>71.710168569874938</v>
      </c>
      <c r="AB22" s="745">
        <v>2081</v>
      </c>
      <c r="AC22" s="235">
        <f t="shared" si="0"/>
        <v>28.289831430125069</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22837</v>
      </c>
      <c r="E23" s="739">
        <f t="shared" si="2"/>
        <v>13619</v>
      </c>
      <c r="F23" s="577">
        <f t="shared" si="3"/>
        <v>59.635678942067692</v>
      </c>
      <c r="G23" s="739">
        <f t="shared" si="4"/>
        <v>9218</v>
      </c>
      <c r="H23" s="237">
        <f t="shared" si="3"/>
        <v>40.364321057932301</v>
      </c>
      <c r="I23" s="226"/>
      <c r="J23" s="234">
        <f t="shared" si="5"/>
        <v>7723</v>
      </c>
      <c r="K23" s="751">
        <f t="shared" si="6"/>
        <v>33.817927048211239</v>
      </c>
      <c r="L23" s="745">
        <v>2909</v>
      </c>
      <c r="M23" s="748">
        <v>37.66670982778713</v>
      </c>
      <c r="N23" s="745">
        <v>4814</v>
      </c>
      <c r="O23" s="235">
        <v>62.333290172212877</v>
      </c>
      <c r="P23" s="226"/>
      <c r="Q23" s="234">
        <v>4338</v>
      </c>
      <c r="R23" s="751">
        <v>18.99548977536454</v>
      </c>
      <c r="S23" s="745">
        <v>2679</v>
      </c>
      <c r="T23" s="748">
        <v>61.756569847856156</v>
      </c>
      <c r="U23" s="745">
        <v>1659</v>
      </c>
      <c r="V23" s="235">
        <v>38.243430152143844</v>
      </c>
      <c r="W23" s="226"/>
      <c r="X23" s="234">
        <v>10776</v>
      </c>
      <c r="Y23" s="751">
        <v>47.186583176424222</v>
      </c>
      <c r="Z23" s="745">
        <v>8031</v>
      </c>
      <c r="AA23" s="748">
        <v>74.526726057906458</v>
      </c>
      <c r="AB23" s="745">
        <v>2745</v>
      </c>
      <c r="AC23" s="235">
        <f t="shared" si="0"/>
        <v>25.473273942093545</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52939</v>
      </c>
      <c r="E24" s="739">
        <f t="shared" si="2"/>
        <v>35317</v>
      </c>
      <c r="F24" s="577">
        <f t="shared" si="3"/>
        <v>66.712631519295797</v>
      </c>
      <c r="G24" s="739">
        <f t="shared" si="4"/>
        <v>17622</v>
      </c>
      <c r="H24" s="237">
        <f t="shared" si="3"/>
        <v>33.287368480704203</v>
      </c>
      <c r="I24" s="226"/>
      <c r="J24" s="234">
        <f t="shared" si="5"/>
        <v>12918</v>
      </c>
      <c r="K24" s="751">
        <f t="shared" si="6"/>
        <v>24.401669846427019</v>
      </c>
      <c r="L24" s="745">
        <v>6027</v>
      </c>
      <c r="M24" s="748">
        <v>46.655829075708318</v>
      </c>
      <c r="N24" s="745">
        <v>6891</v>
      </c>
      <c r="O24" s="235">
        <v>53.344170924291689</v>
      </c>
      <c r="P24" s="226"/>
      <c r="Q24" s="234">
        <v>11297</v>
      </c>
      <c r="R24" s="751">
        <v>21.339655074708627</v>
      </c>
      <c r="S24" s="745">
        <v>7899</v>
      </c>
      <c r="T24" s="748">
        <v>69.921218022483842</v>
      </c>
      <c r="U24" s="745">
        <v>3398</v>
      </c>
      <c r="V24" s="235">
        <v>30.078781977516154</v>
      </c>
      <c r="W24" s="226"/>
      <c r="X24" s="234">
        <v>28724</v>
      </c>
      <c r="Y24" s="751">
        <v>54.25867507886435</v>
      </c>
      <c r="Z24" s="745">
        <v>21391</v>
      </c>
      <c r="AA24" s="748">
        <v>74.470825790279903</v>
      </c>
      <c r="AB24" s="745">
        <v>7333</v>
      </c>
      <c r="AC24" s="235">
        <f t="shared" si="0"/>
        <v>25.529174209720097</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13283</v>
      </c>
      <c r="E25" s="739">
        <f t="shared" si="2"/>
        <v>8323</v>
      </c>
      <c r="F25" s="577">
        <f t="shared" si="3"/>
        <v>62.659037867951518</v>
      </c>
      <c r="G25" s="739">
        <f t="shared" si="4"/>
        <v>4960</v>
      </c>
      <c r="H25" s="237">
        <f t="shared" si="3"/>
        <v>37.340962132048482</v>
      </c>
      <c r="I25" s="226"/>
      <c r="J25" s="234">
        <f t="shared" si="5"/>
        <v>3809</v>
      </c>
      <c r="K25" s="751">
        <f t="shared" si="6"/>
        <v>28.675750959873525</v>
      </c>
      <c r="L25" s="745">
        <v>1511</v>
      </c>
      <c r="M25" s="748">
        <v>39.669204515620898</v>
      </c>
      <c r="N25" s="745">
        <v>2298</v>
      </c>
      <c r="O25" s="235">
        <v>60.330795484379109</v>
      </c>
      <c r="P25" s="226"/>
      <c r="Q25" s="234">
        <v>3565</v>
      </c>
      <c r="R25" s="751">
        <v>26.838816532409847</v>
      </c>
      <c r="S25" s="745">
        <v>2541</v>
      </c>
      <c r="T25" s="748">
        <v>71.276297335203367</v>
      </c>
      <c r="U25" s="745">
        <v>1024</v>
      </c>
      <c r="V25" s="235">
        <v>28.723702664796637</v>
      </c>
      <c r="W25" s="226"/>
      <c r="X25" s="234">
        <v>5909</v>
      </c>
      <c r="Y25" s="751">
        <v>44.485432507716631</v>
      </c>
      <c r="Z25" s="745">
        <v>4271</v>
      </c>
      <c r="AA25" s="748">
        <v>72.279573531900482</v>
      </c>
      <c r="AB25" s="745">
        <v>1638</v>
      </c>
      <c r="AC25" s="235">
        <f t="shared" si="0"/>
        <v>27.720426468099507</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6725</v>
      </c>
      <c r="E26" s="741">
        <f t="shared" si="2"/>
        <v>4172</v>
      </c>
      <c r="F26" s="579">
        <f t="shared" si="3"/>
        <v>62.037174721189594</v>
      </c>
      <c r="G26" s="741">
        <f t="shared" si="4"/>
        <v>2553</v>
      </c>
      <c r="H26" s="237">
        <f t="shared" si="3"/>
        <v>37.962825278810406</v>
      </c>
      <c r="I26" s="226"/>
      <c r="J26" s="238">
        <f t="shared" si="5"/>
        <v>1614</v>
      </c>
      <c r="K26" s="752">
        <f t="shared" si="6"/>
        <v>24</v>
      </c>
      <c r="L26" s="740">
        <v>656</v>
      </c>
      <c r="M26" s="578">
        <v>40.644361833952914</v>
      </c>
      <c r="N26" s="740">
        <v>958</v>
      </c>
      <c r="O26" s="235">
        <v>59.355638166047086</v>
      </c>
      <c r="P26" s="226"/>
      <c r="Q26" s="238">
        <v>1350</v>
      </c>
      <c r="R26" s="752">
        <v>20.074349442379184</v>
      </c>
      <c r="S26" s="740">
        <v>764</v>
      </c>
      <c r="T26" s="578">
        <v>56.592592592592595</v>
      </c>
      <c r="U26" s="740">
        <v>586</v>
      </c>
      <c r="V26" s="235">
        <v>43.407407407407405</v>
      </c>
      <c r="W26" s="226"/>
      <c r="X26" s="238">
        <v>3761</v>
      </c>
      <c r="Y26" s="752">
        <v>55.92565055762082</v>
      </c>
      <c r="Z26" s="740">
        <v>2752</v>
      </c>
      <c r="AA26" s="578">
        <v>73.172028715767084</v>
      </c>
      <c r="AB26" s="740">
        <v>1009</v>
      </c>
      <c r="AC26" s="235">
        <f t="shared" si="0"/>
        <v>26.827971284232916</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35028</v>
      </c>
      <c r="E27" s="741">
        <f t="shared" si="2"/>
        <v>20572</v>
      </c>
      <c r="F27" s="579">
        <f t="shared" si="3"/>
        <v>58.730158730158735</v>
      </c>
      <c r="G27" s="741">
        <f t="shared" si="4"/>
        <v>14456</v>
      </c>
      <c r="H27" s="237">
        <f t="shared" si="3"/>
        <v>41.269841269841265</v>
      </c>
      <c r="I27" s="226"/>
      <c r="J27" s="238">
        <f t="shared" si="5"/>
        <v>10914</v>
      </c>
      <c r="K27" s="752">
        <f t="shared" si="6"/>
        <v>31.157930798218569</v>
      </c>
      <c r="L27" s="740">
        <v>4244</v>
      </c>
      <c r="M27" s="578">
        <v>38.885834707714864</v>
      </c>
      <c r="N27" s="740">
        <v>6670</v>
      </c>
      <c r="O27" s="235">
        <v>61.114165292285136</v>
      </c>
      <c r="P27" s="226"/>
      <c r="Q27" s="238">
        <v>7163</v>
      </c>
      <c r="R27" s="752">
        <v>20.449354801872786</v>
      </c>
      <c r="S27" s="740">
        <v>4122</v>
      </c>
      <c r="T27" s="578">
        <v>57.545721066592215</v>
      </c>
      <c r="U27" s="740">
        <v>3041</v>
      </c>
      <c r="V27" s="235">
        <v>42.454278933407792</v>
      </c>
      <c r="W27" s="226"/>
      <c r="X27" s="238">
        <v>16951</v>
      </c>
      <c r="Y27" s="752">
        <v>48.392714399908641</v>
      </c>
      <c r="Z27" s="740">
        <v>12206</v>
      </c>
      <c r="AA27" s="578">
        <v>72.007551176921709</v>
      </c>
      <c r="AB27" s="740">
        <v>4745</v>
      </c>
      <c r="AC27" s="235">
        <f t="shared" si="0"/>
        <v>27.992448823078288</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3555</v>
      </c>
      <c r="E28" s="741">
        <f t="shared" si="2"/>
        <v>2350</v>
      </c>
      <c r="F28" s="579">
        <f t="shared" si="3"/>
        <v>66.1040787623066</v>
      </c>
      <c r="G28" s="741">
        <f t="shared" si="4"/>
        <v>1205</v>
      </c>
      <c r="H28" s="243">
        <f t="shared" si="3"/>
        <v>33.895921237693386</v>
      </c>
      <c r="I28" s="226"/>
      <c r="J28" s="238">
        <f t="shared" si="5"/>
        <v>482</v>
      </c>
      <c r="K28" s="752">
        <f t="shared" si="6"/>
        <v>13.558368495077355</v>
      </c>
      <c r="L28" s="740">
        <v>207</v>
      </c>
      <c r="M28" s="578">
        <v>42.946058091286304</v>
      </c>
      <c r="N28" s="740">
        <v>275</v>
      </c>
      <c r="O28" s="242">
        <v>57.053941908713689</v>
      </c>
      <c r="P28" s="226"/>
      <c r="Q28" s="238">
        <v>802</v>
      </c>
      <c r="R28" s="752">
        <v>22.559774964838255</v>
      </c>
      <c r="S28" s="740">
        <v>524</v>
      </c>
      <c r="T28" s="578">
        <v>65.336658354114718</v>
      </c>
      <c r="U28" s="740">
        <v>278</v>
      </c>
      <c r="V28" s="242">
        <v>34.663341645885289</v>
      </c>
      <c r="W28" s="226"/>
      <c r="X28" s="238">
        <v>2271</v>
      </c>
      <c r="Y28" s="752">
        <v>63.881856540084392</v>
      </c>
      <c r="Z28" s="740">
        <v>1619</v>
      </c>
      <c r="AA28" s="578">
        <v>71.290180537208286</v>
      </c>
      <c r="AB28" s="740">
        <v>652</v>
      </c>
      <c r="AC28" s="242">
        <f t="shared" si="0"/>
        <v>28.709819462791721</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1085</v>
      </c>
      <c r="E29" s="742">
        <f t="shared" si="2"/>
        <v>615</v>
      </c>
      <c r="F29" s="580">
        <f t="shared" si="3"/>
        <v>56.682027649769587</v>
      </c>
      <c r="G29" s="742">
        <f t="shared" si="4"/>
        <v>470</v>
      </c>
      <c r="H29" s="248">
        <f t="shared" si="3"/>
        <v>43.317972350230413</v>
      </c>
      <c r="I29" s="226"/>
      <c r="J29" s="245">
        <f t="shared" si="5"/>
        <v>537</v>
      </c>
      <c r="K29" s="753">
        <f t="shared" si="6"/>
        <v>49.493087557603687</v>
      </c>
      <c r="L29" s="746">
        <v>207</v>
      </c>
      <c r="M29" s="749">
        <v>38.547486033519554</v>
      </c>
      <c r="N29" s="746">
        <v>330</v>
      </c>
      <c r="O29" s="246">
        <v>61.452513966480446</v>
      </c>
      <c r="P29" s="226"/>
      <c r="Q29" s="245">
        <v>227</v>
      </c>
      <c r="R29" s="753">
        <v>20.921658986175114</v>
      </c>
      <c r="S29" s="746">
        <v>159</v>
      </c>
      <c r="T29" s="749">
        <v>70.044052863436121</v>
      </c>
      <c r="U29" s="746">
        <v>68</v>
      </c>
      <c r="V29" s="246">
        <v>29.955947136563875</v>
      </c>
      <c r="W29" s="226"/>
      <c r="X29" s="245">
        <v>321</v>
      </c>
      <c r="Y29" s="753">
        <v>29.585253456221199</v>
      </c>
      <c r="Z29" s="746">
        <v>249</v>
      </c>
      <c r="AA29" s="749">
        <v>77.570093457943926</v>
      </c>
      <c r="AB29" s="746">
        <v>72</v>
      </c>
      <c r="AC29" s="246">
        <f t="shared" si="0"/>
        <v>22.429906542056074</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533102</v>
      </c>
      <c r="E31" s="743">
        <f>L31+S31+Z31</f>
        <v>336832</v>
      </c>
      <c r="F31" s="409">
        <f>E31/$D31*100</f>
        <v>63.183405802266734</v>
      </c>
      <c r="G31" s="743">
        <f>N31+U31+AB31</f>
        <v>196270</v>
      </c>
      <c r="H31" s="255">
        <f>G31/$D31*100</f>
        <v>36.816594197733266</v>
      </c>
      <c r="I31" s="211"/>
      <c r="J31" s="253">
        <f>SUM(J12:J29)</f>
        <v>139202</v>
      </c>
      <c r="K31" s="754">
        <f>J31/$D31*100</f>
        <v>26.111700950287187</v>
      </c>
      <c r="L31" s="743">
        <f>SUM(L12:L29)</f>
        <v>59281</v>
      </c>
      <c r="M31" s="409">
        <f t="shared" ref="M31:O31" si="7">L31/$J31*100</f>
        <v>42.586313415037139</v>
      </c>
      <c r="N31" s="743">
        <f>SUM(N12:N29)</f>
        <v>79921</v>
      </c>
      <c r="O31" s="254">
        <f t="shared" si="7"/>
        <v>57.413686584962861</v>
      </c>
      <c r="P31" s="211"/>
      <c r="Q31" s="253">
        <f>SUM(Q12:Q29)</f>
        <v>121953</v>
      </c>
      <c r="R31" s="754">
        <f>Q31/$D31*100</f>
        <v>22.876110012718019</v>
      </c>
      <c r="S31" s="743">
        <f>SUM(S12:S29)</f>
        <v>80156</v>
      </c>
      <c r="T31" s="409">
        <f>S31/$Q31*100</f>
        <v>65.726960386378366</v>
      </c>
      <c r="U31" s="743">
        <f>SUM(U12:U29)</f>
        <v>41797</v>
      </c>
      <c r="V31" s="254">
        <f>U31/$Q31*100</f>
        <v>34.273039613621641</v>
      </c>
      <c r="W31" s="211"/>
      <c r="X31" s="253">
        <f>SUM(X12:X29)</f>
        <v>271947</v>
      </c>
      <c r="Y31" s="754">
        <f>X31/$D31*100</f>
        <v>51.012189036994791</v>
      </c>
      <c r="Z31" s="743">
        <f>SUM(Z12:Z29)</f>
        <v>197395</v>
      </c>
      <c r="AA31" s="409">
        <f>Z31/$X31*100</f>
        <v>72.585834739857404</v>
      </c>
      <c r="AB31" s="743">
        <f>SUM(AB12:AB29)</f>
        <v>74552</v>
      </c>
      <c r="AC31" s="254">
        <f>AB31/$X31*100</f>
        <v>27.414165260142603</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14" s="251" customFormat="1" ht="5.25" customHeight="1" x14ac:dyDescent="0.2">
      <c r="B33" s="257" t="s">
        <v>50</v>
      </c>
      <c r="C33" s="260"/>
      <c r="I33" s="260"/>
    </row>
    <row r="34" spans="2:14" s="251" customFormat="1" ht="13.5" customHeight="1" x14ac:dyDescent="0.2">
      <c r="B34" s="1057"/>
      <c r="C34" s="1057"/>
      <c r="D34" s="1057"/>
      <c r="E34" s="1057"/>
      <c r="F34" s="1057"/>
      <c r="G34" s="1057"/>
      <c r="H34" s="1057"/>
    </row>
    <row r="35" spans="2:14" ht="29.25" customHeight="1" x14ac:dyDescent="0.2">
      <c r="B35" s="1064"/>
      <c r="C35" s="1064"/>
      <c r="D35" s="1064"/>
      <c r="E35" s="736"/>
      <c r="F35" s="736"/>
      <c r="G35" s="736"/>
      <c r="H35" s="262"/>
      <c r="I35" s="262"/>
      <c r="J35" s="262"/>
      <c r="K35" s="262"/>
      <c r="L35" s="262"/>
      <c r="M35" s="262"/>
      <c r="N35" s="262"/>
    </row>
    <row r="36" spans="2:14" ht="4.5" customHeight="1" x14ac:dyDescent="0.2">
      <c r="B36" s="1065"/>
      <c r="C36" s="1065"/>
      <c r="D36" s="1065"/>
      <c r="E36" s="737"/>
      <c r="F36" s="737"/>
      <c r="G36" s="737"/>
      <c r="H36" s="262"/>
      <c r="I36" s="262"/>
      <c r="J36" s="262"/>
      <c r="K36" s="262"/>
      <c r="L36" s="262"/>
      <c r="M36" s="262"/>
      <c r="N36" s="262"/>
    </row>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4:H34"/>
    <mergeCell ref="B35:D35"/>
    <mergeCell ref="B36:D36"/>
    <mergeCell ref="R9:R10"/>
    <mergeCell ref="S9:T9"/>
    <mergeCell ref="K9:K10"/>
    <mergeCell ref="L9:M9"/>
    <mergeCell ref="N9:O9"/>
    <mergeCell ref="Q9:Q10"/>
  </mergeCells>
  <printOptions horizontalCentered="1"/>
  <pageMargins left="0" right="0" top="0.43307086614173229" bottom="0.43307086614173229" header="0" footer="0"/>
  <pageSetup paperSize="9" scale="72" orientation="landscape" r:id="rId1"/>
  <headerFooter alignWithMargins="0"/>
  <rowBreaks count="2" manualBreakCount="2">
    <brk id="34" max="25" man="1"/>
    <brk id="35"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94">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6.7109375" style="261" bestFit="1" customWidth="1"/>
    <col min="14" max="14" width="8.42578125" style="261" customWidth="1"/>
    <col min="15" max="15" width="6.7109375" style="261" bestFit="1" customWidth="1"/>
    <col min="16" max="16" width="0.42578125" style="261" customWidth="1"/>
    <col min="17" max="17" width="8.42578125" style="261" bestFit="1" customWidth="1"/>
    <col min="18" max="18" width="6.85546875" style="261" customWidth="1"/>
    <col min="19" max="19" width="8.42578125" style="261" customWidth="1"/>
    <col min="20" max="20" width="6.7109375" style="261" bestFit="1" customWidth="1"/>
    <col min="21" max="21" width="8.42578125" style="261" customWidth="1"/>
    <col min="22" max="22" width="6.7109375" style="261" bestFit="1" customWidth="1"/>
    <col min="23" max="23" width="0.42578125" style="261" customWidth="1"/>
    <col min="24" max="24" width="8.42578125" style="261" bestFit="1" customWidth="1"/>
    <col min="25" max="25" width="7" style="261" customWidth="1"/>
    <col min="26" max="26" width="8.42578125" style="261" customWidth="1"/>
    <col min="27" max="27" width="6.7109375" style="261" bestFit="1" customWidth="1"/>
    <col min="28" max="28" width="8.42578125" style="26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A1" s="713" t="s">
        <v>121</v>
      </c>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418</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247</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25.5" customHeight="1" x14ac:dyDescent="0.2">
      <c r="A8" s="209"/>
      <c r="B8" s="1037"/>
      <c r="C8" s="211"/>
      <c r="D8" s="1041"/>
      <c r="E8" s="1042"/>
      <c r="F8" s="1042"/>
      <c r="G8" s="1042"/>
      <c r="H8" s="1042"/>
      <c r="I8" s="501"/>
      <c r="J8" s="1045" t="s">
        <v>248</v>
      </c>
      <c r="K8" s="1043"/>
      <c r="L8" s="1043"/>
      <c r="M8" s="1043"/>
      <c r="N8" s="1043"/>
      <c r="O8" s="1044"/>
      <c r="P8" s="211"/>
      <c r="Q8" s="1045" t="s">
        <v>249</v>
      </c>
      <c r="R8" s="1043"/>
      <c r="S8" s="1043"/>
      <c r="T8" s="1043"/>
      <c r="U8" s="1043"/>
      <c r="V8" s="1044"/>
      <c r="W8" s="211"/>
      <c r="X8" s="1045" t="s">
        <v>250</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230</v>
      </c>
      <c r="L9" s="1048" t="s">
        <v>27</v>
      </c>
      <c r="M9" s="1049"/>
      <c r="N9" s="1049" t="s">
        <v>26</v>
      </c>
      <c r="O9" s="1050"/>
      <c r="P9" s="211"/>
      <c r="Q9" s="1051" t="s">
        <v>12</v>
      </c>
      <c r="R9" s="1053" t="s">
        <v>230</v>
      </c>
      <c r="S9" s="1048" t="s">
        <v>27</v>
      </c>
      <c r="T9" s="1049"/>
      <c r="U9" s="1049" t="s">
        <v>26</v>
      </c>
      <c r="V9" s="1050"/>
      <c r="W9" s="211"/>
      <c r="X9" s="1051" t="s">
        <v>12</v>
      </c>
      <c r="Y9" s="1053" t="s">
        <v>230</v>
      </c>
      <c r="Z9" s="1048" t="s">
        <v>27</v>
      </c>
      <c r="AA9" s="1049"/>
      <c r="AB9" s="1049" t="s">
        <v>26</v>
      </c>
      <c r="AC9" s="1050"/>
      <c r="AD9" s="430"/>
      <c r="AE9" s="430"/>
      <c r="AF9" s="431"/>
      <c r="AG9" s="431"/>
      <c r="AH9" s="431"/>
      <c r="AI9" s="431"/>
      <c r="AJ9" s="431"/>
      <c r="AK9" s="431"/>
      <c r="AL9" s="432"/>
    </row>
    <row r="10" spans="1:53" s="219" customFormat="1" ht="44.25" customHeight="1" x14ac:dyDescent="0.2">
      <c r="A10" s="214"/>
      <c r="B10" s="1038"/>
      <c r="C10" s="216"/>
      <c r="D10" s="1047"/>
      <c r="E10" s="408" t="s">
        <v>12</v>
      </c>
      <c r="F10" s="408" t="s">
        <v>230</v>
      </c>
      <c r="G10" s="408" t="s">
        <v>12</v>
      </c>
      <c r="H10" s="218" t="s">
        <v>230</v>
      </c>
      <c r="I10" s="216"/>
      <c r="J10" s="1052"/>
      <c r="K10" s="1054"/>
      <c r="L10" s="408" t="s">
        <v>12</v>
      </c>
      <c r="M10" s="408" t="s">
        <v>231</v>
      </c>
      <c r="N10" s="408" t="s">
        <v>12</v>
      </c>
      <c r="O10" s="218" t="s">
        <v>231</v>
      </c>
      <c r="P10" s="216"/>
      <c r="Q10" s="1052"/>
      <c r="R10" s="1054"/>
      <c r="S10" s="408" t="s">
        <v>12</v>
      </c>
      <c r="T10" s="408" t="s">
        <v>231</v>
      </c>
      <c r="U10" s="408" t="s">
        <v>12</v>
      </c>
      <c r="V10" s="218" t="s">
        <v>231</v>
      </c>
      <c r="W10" s="216"/>
      <c r="X10" s="1052"/>
      <c r="Y10" s="1054"/>
      <c r="Z10" s="408" t="s">
        <v>12</v>
      </c>
      <c r="AA10" s="408" t="s">
        <v>231</v>
      </c>
      <c r="AB10" s="408" t="s">
        <v>12</v>
      </c>
      <c r="AC10" s="218" t="s">
        <v>231</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68222</v>
      </c>
      <c r="E12" s="738">
        <f>L12+S12+Z12</f>
        <v>41936</v>
      </c>
      <c r="F12" s="747">
        <f>E12/$D12*100</f>
        <v>61.469907068101207</v>
      </c>
      <c r="G12" s="738">
        <f>N12+U12+AB12</f>
        <v>26286</v>
      </c>
      <c r="H12" s="230">
        <f>G12/$D12*100</f>
        <v>38.5300929318988</v>
      </c>
      <c r="I12" s="226"/>
      <c r="J12" s="227">
        <f>L12+N12</f>
        <v>18169</v>
      </c>
      <c r="K12" s="750">
        <f>J12/$D12*100</f>
        <v>26.632171440297853</v>
      </c>
      <c r="L12" s="744">
        <v>8984</v>
      </c>
      <c r="M12" s="747">
        <v>49.44686003632561</v>
      </c>
      <c r="N12" s="744">
        <v>9185</v>
      </c>
      <c r="O12" s="228">
        <v>50.55313996367439</v>
      </c>
      <c r="P12" s="226"/>
      <c r="Q12" s="227">
        <v>23401</v>
      </c>
      <c r="R12" s="750">
        <v>34.301251795608458</v>
      </c>
      <c r="S12" s="744">
        <v>16068</v>
      </c>
      <c r="T12" s="747">
        <v>68.663732319131668</v>
      </c>
      <c r="U12" s="744">
        <v>7333</v>
      </c>
      <c r="V12" s="228">
        <v>31.336267680868339</v>
      </c>
      <c r="W12" s="226"/>
      <c r="X12" s="227">
        <v>26652</v>
      </c>
      <c r="Y12" s="750">
        <v>39.066576764093696</v>
      </c>
      <c r="Z12" s="744">
        <v>16884</v>
      </c>
      <c r="AA12" s="747">
        <v>63.34984241332733</v>
      </c>
      <c r="AB12" s="744">
        <v>9768</v>
      </c>
      <c r="AC12" s="228">
        <f t="shared" ref="AC12:AC29" si="0">AB12/$X12*100</f>
        <v>36.65015758667267</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7793</v>
      </c>
      <c r="E13" s="739">
        <f t="shared" ref="E13:E29" si="2">L13+S13+Z13</f>
        <v>4892</v>
      </c>
      <c r="F13" s="577">
        <f t="shared" ref="F13:H29" si="3">E13/$D13*100</f>
        <v>62.774284614397537</v>
      </c>
      <c r="G13" s="739">
        <f t="shared" ref="G13:G29" si="4">N13+U13+AB13</f>
        <v>2901</v>
      </c>
      <c r="H13" s="237">
        <f t="shared" si="3"/>
        <v>37.225715385602463</v>
      </c>
      <c r="I13" s="226"/>
      <c r="J13" s="234">
        <f t="shared" ref="J13:J29" si="5">L13+N13</f>
        <v>1501</v>
      </c>
      <c r="K13" s="751">
        <f t="shared" ref="K13:K29" si="6">J13/$D13*100</f>
        <v>19.260875144360323</v>
      </c>
      <c r="L13" s="745">
        <v>698</v>
      </c>
      <c r="M13" s="748">
        <v>46.502331778814124</v>
      </c>
      <c r="N13" s="745">
        <v>803</v>
      </c>
      <c r="O13" s="235">
        <v>53.497668221185876</v>
      </c>
      <c r="P13" s="226"/>
      <c r="Q13" s="234">
        <v>1800</v>
      </c>
      <c r="R13" s="751">
        <v>23.097651738739895</v>
      </c>
      <c r="S13" s="745">
        <v>1189</v>
      </c>
      <c r="T13" s="748">
        <v>66.055555555555557</v>
      </c>
      <c r="U13" s="745">
        <v>611</v>
      </c>
      <c r="V13" s="235">
        <v>33.944444444444443</v>
      </c>
      <c r="W13" s="226"/>
      <c r="X13" s="234">
        <v>4492</v>
      </c>
      <c r="Y13" s="751">
        <v>57.641473116899775</v>
      </c>
      <c r="Z13" s="745">
        <v>3005</v>
      </c>
      <c r="AA13" s="748">
        <v>66.896705253784503</v>
      </c>
      <c r="AB13" s="745">
        <v>1487</v>
      </c>
      <c r="AC13" s="235">
        <f t="shared" si="0"/>
        <v>33.103294746215497</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8458</v>
      </c>
      <c r="E14" s="739">
        <f t="shared" si="2"/>
        <v>5441</v>
      </c>
      <c r="F14" s="577">
        <f t="shared" si="3"/>
        <v>64.329628753842513</v>
      </c>
      <c r="G14" s="739">
        <f t="shared" si="4"/>
        <v>3017</v>
      </c>
      <c r="H14" s="237">
        <f t="shared" si="3"/>
        <v>35.670371246157487</v>
      </c>
      <c r="I14" s="226"/>
      <c r="J14" s="234">
        <f t="shared" si="5"/>
        <v>1734</v>
      </c>
      <c r="K14" s="751">
        <f t="shared" si="6"/>
        <v>20.501300543863799</v>
      </c>
      <c r="L14" s="745">
        <v>821</v>
      </c>
      <c r="M14" s="748">
        <v>47.347174163783166</v>
      </c>
      <c r="N14" s="745">
        <v>913</v>
      </c>
      <c r="O14" s="235">
        <v>52.652825836216842</v>
      </c>
      <c r="P14" s="226"/>
      <c r="Q14" s="234">
        <v>2161</v>
      </c>
      <c r="R14" s="751">
        <v>25.549775360605341</v>
      </c>
      <c r="S14" s="745">
        <v>1430</v>
      </c>
      <c r="T14" s="748">
        <v>66.173068024062928</v>
      </c>
      <c r="U14" s="745">
        <v>731</v>
      </c>
      <c r="V14" s="235">
        <v>33.826931975937065</v>
      </c>
      <c r="W14" s="226"/>
      <c r="X14" s="234">
        <v>4563</v>
      </c>
      <c r="Y14" s="751">
        <v>53.948924095530856</v>
      </c>
      <c r="Z14" s="745">
        <v>3190</v>
      </c>
      <c r="AA14" s="748">
        <v>69.910146833223749</v>
      </c>
      <c r="AB14" s="745">
        <v>1373</v>
      </c>
      <c r="AC14" s="235">
        <f t="shared" si="0"/>
        <v>30.089853166776244</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6902</v>
      </c>
      <c r="E15" s="739">
        <f t="shared" si="2"/>
        <v>4113</v>
      </c>
      <c r="F15" s="577">
        <f t="shared" si="3"/>
        <v>59.591422776006951</v>
      </c>
      <c r="G15" s="739">
        <f t="shared" si="4"/>
        <v>2789</v>
      </c>
      <c r="H15" s="237">
        <f t="shared" si="3"/>
        <v>40.408577223993049</v>
      </c>
      <c r="I15" s="226"/>
      <c r="J15" s="234">
        <f t="shared" si="5"/>
        <v>2367</v>
      </c>
      <c r="K15" s="751">
        <f t="shared" si="6"/>
        <v>34.29440741813967</v>
      </c>
      <c r="L15" s="745">
        <v>1111</v>
      </c>
      <c r="M15" s="748">
        <v>46.937051119560621</v>
      </c>
      <c r="N15" s="745">
        <v>1256</v>
      </c>
      <c r="O15" s="235">
        <v>53.062948880439379</v>
      </c>
      <c r="P15" s="226"/>
      <c r="Q15" s="234">
        <v>1883</v>
      </c>
      <c r="R15" s="751">
        <v>27.281947261663287</v>
      </c>
      <c r="S15" s="745">
        <v>1217</v>
      </c>
      <c r="T15" s="748">
        <v>64.630908125331928</v>
      </c>
      <c r="U15" s="745">
        <v>666</v>
      </c>
      <c r="V15" s="235">
        <v>35.369091874668086</v>
      </c>
      <c r="W15" s="226"/>
      <c r="X15" s="234">
        <v>2652</v>
      </c>
      <c r="Y15" s="751">
        <v>38.423645320197039</v>
      </c>
      <c r="Z15" s="745">
        <v>1785</v>
      </c>
      <c r="AA15" s="748">
        <v>67.307692307692307</v>
      </c>
      <c r="AB15" s="745">
        <v>867</v>
      </c>
      <c r="AC15" s="235">
        <f t="shared" si="0"/>
        <v>32.692307692307693</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5965</v>
      </c>
      <c r="E16" s="739">
        <f t="shared" si="2"/>
        <v>3409</v>
      </c>
      <c r="F16" s="577">
        <f t="shared" si="3"/>
        <v>57.150041911148364</v>
      </c>
      <c r="G16" s="739">
        <f t="shared" si="4"/>
        <v>2556</v>
      </c>
      <c r="H16" s="237">
        <f t="shared" si="3"/>
        <v>42.849958088851636</v>
      </c>
      <c r="I16" s="226"/>
      <c r="J16" s="234">
        <f t="shared" si="5"/>
        <v>2004</v>
      </c>
      <c r="K16" s="751">
        <f t="shared" si="6"/>
        <v>33.595976529756918</v>
      </c>
      <c r="L16" s="745">
        <v>852</v>
      </c>
      <c r="M16" s="748">
        <v>42.514970059880241</v>
      </c>
      <c r="N16" s="745">
        <v>1152</v>
      </c>
      <c r="O16" s="235">
        <v>57.485029940119759</v>
      </c>
      <c r="P16" s="226"/>
      <c r="Q16" s="234">
        <v>1550</v>
      </c>
      <c r="R16" s="751">
        <v>25.984911986588433</v>
      </c>
      <c r="S16" s="745">
        <v>946</v>
      </c>
      <c r="T16" s="748">
        <v>61.032258064516128</v>
      </c>
      <c r="U16" s="745">
        <v>604</v>
      </c>
      <c r="V16" s="235">
        <v>38.967741935483872</v>
      </c>
      <c r="W16" s="226"/>
      <c r="X16" s="234">
        <v>2411</v>
      </c>
      <c r="Y16" s="751">
        <v>40.419111483654653</v>
      </c>
      <c r="Z16" s="745">
        <v>1611</v>
      </c>
      <c r="AA16" s="748">
        <v>66.818747407714639</v>
      </c>
      <c r="AB16" s="745">
        <v>800</v>
      </c>
      <c r="AC16" s="235">
        <f t="shared" si="0"/>
        <v>33.181252592285361</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4070</v>
      </c>
      <c r="E17" s="740">
        <f t="shared" si="2"/>
        <v>2361</v>
      </c>
      <c r="F17" s="578">
        <f t="shared" si="3"/>
        <v>58.009828009828013</v>
      </c>
      <c r="G17" s="740">
        <f t="shared" si="4"/>
        <v>1709</v>
      </c>
      <c r="H17" s="237">
        <f t="shared" si="3"/>
        <v>41.990171990171994</v>
      </c>
      <c r="I17" s="226"/>
      <c r="J17" s="238">
        <f t="shared" si="5"/>
        <v>1623</v>
      </c>
      <c r="K17" s="752">
        <f t="shared" si="6"/>
        <v>39.877149877149876</v>
      </c>
      <c r="L17" s="740">
        <v>758</v>
      </c>
      <c r="M17" s="578">
        <v>46.703635243376461</v>
      </c>
      <c r="N17" s="740">
        <v>865</v>
      </c>
      <c r="O17" s="235">
        <v>53.296364756623539</v>
      </c>
      <c r="P17" s="226"/>
      <c r="Q17" s="238">
        <v>877</v>
      </c>
      <c r="R17" s="752">
        <v>21.547911547911546</v>
      </c>
      <c r="S17" s="740">
        <v>556</v>
      </c>
      <c r="T17" s="578">
        <v>63.397947548460664</v>
      </c>
      <c r="U17" s="740">
        <v>321</v>
      </c>
      <c r="V17" s="235">
        <v>36.602052451539343</v>
      </c>
      <c r="W17" s="226"/>
      <c r="X17" s="238">
        <v>1570</v>
      </c>
      <c r="Y17" s="752">
        <v>38.574938574938578</v>
      </c>
      <c r="Z17" s="740">
        <v>1047</v>
      </c>
      <c r="AA17" s="578">
        <v>66.687898089171966</v>
      </c>
      <c r="AB17" s="740">
        <v>523</v>
      </c>
      <c r="AC17" s="235">
        <f t="shared" si="0"/>
        <v>33.312101910828027</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24926</v>
      </c>
      <c r="E18" s="739">
        <f t="shared" si="2"/>
        <v>14341</v>
      </c>
      <c r="F18" s="577">
        <f t="shared" si="3"/>
        <v>57.534301532536304</v>
      </c>
      <c r="G18" s="739">
        <f t="shared" si="4"/>
        <v>10585</v>
      </c>
      <c r="H18" s="237">
        <f t="shared" si="3"/>
        <v>42.465698467463689</v>
      </c>
      <c r="I18" s="226"/>
      <c r="J18" s="234">
        <f t="shared" si="5"/>
        <v>5410</v>
      </c>
      <c r="K18" s="751">
        <f t="shared" si="6"/>
        <v>21.704244563909171</v>
      </c>
      <c r="L18" s="745">
        <v>2275</v>
      </c>
      <c r="M18" s="748">
        <v>42.051756007393713</v>
      </c>
      <c r="N18" s="745">
        <v>3135</v>
      </c>
      <c r="O18" s="235">
        <v>57.948243992606287</v>
      </c>
      <c r="P18" s="226"/>
      <c r="Q18" s="234">
        <v>5105</v>
      </c>
      <c r="R18" s="751">
        <v>20.480622643023349</v>
      </c>
      <c r="S18" s="745">
        <v>3017</v>
      </c>
      <c r="T18" s="748">
        <v>59.098922624877574</v>
      </c>
      <c r="U18" s="745">
        <v>2088</v>
      </c>
      <c r="V18" s="235">
        <v>40.901077375122426</v>
      </c>
      <c r="W18" s="226"/>
      <c r="X18" s="234">
        <v>14411</v>
      </c>
      <c r="Y18" s="751">
        <v>57.815132793067484</v>
      </c>
      <c r="Z18" s="745">
        <v>9049</v>
      </c>
      <c r="AA18" s="748">
        <v>62.792311428769686</v>
      </c>
      <c r="AB18" s="745">
        <v>5362</v>
      </c>
      <c r="AC18" s="235">
        <f t="shared" si="0"/>
        <v>37.207688571230314</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16591</v>
      </c>
      <c r="E19" s="739">
        <f t="shared" si="2"/>
        <v>9970</v>
      </c>
      <c r="F19" s="577">
        <f t="shared" si="3"/>
        <v>60.092821409197761</v>
      </c>
      <c r="G19" s="739">
        <f t="shared" si="4"/>
        <v>6621</v>
      </c>
      <c r="H19" s="237">
        <f t="shared" si="3"/>
        <v>39.907178590802246</v>
      </c>
      <c r="I19" s="226"/>
      <c r="J19" s="234">
        <f t="shared" si="5"/>
        <v>4179</v>
      </c>
      <c r="K19" s="751">
        <f t="shared" si="6"/>
        <v>25.188355132300643</v>
      </c>
      <c r="L19" s="745">
        <v>2023</v>
      </c>
      <c r="M19" s="748">
        <v>48.408710217755448</v>
      </c>
      <c r="N19" s="745">
        <v>2156</v>
      </c>
      <c r="O19" s="235">
        <v>51.591289782244552</v>
      </c>
      <c r="P19" s="226"/>
      <c r="Q19" s="234">
        <v>4321</v>
      </c>
      <c r="R19" s="751">
        <v>26.044240853474776</v>
      </c>
      <c r="S19" s="745">
        <v>2836</v>
      </c>
      <c r="T19" s="748">
        <v>65.632955334413339</v>
      </c>
      <c r="U19" s="745">
        <v>1485</v>
      </c>
      <c r="V19" s="235">
        <v>34.367044665586668</v>
      </c>
      <c r="W19" s="226"/>
      <c r="X19" s="234">
        <v>8091</v>
      </c>
      <c r="Y19" s="751">
        <v>48.767404014224581</v>
      </c>
      <c r="Z19" s="745">
        <v>5111</v>
      </c>
      <c r="AA19" s="748">
        <v>63.168953157829691</v>
      </c>
      <c r="AB19" s="745">
        <v>2980</v>
      </c>
      <c r="AC19" s="235">
        <f t="shared" si="0"/>
        <v>36.831046842170309</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73919</v>
      </c>
      <c r="E20" s="739">
        <f t="shared" si="2"/>
        <v>46519</v>
      </c>
      <c r="F20" s="577">
        <f t="shared" si="3"/>
        <v>62.932398977258899</v>
      </c>
      <c r="G20" s="739">
        <f t="shared" si="4"/>
        <v>27400</v>
      </c>
      <c r="H20" s="237">
        <f t="shared" si="3"/>
        <v>37.067601022741108</v>
      </c>
      <c r="I20" s="226"/>
      <c r="J20" s="234">
        <f t="shared" si="5"/>
        <v>19160</v>
      </c>
      <c r="K20" s="751">
        <f t="shared" si="6"/>
        <v>25.920264072836485</v>
      </c>
      <c r="L20" s="745">
        <v>9267</v>
      </c>
      <c r="M20" s="748">
        <v>48.366388308977037</v>
      </c>
      <c r="N20" s="745">
        <v>9893</v>
      </c>
      <c r="O20" s="235">
        <v>51.633611691022963</v>
      </c>
      <c r="P20" s="226"/>
      <c r="Q20" s="234">
        <v>20535</v>
      </c>
      <c r="R20" s="751">
        <v>27.780408284744112</v>
      </c>
      <c r="S20" s="745">
        <v>14061</v>
      </c>
      <c r="T20" s="748">
        <v>68.473338203067939</v>
      </c>
      <c r="U20" s="745">
        <v>6474</v>
      </c>
      <c r="V20" s="235">
        <v>31.526661796932064</v>
      </c>
      <c r="W20" s="226"/>
      <c r="X20" s="234">
        <v>34224</v>
      </c>
      <c r="Y20" s="751">
        <v>46.299327642419406</v>
      </c>
      <c r="Z20" s="745">
        <v>23191</v>
      </c>
      <c r="AA20" s="748">
        <v>67.762388966806924</v>
      </c>
      <c r="AB20" s="745">
        <v>11033</v>
      </c>
      <c r="AC20" s="235">
        <f t="shared" si="0"/>
        <v>32.237611033193083</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25852</v>
      </c>
      <c r="E21" s="739">
        <f t="shared" si="2"/>
        <v>15247</v>
      </c>
      <c r="F21" s="577">
        <f t="shared" si="3"/>
        <v>58.978028779204706</v>
      </c>
      <c r="G21" s="739">
        <f t="shared" si="4"/>
        <v>10605</v>
      </c>
      <c r="H21" s="237">
        <f t="shared" si="3"/>
        <v>41.021971220795294</v>
      </c>
      <c r="I21" s="226"/>
      <c r="J21" s="234">
        <f t="shared" si="5"/>
        <v>8238</v>
      </c>
      <c r="K21" s="751">
        <f t="shared" si="6"/>
        <v>31.866006498530091</v>
      </c>
      <c r="L21" s="745">
        <v>3703</v>
      </c>
      <c r="M21" s="748">
        <v>44.950230638504493</v>
      </c>
      <c r="N21" s="745">
        <v>4535</v>
      </c>
      <c r="O21" s="235">
        <v>55.049769361495507</v>
      </c>
      <c r="P21" s="226"/>
      <c r="Q21" s="234">
        <v>7119</v>
      </c>
      <c r="R21" s="751">
        <v>27.537521274949711</v>
      </c>
      <c r="S21" s="745">
        <v>4666</v>
      </c>
      <c r="T21" s="748">
        <v>65.542913330523959</v>
      </c>
      <c r="U21" s="745">
        <v>2453</v>
      </c>
      <c r="V21" s="235">
        <v>34.457086669476048</v>
      </c>
      <c r="W21" s="226"/>
      <c r="X21" s="234">
        <v>10495</v>
      </c>
      <c r="Y21" s="751">
        <v>40.596472226520191</v>
      </c>
      <c r="Z21" s="745">
        <v>6878</v>
      </c>
      <c r="AA21" s="748">
        <v>65.53596950929014</v>
      </c>
      <c r="AB21" s="745">
        <v>3617</v>
      </c>
      <c r="AC21" s="235">
        <f t="shared" si="0"/>
        <v>34.46403049070986</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15001</v>
      </c>
      <c r="E22" s="739">
        <f t="shared" si="2"/>
        <v>9356</v>
      </c>
      <c r="F22" s="577">
        <f t="shared" si="3"/>
        <v>62.36917538830744</v>
      </c>
      <c r="G22" s="739">
        <f t="shared" si="4"/>
        <v>5645</v>
      </c>
      <c r="H22" s="237">
        <f t="shared" si="3"/>
        <v>37.630824611692553</v>
      </c>
      <c r="I22" s="226"/>
      <c r="J22" s="234">
        <f t="shared" si="5"/>
        <v>3219</v>
      </c>
      <c r="K22" s="751">
        <f t="shared" si="6"/>
        <v>21.458569428704752</v>
      </c>
      <c r="L22" s="745">
        <v>1587</v>
      </c>
      <c r="M22" s="748">
        <v>49.301025163094131</v>
      </c>
      <c r="N22" s="745">
        <v>1632</v>
      </c>
      <c r="O22" s="235">
        <v>50.698974836905876</v>
      </c>
      <c r="P22" s="226"/>
      <c r="Q22" s="234">
        <v>4350</v>
      </c>
      <c r="R22" s="751">
        <v>28.998066795546961</v>
      </c>
      <c r="S22" s="745">
        <v>2889</v>
      </c>
      <c r="T22" s="748">
        <v>66.41379310344827</v>
      </c>
      <c r="U22" s="745">
        <v>1461</v>
      </c>
      <c r="V22" s="235">
        <v>33.586206896551722</v>
      </c>
      <c r="W22" s="226"/>
      <c r="X22" s="234">
        <v>7432</v>
      </c>
      <c r="Y22" s="751">
        <v>49.543363775748283</v>
      </c>
      <c r="Z22" s="745">
        <v>4880</v>
      </c>
      <c r="AA22" s="748">
        <v>65.662002152852523</v>
      </c>
      <c r="AB22" s="745">
        <v>2552</v>
      </c>
      <c r="AC22" s="235">
        <f t="shared" si="0"/>
        <v>34.33799784714747</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8536</v>
      </c>
      <c r="E23" s="739">
        <f t="shared" si="2"/>
        <v>5282</v>
      </c>
      <c r="F23" s="577">
        <f t="shared" si="3"/>
        <v>61.879100281162138</v>
      </c>
      <c r="G23" s="739">
        <f t="shared" si="4"/>
        <v>3254</v>
      </c>
      <c r="H23" s="237">
        <f t="shared" si="3"/>
        <v>38.120899718837862</v>
      </c>
      <c r="I23" s="226"/>
      <c r="J23" s="234">
        <f t="shared" si="5"/>
        <v>2377</v>
      </c>
      <c r="K23" s="751">
        <f t="shared" si="6"/>
        <v>27.84676663542643</v>
      </c>
      <c r="L23" s="745">
        <v>1050</v>
      </c>
      <c r="M23" s="748">
        <v>44.173327724021874</v>
      </c>
      <c r="N23" s="745">
        <v>1327</v>
      </c>
      <c r="O23" s="235">
        <v>55.826672275978126</v>
      </c>
      <c r="P23" s="226"/>
      <c r="Q23" s="234">
        <v>1672</v>
      </c>
      <c r="R23" s="751">
        <v>19.587628865979383</v>
      </c>
      <c r="S23" s="745">
        <v>997</v>
      </c>
      <c r="T23" s="748">
        <v>59.62918660287081</v>
      </c>
      <c r="U23" s="745">
        <v>675</v>
      </c>
      <c r="V23" s="235">
        <v>40.370813397129183</v>
      </c>
      <c r="W23" s="226"/>
      <c r="X23" s="234">
        <v>4487</v>
      </c>
      <c r="Y23" s="751">
        <v>52.56560449859419</v>
      </c>
      <c r="Z23" s="745">
        <v>3235</v>
      </c>
      <c r="AA23" s="748">
        <v>72.097169601069751</v>
      </c>
      <c r="AB23" s="745">
        <v>1252</v>
      </c>
      <c r="AC23" s="235">
        <f t="shared" si="0"/>
        <v>27.902830398930245</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51676</v>
      </c>
      <c r="E24" s="739">
        <f t="shared" si="2"/>
        <v>35390</v>
      </c>
      <c r="F24" s="577">
        <f t="shared" si="3"/>
        <v>68.484402817555534</v>
      </c>
      <c r="G24" s="739">
        <f t="shared" si="4"/>
        <v>16286</v>
      </c>
      <c r="H24" s="237">
        <f t="shared" si="3"/>
        <v>31.515597182444459</v>
      </c>
      <c r="I24" s="226"/>
      <c r="J24" s="234">
        <f t="shared" si="5"/>
        <v>7547</v>
      </c>
      <c r="K24" s="751">
        <f t="shared" si="6"/>
        <v>14.604458549423329</v>
      </c>
      <c r="L24" s="745">
        <v>3861</v>
      </c>
      <c r="M24" s="748">
        <v>51.159401086524447</v>
      </c>
      <c r="N24" s="745">
        <v>3686</v>
      </c>
      <c r="O24" s="235">
        <v>48.840598913475553</v>
      </c>
      <c r="P24" s="226"/>
      <c r="Q24" s="234">
        <v>12183</v>
      </c>
      <c r="R24" s="751">
        <v>23.575741156436255</v>
      </c>
      <c r="S24" s="745">
        <v>8763</v>
      </c>
      <c r="T24" s="748">
        <v>71.928096527948782</v>
      </c>
      <c r="U24" s="745">
        <v>3420</v>
      </c>
      <c r="V24" s="235">
        <v>28.071903472051218</v>
      </c>
      <c r="W24" s="226"/>
      <c r="X24" s="234">
        <v>31946</v>
      </c>
      <c r="Y24" s="751">
        <v>61.819800294140414</v>
      </c>
      <c r="Z24" s="745">
        <v>22766</v>
      </c>
      <c r="AA24" s="748">
        <v>71.264008013522812</v>
      </c>
      <c r="AB24" s="745">
        <v>9180</v>
      </c>
      <c r="AC24" s="235">
        <f t="shared" si="0"/>
        <v>28.735991986477181</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6141</v>
      </c>
      <c r="E25" s="739">
        <f t="shared" si="2"/>
        <v>3715</v>
      </c>
      <c r="F25" s="577">
        <f t="shared" si="3"/>
        <v>60.495033382185312</v>
      </c>
      <c r="G25" s="739">
        <f t="shared" si="4"/>
        <v>2426</v>
      </c>
      <c r="H25" s="237">
        <f t="shared" si="3"/>
        <v>39.504966617814688</v>
      </c>
      <c r="I25" s="226"/>
      <c r="J25" s="234">
        <f t="shared" si="5"/>
        <v>2235</v>
      </c>
      <c r="K25" s="751">
        <f t="shared" si="6"/>
        <v>36.394723986321445</v>
      </c>
      <c r="L25" s="745">
        <v>1044</v>
      </c>
      <c r="M25" s="748">
        <v>46.711409395973149</v>
      </c>
      <c r="N25" s="745">
        <v>1191</v>
      </c>
      <c r="O25" s="235">
        <v>53.288590604026844</v>
      </c>
      <c r="P25" s="226"/>
      <c r="Q25" s="234">
        <v>2062</v>
      </c>
      <c r="R25" s="751">
        <v>33.577593225858983</v>
      </c>
      <c r="S25" s="745">
        <v>1446</v>
      </c>
      <c r="T25" s="748">
        <v>70.126091173617837</v>
      </c>
      <c r="U25" s="745">
        <v>616</v>
      </c>
      <c r="V25" s="235">
        <v>29.873908826382152</v>
      </c>
      <c r="W25" s="226"/>
      <c r="X25" s="234">
        <v>1844</v>
      </c>
      <c r="Y25" s="751">
        <v>30.027682787819572</v>
      </c>
      <c r="Z25" s="745">
        <v>1225</v>
      </c>
      <c r="AA25" s="748">
        <v>66.431670281995665</v>
      </c>
      <c r="AB25" s="745">
        <v>619</v>
      </c>
      <c r="AC25" s="235">
        <f t="shared" si="0"/>
        <v>33.568329718004335</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5343</v>
      </c>
      <c r="E26" s="741">
        <f t="shared" si="2"/>
        <v>3124</v>
      </c>
      <c r="F26" s="579">
        <f t="shared" si="3"/>
        <v>58.469024892382556</v>
      </c>
      <c r="G26" s="741">
        <f t="shared" si="4"/>
        <v>2219</v>
      </c>
      <c r="H26" s="237">
        <f t="shared" si="3"/>
        <v>41.530975107617444</v>
      </c>
      <c r="I26" s="226"/>
      <c r="J26" s="238">
        <f t="shared" si="5"/>
        <v>1705</v>
      </c>
      <c r="K26" s="752">
        <f t="shared" si="6"/>
        <v>31.910911472955267</v>
      </c>
      <c r="L26" s="740">
        <v>830</v>
      </c>
      <c r="M26" s="578">
        <v>48.680351906158357</v>
      </c>
      <c r="N26" s="740">
        <v>875</v>
      </c>
      <c r="O26" s="235">
        <v>51.319648093841643</v>
      </c>
      <c r="P26" s="226"/>
      <c r="Q26" s="238">
        <v>1326</v>
      </c>
      <c r="R26" s="752">
        <v>24.817518248175183</v>
      </c>
      <c r="S26" s="740">
        <v>724</v>
      </c>
      <c r="T26" s="578">
        <v>54.600301659125186</v>
      </c>
      <c r="U26" s="740">
        <v>602</v>
      </c>
      <c r="V26" s="235">
        <v>45.399698340874814</v>
      </c>
      <c r="W26" s="226"/>
      <c r="X26" s="238">
        <v>2312</v>
      </c>
      <c r="Y26" s="752">
        <v>43.271570278869547</v>
      </c>
      <c r="Z26" s="740">
        <v>1570</v>
      </c>
      <c r="AA26" s="578">
        <v>67.906574394463675</v>
      </c>
      <c r="AB26" s="740">
        <v>742</v>
      </c>
      <c r="AC26" s="235">
        <f t="shared" si="0"/>
        <v>32.093425605536332</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30290</v>
      </c>
      <c r="E27" s="741">
        <f t="shared" si="2"/>
        <v>18109</v>
      </c>
      <c r="F27" s="579">
        <f t="shared" si="3"/>
        <v>59.785407725321896</v>
      </c>
      <c r="G27" s="741">
        <f t="shared" si="4"/>
        <v>12181</v>
      </c>
      <c r="H27" s="237">
        <f t="shared" si="3"/>
        <v>40.214592274678111</v>
      </c>
      <c r="I27" s="226"/>
      <c r="J27" s="238">
        <f t="shared" si="5"/>
        <v>8179</v>
      </c>
      <c r="K27" s="752">
        <f t="shared" si="6"/>
        <v>27.002310993727303</v>
      </c>
      <c r="L27" s="740">
        <v>3706</v>
      </c>
      <c r="M27" s="578">
        <v>45.311162733830542</v>
      </c>
      <c r="N27" s="740">
        <v>4473</v>
      </c>
      <c r="O27" s="235">
        <v>54.688837266169458</v>
      </c>
      <c r="P27" s="226"/>
      <c r="Q27" s="238">
        <v>7120</v>
      </c>
      <c r="R27" s="752">
        <v>23.506107626279299</v>
      </c>
      <c r="S27" s="740">
        <v>4244</v>
      </c>
      <c r="T27" s="578">
        <v>59.606741573033709</v>
      </c>
      <c r="U27" s="740">
        <v>2876</v>
      </c>
      <c r="V27" s="235">
        <v>40.393258426966291</v>
      </c>
      <c r="W27" s="226"/>
      <c r="X27" s="238">
        <v>14991</v>
      </c>
      <c r="Y27" s="752">
        <v>49.491581379993399</v>
      </c>
      <c r="Z27" s="740">
        <v>10159</v>
      </c>
      <c r="AA27" s="578">
        <v>67.767327062904414</v>
      </c>
      <c r="AB27" s="740">
        <v>4832</v>
      </c>
      <c r="AC27" s="235">
        <f t="shared" si="0"/>
        <v>32.232672937095593</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3843</v>
      </c>
      <c r="E28" s="741">
        <f t="shared" si="2"/>
        <v>2087</v>
      </c>
      <c r="F28" s="579">
        <f t="shared" si="3"/>
        <v>54.306531355711684</v>
      </c>
      <c r="G28" s="741">
        <f t="shared" si="4"/>
        <v>1756</v>
      </c>
      <c r="H28" s="243">
        <f t="shared" si="3"/>
        <v>45.693468644288316</v>
      </c>
      <c r="I28" s="226"/>
      <c r="J28" s="238">
        <f t="shared" si="5"/>
        <v>1612</v>
      </c>
      <c r="K28" s="752">
        <f t="shared" si="6"/>
        <v>41.946396044756703</v>
      </c>
      <c r="L28" s="740">
        <v>642</v>
      </c>
      <c r="M28" s="578">
        <v>39.826302729528535</v>
      </c>
      <c r="N28" s="740">
        <v>970</v>
      </c>
      <c r="O28" s="242">
        <v>60.173697270471457</v>
      </c>
      <c r="P28" s="226"/>
      <c r="Q28" s="238">
        <v>682</v>
      </c>
      <c r="R28" s="752">
        <v>17.746552172781684</v>
      </c>
      <c r="S28" s="740">
        <v>416</v>
      </c>
      <c r="T28" s="578">
        <v>60.997067448680355</v>
      </c>
      <c r="U28" s="740">
        <v>266</v>
      </c>
      <c r="V28" s="242">
        <v>39.002932551319645</v>
      </c>
      <c r="W28" s="226"/>
      <c r="X28" s="238">
        <v>1549</v>
      </c>
      <c r="Y28" s="752">
        <v>40.30705178246162</v>
      </c>
      <c r="Z28" s="740">
        <v>1029</v>
      </c>
      <c r="AA28" s="578">
        <v>66.429954809554545</v>
      </c>
      <c r="AB28" s="740">
        <v>520</v>
      </c>
      <c r="AC28" s="242">
        <f t="shared" si="0"/>
        <v>33.570045190445448</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1276</v>
      </c>
      <c r="E29" s="742">
        <f t="shared" si="2"/>
        <v>754</v>
      </c>
      <c r="F29" s="580">
        <f t="shared" si="3"/>
        <v>59.090909090909093</v>
      </c>
      <c r="G29" s="742">
        <f t="shared" si="4"/>
        <v>522</v>
      </c>
      <c r="H29" s="248">
        <f t="shared" si="3"/>
        <v>40.909090909090914</v>
      </c>
      <c r="I29" s="226"/>
      <c r="J29" s="245">
        <f t="shared" si="5"/>
        <v>637</v>
      </c>
      <c r="K29" s="753">
        <f t="shared" si="6"/>
        <v>49.921630094043891</v>
      </c>
      <c r="L29" s="746">
        <v>290</v>
      </c>
      <c r="M29" s="749">
        <v>45.525902668759812</v>
      </c>
      <c r="N29" s="746">
        <v>347</v>
      </c>
      <c r="O29" s="246">
        <v>54.474097331240188</v>
      </c>
      <c r="P29" s="226"/>
      <c r="Q29" s="245">
        <v>309</v>
      </c>
      <c r="R29" s="753">
        <v>24.21630094043887</v>
      </c>
      <c r="S29" s="746">
        <v>213</v>
      </c>
      <c r="T29" s="749">
        <v>68.932038834951456</v>
      </c>
      <c r="U29" s="746">
        <v>96</v>
      </c>
      <c r="V29" s="246">
        <v>31.067961165048541</v>
      </c>
      <c r="W29" s="226"/>
      <c r="X29" s="245">
        <v>330</v>
      </c>
      <c r="Y29" s="753">
        <v>25.862068965517242</v>
      </c>
      <c r="Z29" s="746">
        <v>251</v>
      </c>
      <c r="AA29" s="749">
        <v>76.060606060606062</v>
      </c>
      <c r="AB29" s="746">
        <v>79</v>
      </c>
      <c r="AC29" s="246">
        <f t="shared" si="0"/>
        <v>23.939393939393938</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364804</v>
      </c>
      <c r="E31" s="743">
        <f>L31+S31+Z31</f>
        <v>226046</v>
      </c>
      <c r="F31" s="409">
        <f>E31/$D31*100</f>
        <v>61.963684608721394</v>
      </c>
      <c r="G31" s="743">
        <f>N31+U31+AB31</f>
        <v>138758</v>
      </c>
      <c r="H31" s="255">
        <f>G31/$D31*100</f>
        <v>38.036315391278599</v>
      </c>
      <c r="I31" s="211"/>
      <c r="J31" s="253">
        <f>SUM(J12:J29)</f>
        <v>91896</v>
      </c>
      <c r="K31" s="754">
        <f>J31/$D31*100</f>
        <v>25.190513261915985</v>
      </c>
      <c r="L31" s="743">
        <f>SUM(L12:L29)</f>
        <v>43502</v>
      </c>
      <c r="M31" s="409">
        <f t="shared" ref="M31:O31" si="7">L31/$J31*100</f>
        <v>47.338295464438062</v>
      </c>
      <c r="N31" s="743">
        <f>SUM(N12:N29)</f>
        <v>48394</v>
      </c>
      <c r="O31" s="254">
        <f t="shared" si="7"/>
        <v>52.661704535561938</v>
      </c>
      <c r="P31" s="211"/>
      <c r="Q31" s="253">
        <f>SUM(Q12:Q29)</f>
        <v>98456</v>
      </c>
      <c r="R31" s="754">
        <f>Q31/$D31*100</f>
        <v>26.988739158561859</v>
      </c>
      <c r="S31" s="743">
        <f>SUM(S12:S29)</f>
        <v>65678</v>
      </c>
      <c r="T31" s="409">
        <f>S31/$Q31*100</f>
        <v>66.707971073372875</v>
      </c>
      <c r="U31" s="743">
        <f>SUM(U12:U29)</f>
        <v>32778</v>
      </c>
      <c r="V31" s="254">
        <f>U31/$Q31*100</f>
        <v>33.292028926627118</v>
      </c>
      <c r="W31" s="211"/>
      <c r="X31" s="253">
        <f>SUM(X12:X29)</f>
        <v>174452</v>
      </c>
      <c r="Y31" s="754">
        <f>X31/$D31*100</f>
        <v>47.820747579522155</v>
      </c>
      <c r="Z31" s="743">
        <f>SUM(Z12:Z29)</f>
        <v>116866</v>
      </c>
      <c r="AA31" s="409">
        <f>Z31/$X31*100</f>
        <v>66.990346914910688</v>
      </c>
      <c r="AB31" s="743">
        <f>SUM(AB12:AB29)</f>
        <v>57586</v>
      </c>
      <c r="AC31" s="254">
        <f>AB31/$X31*100</f>
        <v>33.009653085089305</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14" s="251" customFormat="1" ht="5.25" customHeight="1" x14ac:dyDescent="0.2">
      <c r="B33" s="257" t="s">
        <v>50</v>
      </c>
      <c r="C33" s="260"/>
      <c r="I33" s="260"/>
    </row>
    <row r="34" spans="2:14" s="251" customFormat="1" ht="13.5" customHeight="1" x14ac:dyDescent="0.2">
      <c r="B34" s="1057"/>
      <c r="C34" s="1057"/>
      <c r="D34" s="1057"/>
      <c r="E34" s="1057"/>
      <c r="F34" s="1057"/>
      <c r="G34" s="1057"/>
      <c r="H34" s="1057"/>
    </row>
    <row r="35" spans="2:14" ht="29.25" customHeight="1" x14ac:dyDescent="0.2">
      <c r="B35" s="1064"/>
      <c r="C35" s="1064"/>
      <c r="D35" s="1064"/>
      <c r="E35" s="736"/>
      <c r="F35" s="736"/>
      <c r="G35" s="736"/>
      <c r="H35" s="262"/>
      <c r="I35" s="262"/>
      <c r="J35" s="262"/>
      <c r="K35" s="262"/>
      <c r="L35" s="262"/>
      <c r="M35" s="262"/>
      <c r="N35" s="262"/>
    </row>
    <row r="36" spans="2:14" ht="4.5" customHeight="1" x14ac:dyDescent="0.2">
      <c r="B36" s="1065"/>
      <c r="C36" s="1065"/>
      <c r="D36" s="1065"/>
      <c r="E36" s="737"/>
      <c r="F36" s="737"/>
      <c r="G36" s="737"/>
      <c r="H36" s="262"/>
      <c r="I36" s="262"/>
      <c r="J36" s="262"/>
      <c r="K36" s="262"/>
      <c r="L36" s="262"/>
      <c r="M36" s="262"/>
      <c r="N36" s="262"/>
    </row>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4:H34"/>
    <mergeCell ref="B35:D35"/>
    <mergeCell ref="B36:D36"/>
    <mergeCell ref="R9:R10"/>
    <mergeCell ref="S9:T9"/>
    <mergeCell ref="K9:K10"/>
    <mergeCell ref="L9:M9"/>
    <mergeCell ref="N9:O9"/>
    <mergeCell ref="Q9:Q10"/>
  </mergeCells>
  <printOptions horizontalCentered="1"/>
  <pageMargins left="0" right="0" top="0.43307086614173229" bottom="0.43307086614173229" header="0" footer="0"/>
  <pageSetup paperSize="9" scale="72" orientation="landscape" r:id="rId1"/>
  <headerFooter alignWithMargins="0"/>
  <rowBreaks count="2" manualBreakCount="2">
    <brk id="34" max="25" man="1"/>
    <brk id="35"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95">
    <tabColor theme="0"/>
    <pageSetUpPr fitToPage="1"/>
  </sheetPr>
  <dimension ref="A1:AL36"/>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6.140625" style="261" customWidth="1"/>
    <col min="5" max="5" width="8.7109375" style="261" customWidth="1"/>
    <col min="6" max="6" width="0.42578125" style="261" customWidth="1"/>
    <col min="7" max="7" width="16.140625" style="261" customWidth="1"/>
    <col min="8" max="8" width="8.7109375" style="261" customWidth="1"/>
    <col min="9" max="9" width="0.42578125" style="261" customWidth="1"/>
    <col min="10" max="10" width="16.140625" style="261" customWidth="1"/>
    <col min="11" max="11" width="8.7109375" style="261" customWidth="1"/>
    <col min="12" max="12" width="0.42578125" style="261" customWidth="1"/>
    <col min="13" max="13" width="16.140625" style="261" customWidth="1"/>
    <col min="14" max="14" width="8.7109375" style="261" customWidth="1"/>
    <col min="15" max="15" width="11.42578125" style="261"/>
    <col min="16" max="18" width="2.42578125" style="261" bestFit="1" customWidth="1"/>
    <col min="19" max="19" width="13" style="261" bestFit="1" customWidth="1"/>
    <col min="20" max="20" width="3.42578125" style="261" bestFit="1" customWidth="1"/>
    <col min="21" max="21" width="3.85546875" style="261" customWidth="1"/>
    <col min="22" max="24" width="2.42578125" style="261" bestFit="1" customWidth="1"/>
    <col min="25" max="25" width="8.42578125" style="261" bestFit="1" customWidth="1"/>
    <col min="26" max="26" width="3.42578125" style="261" bestFit="1" customWidth="1"/>
    <col min="27" max="27" width="3.5703125" style="261" customWidth="1"/>
    <col min="28" max="30" width="2.42578125" style="261" bestFit="1" customWidth="1"/>
    <col min="31" max="31" width="8.42578125" style="261" bestFit="1" customWidth="1"/>
    <col min="32" max="32" width="4.140625" style="261" bestFit="1" customWidth="1"/>
    <col min="33" max="33" width="3.28515625" style="261" customWidth="1"/>
    <col min="34" max="34" width="4.28515625" style="261" bestFit="1" customWidth="1"/>
    <col min="35" max="35" width="2.42578125" style="261" bestFit="1" customWidth="1"/>
    <col min="36" max="36" width="4.28515625" style="261" bestFit="1" customWidth="1"/>
    <col min="37" max="37" width="8.42578125" style="261" bestFit="1" customWidth="1"/>
    <col min="38" max="38" width="4.28515625" style="261" bestFit="1" customWidth="1"/>
    <col min="39" max="16384" width="11.42578125" style="261"/>
  </cols>
  <sheetData>
    <row r="1" spans="1:38" s="201" customFormat="1" ht="15" customHeight="1" x14ac:dyDescent="0.2">
      <c r="B1" s="202"/>
      <c r="C1" s="203"/>
      <c r="F1" s="203"/>
      <c r="G1" s="713" t="s">
        <v>143</v>
      </c>
      <c r="H1" s="713"/>
      <c r="I1" s="713"/>
      <c r="J1" s="713" t="s">
        <v>19</v>
      </c>
      <c r="K1" s="713"/>
      <c r="L1" s="713"/>
      <c r="M1" s="713" t="s">
        <v>18</v>
      </c>
      <c r="N1" s="713"/>
    </row>
    <row r="2" spans="1:38" s="205" customFormat="1" ht="52.5" customHeight="1" x14ac:dyDescent="0.2">
      <c r="B2" s="1033"/>
      <c r="C2" s="1033"/>
    </row>
    <row r="3" spans="1:38" s="208" customFormat="1" ht="4.5" customHeight="1" x14ac:dyDescent="0.2">
      <c r="B3" s="1034"/>
      <c r="C3" s="1034"/>
    </row>
    <row r="4" spans="1:38" s="208" customFormat="1" ht="37.5" customHeight="1" x14ac:dyDescent="0.2">
      <c r="A4" s="1081" t="s">
        <v>419</v>
      </c>
      <c r="B4" s="1081"/>
      <c r="C4" s="1081"/>
      <c r="D4" s="1081"/>
      <c r="E4" s="1081"/>
      <c r="F4" s="1081"/>
      <c r="G4" s="1081"/>
      <c r="H4" s="1081"/>
      <c r="I4" s="1081"/>
      <c r="J4" s="1081"/>
      <c r="K4" s="1081"/>
      <c r="L4" s="1081"/>
      <c r="M4" s="1081"/>
      <c r="N4" s="1081"/>
    </row>
    <row r="5" spans="1:38" s="208" customFormat="1" ht="17.25" customHeight="1" x14ac:dyDescent="0.2">
      <c r="B5" s="1035" t="str">
        <f>porsaad!B6</f>
        <v>Situación a 31 de mayo de 2023</v>
      </c>
      <c r="C5" s="1035"/>
      <c r="D5" s="1035"/>
      <c r="E5" s="1035"/>
      <c r="F5" s="1035"/>
      <c r="G5" s="1035"/>
      <c r="H5" s="1035"/>
      <c r="I5" s="1035"/>
      <c r="J5" s="1035"/>
      <c r="K5" s="1035"/>
      <c r="L5" s="1035"/>
      <c r="M5" s="1035"/>
      <c r="N5" s="1035"/>
    </row>
    <row r="6" spans="1:38" s="208" customFormat="1" ht="6" customHeight="1" x14ac:dyDescent="0.2"/>
    <row r="7" spans="1:38" s="213" customFormat="1" ht="12.75" customHeight="1" x14ac:dyDescent="0.2">
      <c r="A7" s="209"/>
      <c r="B7" s="1036" t="s">
        <v>15</v>
      </c>
      <c r="C7" s="211"/>
      <c r="D7" s="1039" t="s">
        <v>254</v>
      </c>
      <c r="E7" s="1040"/>
      <c r="F7" s="568"/>
      <c r="G7" s="1043"/>
      <c r="H7" s="1043"/>
      <c r="I7" s="568"/>
      <c r="J7" s="1043"/>
      <c r="K7" s="1043"/>
      <c r="L7" s="568"/>
      <c r="M7" s="1111"/>
      <c r="N7" s="1112"/>
      <c r="O7" s="430"/>
      <c r="P7" s="430"/>
      <c r="Q7" s="431"/>
      <c r="R7" s="431"/>
      <c r="S7" s="431"/>
      <c r="T7" s="431"/>
      <c r="U7" s="431"/>
      <c r="V7" s="431"/>
      <c r="W7" s="432"/>
    </row>
    <row r="8" spans="1:38" s="213" customFormat="1" ht="33.75" customHeight="1" x14ac:dyDescent="0.2">
      <c r="A8" s="209"/>
      <c r="B8" s="1037"/>
      <c r="C8" s="211"/>
      <c r="D8" s="1041"/>
      <c r="E8" s="1042"/>
      <c r="F8" s="501"/>
      <c r="G8" s="1045" t="s">
        <v>232</v>
      </c>
      <c r="H8" s="1044"/>
      <c r="I8" s="211"/>
      <c r="J8" s="1045" t="s">
        <v>185</v>
      </c>
      <c r="K8" s="1044"/>
      <c r="L8" s="211"/>
      <c r="M8" s="1045" t="s">
        <v>186</v>
      </c>
      <c r="N8" s="1044"/>
      <c r="O8" s="430"/>
      <c r="P8" s="430"/>
      <c r="Q8" s="431"/>
      <c r="R8" s="431"/>
      <c r="S8" s="431"/>
      <c r="T8" s="431"/>
      <c r="U8" s="431"/>
      <c r="V8" s="431"/>
      <c r="W8" s="432"/>
    </row>
    <row r="9" spans="1:38" s="213" customFormat="1" ht="6" customHeight="1" x14ac:dyDescent="0.2">
      <c r="A9" s="209"/>
      <c r="B9" s="1037"/>
      <c r="C9" s="211"/>
      <c r="D9" s="1051" t="s">
        <v>12</v>
      </c>
      <c r="E9" s="1069" t="s">
        <v>228</v>
      </c>
      <c r="F9" s="211"/>
      <c r="G9" s="1051" t="s">
        <v>12</v>
      </c>
      <c r="H9" s="1072" t="s">
        <v>228</v>
      </c>
      <c r="I9" s="211"/>
      <c r="J9" s="1051" t="s">
        <v>12</v>
      </c>
      <c r="K9" s="1072" t="s">
        <v>228</v>
      </c>
      <c r="L9" s="211"/>
      <c r="M9" s="1051" t="s">
        <v>12</v>
      </c>
      <c r="N9" s="1072" t="s">
        <v>228</v>
      </c>
      <c r="O9" s="430"/>
      <c r="P9" s="430"/>
      <c r="Q9" s="431"/>
      <c r="R9" s="431"/>
      <c r="S9" s="431"/>
      <c r="T9" s="431"/>
      <c r="U9" s="431"/>
      <c r="V9" s="431"/>
      <c r="W9" s="432"/>
    </row>
    <row r="10" spans="1:38" s="219" customFormat="1" ht="27.75" customHeight="1" x14ac:dyDescent="0.2">
      <c r="A10" s="214"/>
      <c r="B10" s="1038"/>
      <c r="C10" s="216"/>
      <c r="D10" s="1052"/>
      <c r="E10" s="1070"/>
      <c r="F10" s="216"/>
      <c r="G10" s="1052"/>
      <c r="H10" s="1073"/>
      <c r="I10" s="216"/>
      <c r="J10" s="1052"/>
      <c r="K10" s="1073"/>
      <c r="L10" s="216"/>
      <c r="M10" s="1052"/>
      <c r="N10" s="1073"/>
      <c r="O10" s="433"/>
      <c r="P10" s="434"/>
      <c r="Q10" s="309"/>
      <c r="R10" s="309"/>
      <c r="S10" s="309"/>
      <c r="T10" s="309"/>
      <c r="U10" s="435"/>
      <c r="V10" s="435"/>
      <c r="W10" s="435"/>
    </row>
    <row r="11" spans="1:38" s="223" customFormat="1" ht="4.5" customHeight="1" x14ac:dyDescent="0.2">
      <c r="A11" s="220"/>
      <c r="B11" s="221"/>
      <c r="C11" s="222"/>
      <c r="D11" s="221"/>
      <c r="E11" s="221"/>
      <c r="F11" s="222"/>
      <c r="G11" s="221"/>
      <c r="H11" s="221"/>
      <c r="I11" s="222"/>
      <c r="J11" s="221"/>
      <c r="K11" s="221"/>
      <c r="L11" s="222"/>
      <c r="M11" s="221"/>
      <c r="N11" s="221"/>
      <c r="O11" s="430"/>
      <c r="P11" s="434"/>
      <c r="Q11" s="309"/>
      <c r="R11" s="309"/>
      <c r="S11" s="309"/>
      <c r="T11" s="309"/>
      <c r="U11" s="231"/>
      <c r="V11" s="231"/>
      <c r="W11" s="231"/>
    </row>
    <row r="12" spans="1:38" s="232" customFormat="1" ht="18" customHeight="1" x14ac:dyDescent="0.15">
      <c r="A12" s="224"/>
      <c r="B12" s="225" t="s">
        <v>11</v>
      </c>
      <c r="C12" s="226"/>
      <c r="D12" s="229">
        <f t="shared" ref="D12:D29" si="0">G12+J12+M12</f>
        <v>381285</v>
      </c>
      <c r="E12" s="761">
        <f>D12/'20pobl'!D12*100</f>
        <v>4.4856071989945629</v>
      </c>
      <c r="F12" s="226"/>
      <c r="G12" s="227">
        <v>111113</v>
      </c>
      <c r="H12" s="767">
        <v>1.5934293571716509</v>
      </c>
      <c r="I12" s="226"/>
      <c r="J12" s="227">
        <v>91397</v>
      </c>
      <c r="K12" s="767">
        <v>8.2574269591252989</v>
      </c>
      <c r="L12" s="226"/>
      <c r="M12" s="227">
        <v>178775</v>
      </c>
      <c r="N12" s="767">
        <f>M12/'20pobl'!X12*100</f>
        <v>42.55108986961551</v>
      </c>
      <c r="O12" s="575"/>
      <c r="P12" s="305"/>
      <c r="Q12" s="305"/>
      <c r="R12" s="305"/>
      <c r="S12" s="306"/>
      <c r="T12" s="436"/>
      <c r="U12" s="231"/>
      <c r="V12" s="305"/>
      <c r="W12" s="305"/>
      <c r="X12" s="305"/>
      <c r="Y12" s="306"/>
      <c r="Z12" s="436"/>
      <c r="AB12" s="305"/>
      <c r="AC12" s="305"/>
      <c r="AD12" s="305"/>
      <c r="AE12" s="306"/>
      <c r="AF12" s="436"/>
      <c r="AH12" s="305"/>
      <c r="AI12" s="305"/>
      <c r="AJ12" s="305"/>
      <c r="AK12" s="306"/>
      <c r="AL12" s="436"/>
    </row>
    <row r="13" spans="1:38" s="232" customFormat="1" ht="18" customHeight="1" x14ac:dyDescent="0.15">
      <c r="A13" s="224"/>
      <c r="B13" s="233" t="s">
        <v>10</v>
      </c>
      <c r="C13" s="226"/>
      <c r="D13" s="236">
        <f t="shared" si="0"/>
        <v>48136</v>
      </c>
      <c r="E13" s="762">
        <f>D13/'20pobl'!D13*100</f>
        <v>3.6293037476014374</v>
      </c>
      <c r="F13" s="226"/>
      <c r="G13" s="234">
        <v>9762</v>
      </c>
      <c r="H13" s="768">
        <v>0.94466610088631398</v>
      </c>
      <c r="I13" s="226"/>
      <c r="J13" s="234">
        <v>9193</v>
      </c>
      <c r="K13" s="768">
        <v>4.6912395833864906</v>
      </c>
      <c r="L13" s="226"/>
      <c r="M13" s="234">
        <v>29181</v>
      </c>
      <c r="N13" s="768">
        <f>M13/'20pobl'!X13*100</f>
        <v>30.091881245295081</v>
      </c>
      <c r="O13" s="575"/>
      <c r="P13" s="305"/>
      <c r="Q13" s="305"/>
      <c r="R13" s="305"/>
      <c r="S13" s="306"/>
      <c r="T13" s="436"/>
      <c r="U13" s="231"/>
      <c r="V13" s="305"/>
      <c r="W13" s="305"/>
      <c r="X13" s="305"/>
      <c r="Y13" s="306"/>
      <c r="Z13" s="436"/>
      <c r="AB13" s="305"/>
      <c r="AC13" s="305"/>
      <c r="AD13" s="305"/>
      <c r="AE13" s="306"/>
      <c r="AF13" s="436"/>
      <c r="AH13" s="305"/>
      <c r="AI13" s="305"/>
      <c r="AJ13" s="305"/>
      <c r="AK13" s="306"/>
      <c r="AL13" s="436"/>
    </row>
    <row r="14" spans="1:38" s="232" customFormat="1" ht="18" customHeight="1" x14ac:dyDescent="0.15">
      <c r="A14" s="224"/>
      <c r="B14" s="233" t="s">
        <v>40</v>
      </c>
      <c r="C14" s="226"/>
      <c r="D14" s="236">
        <f t="shared" si="0"/>
        <v>40919</v>
      </c>
      <c r="E14" s="762">
        <f>D14/'20pobl'!D14*100</f>
        <v>4.0728147898945544</v>
      </c>
      <c r="F14" s="226"/>
      <c r="G14" s="234">
        <v>9519</v>
      </c>
      <c r="H14" s="768">
        <v>1.3007119139690912</v>
      </c>
      <c r="I14" s="226"/>
      <c r="J14" s="234">
        <v>8861</v>
      </c>
      <c r="K14" s="768">
        <v>4.7223406523129396</v>
      </c>
      <c r="L14" s="226"/>
      <c r="M14" s="234">
        <v>22539</v>
      </c>
      <c r="N14" s="768">
        <f>M14/'20pobl'!X14*100</f>
        <v>26.449258355238452</v>
      </c>
      <c r="O14" s="575"/>
      <c r="P14" s="305"/>
      <c r="Q14" s="305"/>
      <c r="R14" s="305"/>
      <c r="S14" s="306"/>
      <c r="T14" s="437"/>
      <c r="U14" s="231"/>
      <c r="V14" s="305"/>
      <c r="W14" s="305"/>
      <c r="X14" s="305"/>
      <c r="Y14" s="306"/>
      <c r="Z14" s="436"/>
      <c r="AB14" s="305"/>
      <c r="AC14" s="305"/>
      <c r="AD14" s="305"/>
      <c r="AE14" s="306"/>
      <c r="AF14" s="436"/>
      <c r="AH14" s="305"/>
      <c r="AI14" s="305"/>
      <c r="AJ14" s="305"/>
      <c r="AK14" s="306"/>
      <c r="AL14" s="436"/>
    </row>
    <row r="15" spans="1:38" s="232" customFormat="1" ht="18" customHeight="1" x14ac:dyDescent="0.15">
      <c r="A15" s="224"/>
      <c r="B15" s="233" t="s">
        <v>41</v>
      </c>
      <c r="C15" s="226"/>
      <c r="D15" s="236">
        <f t="shared" si="0"/>
        <v>38451</v>
      </c>
      <c r="E15" s="762">
        <f>D15/'20pobl'!D15*100</f>
        <v>3.267811659962657</v>
      </c>
      <c r="F15" s="226"/>
      <c r="G15" s="234">
        <v>10884</v>
      </c>
      <c r="H15" s="768">
        <v>1.1056773137039377</v>
      </c>
      <c r="I15" s="226"/>
      <c r="J15" s="234">
        <v>8907</v>
      </c>
      <c r="K15" s="768">
        <v>6.3162597417332655</v>
      </c>
      <c r="L15" s="226"/>
      <c r="M15" s="234">
        <v>18660</v>
      </c>
      <c r="N15" s="768">
        <f>M15/'20pobl'!X15*100</f>
        <v>36.396972770539129</v>
      </c>
      <c r="O15" s="575"/>
      <c r="P15" s="305"/>
      <c r="Q15" s="305"/>
      <c r="R15" s="305"/>
      <c r="S15" s="306"/>
      <c r="T15" s="436"/>
      <c r="U15" s="231"/>
      <c r="V15" s="305"/>
      <c r="W15" s="305"/>
      <c r="X15" s="305"/>
      <c r="Y15" s="306"/>
      <c r="Z15" s="436"/>
      <c r="AB15" s="305"/>
      <c r="AC15" s="305"/>
      <c r="AD15" s="305"/>
      <c r="AE15" s="306"/>
      <c r="AF15" s="436"/>
      <c r="AH15" s="305"/>
      <c r="AI15" s="305"/>
      <c r="AJ15" s="305"/>
      <c r="AK15" s="306"/>
      <c r="AL15" s="436"/>
    </row>
    <row r="16" spans="1:38" s="232" customFormat="1" ht="18" customHeight="1" x14ac:dyDescent="0.15">
      <c r="A16" s="224"/>
      <c r="B16" s="233" t="s">
        <v>9</v>
      </c>
      <c r="C16" s="226"/>
      <c r="D16" s="236">
        <f t="shared" si="0"/>
        <v>49685</v>
      </c>
      <c r="E16" s="762">
        <f>D16/'20pobl'!D16*100</f>
        <v>2.2815345173648724</v>
      </c>
      <c r="F16" s="226"/>
      <c r="G16" s="234">
        <v>18724</v>
      </c>
      <c r="H16" s="768">
        <v>1.0374361298601424</v>
      </c>
      <c r="I16" s="226"/>
      <c r="J16" s="234">
        <v>10577</v>
      </c>
      <c r="K16" s="768">
        <v>3.8126581548421514</v>
      </c>
      <c r="L16" s="226"/>
      <c r="M16" s="234">
        <v>20384</v>
      </c>
      <c r="N16" s="768">
        <f>M16/'20pobl'!X16*100</f>
        <v>21.355907343188509</v>
      </c>
      <c r="O16" s="575"/>
      <c r="P16" s="305"/>
      <c r="Q16" s="305"/>
      <c r="R16" s="305"/>
      <c r="S16" s="306"/>
      <c r="T16" s="436"/>
      <c r="U16" s="231"/>
      <c r="V16" s="305"/>
      <c r="W16" s="305"/>
      <c r="X16" s="305"/>
      <c r="Y16" s="306"/>
      <c r="Z16" s="436"/>
      <c r="AB16" s="305"/>
      <c r="AC16" s="305"/>
      <c r="AD16" s="305"/>
      <c r="AE16" s="306"/>
      <c r="AF16" s="436"/>
      <c r="AH16" s="305"/>
      <c r="AI16" s="305"/>
      <c r="AJ16" s="305"/>
      <c r="AK16" s="306"/>
      <c r="AL16" s="436"/>
    </row>
    <row r="17" spans="1:38" s="232" customFormat="1" ht="18" customHeight="1" x14ac:dyDescent="0.15">
      <c r="A17" s="224"/>
      <c r="B17" s="233" t="s">
        <v>8</v>
      </c>
      <c r="C17" s="226"/>
      <c r="D17" s="238">
        <f t="shared" si="0"/>
        <v>22737</v>
      </c>
      <c r="E17" s="763">
        <f>D17/'20pobl'!D17*100</f>
        <v>3.8839976631443007</v>
      </c>
      <c r="F17" s="226"/>
      <c r="G17" s="238">
        <v>6226</v>
      </c>
      <c r="H17" s="769">
        <v>1.3825202015379594</v>
      </c>
      <c r="I17" s="226"/>
      <c r="J17" s="238">
        <v>4779</v>
      </c>
      <c r="K17" s="769">
        <v>5.082042174888608</v>
      </c>
      <c r="L17" s="226"/>
      <c r="M17" s="238">
        <v>11732</v>
      </c>
      <c r="N17" s="769">
        <f>M17/'20pobl'!X17*100</f>
        <v>28.595105781417569</v>
      </c>
      <c r="O17" s="575"/>
      <c r="P17" s="305"/>
      <c r="Q17" s="305"/>
      <c r="R17" s="305"/>
      <c r="S17" s="306"/>
      <c r="T17" s="436"/>
      <c r="U17" s="231"/>
      <c r="V17" s="305"/>
      <c r="W17" s="305"/>
      <c r="X17" s="305"/>
      <c r="Y17" s="306"/>
      <c r="Z17" s="436"/>
      <c r="AB17" s="305"/>
      <c r="AC17" s="305"/>
      <c r="AD17" s="305"/>
      <c r="AE17" s="306"/>
      <c r="AF17" s="436"/>
      <c r="AH17" s="305"/>
      <c r="AI17" s="305"/>
      <c r="AJ17" s="305"/>
      <c r="AK17" s="306"/>
      <c r="AL17" s="436"/>
    </row>
    <row r="18" spans="1:38" s="232" customFormat="1" ht="18" customHeight="1" x14ac:dyDescent="0.15">
      <c r="A18" s="224"/>
      <c r="B18" s="233" t="s">
        <v>7</v>
      </c>
      <c r="C18" s="226"/>
      <c r="D18" s="236">
        <f t="shared" si="0"/>
        <v>142502</v>
      </c>
      <c r="E18" s="762">
        <f>D18/'20pobl'!D18*100</f>
        <v>6.0060523298941266</v>
      </c>
      <c r="F18" s="226"/>
      <c r="G18" s="234">
        <v>30013</v>
      </c>
      <c r="H18" s="768">
        <v>1.7145005052729474</v>
      </c>
      <c r="I18" s="226"/>
      <c r="J18" s="234">
        <v>25328</v>
      </c>
      <c r="K18" s="768">
        <v>6.2809982938539068</v>
      </c>
      <c r="L18" s="226"/>
      <c r="M18" s="234">
        <v>87161</v>
      </c>
      <c r="N18" s="768">
        <f>M18/'20pobl'!X18*100</f>
        <v>39.826276084860609</v>
      </c>
      <c r="O18" s="575"/>
      <c r="P18" s="305"/>
      <c r="Q18" s="305"/>
      <c r="R18" s="305"/>
      <c r="S18" s="306"/>
      <c r="T18" s="436"/>
      <c r="U18" s="231"/>
      <c r="V18" s="305"/>
      <c r="W18" s="305"/>
      <c r="X18" s="305"/>
      <c r="Y18" s="306"/>
      <c r="Z18" s="436"/>
      <c r="AB18" s="305"/>
      <c r="AC18" s="305"/>
      <c r="AD18" s="305"/>
      <c r="AE18" s="306"/>
      <c r="AF18" s="436"/>
      <c r="AH18" s="305"/>
      <c r="AI18" s="305"/>
      <c r="AJ18" s="305"/>
      <c r="AK18" s="306"/>
      <c r="AL18" s="436"/>
    </row>
    <row r="19" spans="1:38" s="232" customFormat="1" ht="18" customHeight="1" x14ac:dyDescent="0.15">
      <c r="A19" s="224"/>
      <c r="B19" s="233" t="s">
        <v>43</v>
      </c>
      <c r="C19" s="226"/>
      <c r="D19" s="236">
        <f t="shared" si="0"/>
        <v>89439</v>
      </c>
      <c r="E19" s="762">
        <f>D19/'20pobl'!D19*100</f>
        <v>4.3558067683292689</v>
      </c>
      <c r="F19" s="226"/>
      <c r="G19" s="234">
        <v>20926</v>
      </c>
      <c r="H19" s="768">
        <v>1.2622593150889028</v>
      </c>
      <c r="I19" s="226"/>
      <c r="J19" s="234">
        <v>17435</v>
      </c>
      <c r="K19" s="768">
        <v>6.6217494179620893</v>
      </c>
      <c r="L19" s="226"/>
      <c r="M19" s="234">
        <v>51078</v>
      </c>
      <c r="N19" s="768">
        <f>M19/'20pobl'!X19*100</f>
        <v>38.634575819920123</v>
      </c>
      <c r="O19" s="575"/>
      <c r="P19" s="305"/>
      <c r="Q19" s="305"/>
      <c r="R19" s="305"/>
      <c r="S19" s="306"/>
      <c r="T19" s="436"/>
      <c r="U19" s="231"/>
      <c r="V19" s="305"/>
      <c r="W19" s="305"/>
      <c r="X19" s="305"/>
      <c r="Y19" s="306"/>
      <c r="Z19" s="436"/>
      <c r="AB19" s="305"/>
      <c r="AC19" s="305"/>
      <c r="AD19" s="305"/>
      <c r="AE19" s="306"/>
      <c r="AF19" s="436"/>
      <c r="AH19" s="305"/>
      <c r="AI19" s="305"/>
      <c r="AJ19" s="305"/>
      <c r="AK19" s="306"/>
      <c r="AL19" s="436"/>
    </row>
    <row r="20" spans="1:38" s="232" customFormat="1" ht="18" customHeight="1" x14ac:dyDescent="0.15">
      <c r="A20" s="224"/>
      <c r="B20" s="233" t="s">
        <v>44</v>
      </c>
      <c r="C20" s="226"/>
      <c r="D20" s="236">
        <f t="shared" si="0"/>
        <v>337520</v>
      </c>
      <c r="E20" s="762">
        <f>D20/'20pobl'!D20*100</f>
        <v>4.3312825444514047</v>
      </c>
      <c r="F20" s="226"/>
      <c r="G20" s="234">
        <v>85154</v>
      </c>
      <c r="H20" s="768">
        <v>1.3536240767493439</v>
      </c>
      <c r="I20" s="226"/>
      <c r="J20" s="234">
        <v>74929</v>
      </c>
      <c r="K20" s="768">
        <v>7.1461474855582559</v>
      </c>
      <c r="L20" s="226"/>
      <c r="M20" s="234">
        <v>177437</v>
      </c>
      <c r="N20" s="768">
        <f>M20/'20pobl'!X20*100</f>
        <v>39.145810903828163</v>
      </c>
      <c r="O20" s="575"/>
      <c r="P20" s="305"/>
      <c r="Q20" s="305"/>
      <c r="R20" s="305"/>
      <c r="S20" s="306"/>
      <c r="T20" s="436"/>
      <c r="U20" s="231"/>
      <c r="V20" s="305"/>
      <c r="W20" s="305"/>
      <c r="X20" s="305"/>
      <c r="Y20" s="306"/>
      <c r="Z20" s="436"/>
      <c r="AB20" s="305"/>
      <c r="AC20" s="305"/>
      <c r="AD20" s="305"/>
      <c r="AE20" s="306"/>
      <c r="AF20" s="436"/>
      <c r="AH20" s="305"/>
      <c r="AI20" s="305"/>
      <c r="AJ20" s="305"/>
      <c r="AK20" s="306"/>
      <c r="AL20" s="436"/>
    </row>
    <row r="21" spans="1:38" s="232" customFormat="1" ht="18" customHeight="1" x14ac:dyDescent="0.15">
      <c r="A21" s="224"/>
      <c r="B21" s="233" t="s">
        <v>6</v>
      </c>
      <c r="C21" s="226"/>
      <c r="D21" s="236">
        <f t="shared" si="0"/>
        <v>177623</v>
      </c>
      <c r="E21" s="762">
        <f>D21/'20pobl'!D21*100</f>
        <v>3.4841928164697813</v>
      </c>
      <c r="F21" s="226"/>
      <c r="G21" s="234">
        <v>48748</v>
      </c>
      <c r="H21" s="768">
        <v>1.1948783086005843</v>
      </c>
      <c r="I21" s="226"/>
      <c r="J21" s="234">
        <v>38285</v>
      </c>
      <c r="K21" s="768">
        <v>5.2462956644234424</v>
      </c>
      <c r="L21" s="226"/>
      <c r="M21" s="234">
        <v>90590</v>
      </c>
      <c r="N21" s="768">
        <f>M21/'20pobl'!X21*100</f>
        <v>31.403829887543854</v>
      </c>
      <c r="O21" s="575"/>
      <c r="P21" s="305"/>
      <c r="Q21" s="305"/>
      <c r="R21" s="305"/>
      <c r="S21" s="306"/>
      <c r="T21" s="437"/>
      <c r="U21" s="231"/>
      <c r="V21" s="305"/>
      <c r="W21" s="305"/>
      <c r="X21" s="305"/>
      <c r="Y21" s="306"/>
      <c r="Z21" s="436"/>
      <c r="AB21" s="305"/>
      <c r="AC21" s="305"/>
      <c r="AD21" s="305"/>
      <c r="AE21" s="306"/>
      <c r="AF21" s="436"/>
      <c r="AH21" s="305"/>
      <c r="AI21" s="305"/>
      <c r="AJ21" s="305"/>
      <c r="AK21" s="306"/>
      <c r="AL21" s="436"/>
    </row>
    <row r="22" spans="1:38" s="232" customFormat="1" ht="18" customHeight="1" x14ac:dyDescent="0.15">
      <c r="A22" s="224"/>
      <c r="B22" s="233" t="s">
        <v>5</v>
      </c>
      <c r="C22" s="226"/>
      <c r="D22" s="236">
        <f t="shared" si="0"/>
        <v>54563</v>
      </c>
      <c r="E22" s="762">
        <f>D22/'20pobl'!D22*100</f>
        <v>5.1729466730376883</v>
      </c>
      <c r="F22" s="226"/>
      <c r="G22" s="234">
        <v>12657</v>
      </c>
      <c r="H22" s="768">
        <v>1.5285253480151633</v>
      </c>
      <c r="I22" s="226"/>
      <c r="J22" s="234">
        <v>12060</v>
      </c>
      <c r="K22" s="768">
        <v>7.9019269956296974</v>
      </c>
      <c r="L22" s="226"/>
      <c r="M22" s="234">
        <v>29846</v>
      </c>
      <c r="N22" s="768">
        <f>M22/'20pobl'!X22*100</f>
        <v>40.276915602817738</v>
      </c>
      <c r="O22" s="575"/>
      <c r="P22" s="305"/>
      <c r="Q22" s="305"/>
      <c r="R22" s="305"/>
      <c r="S22" s="306"/>
      <c r="T22" s="436"/>
      <c r="U22" s="231"/>
      <c r="V22" s="305"/>
      <c r="W22" s="305"/>
      <c r="X22" s="305"/>
      <c r="Y22" s="306"/>
      <c r="Z22" s="436"/>
      <c r="AB22" s="305"/>
      <c r="AC22" s="305"/>
      <c r="AD22" s="305"/>
      <c r="AE22" s="306"/>
      <c r="AF22" s="436"/>
      <c r="AH22" s="305"/>
      <c r="AI22" s="305"/>
      <c r="AJ22" s="305"/>
      <c r="AK22" s="306"/>
      <c r="AL22" s="436"/>
    </row>
    <row r="23" spans="1:38" s="232" customFormat="1" ht="18" customHeight="1" x14ac:dyDescent="0.15">
      <c r="A23" s="224"/>
      <c r="B23" s="233" t="s">
        <v>38</v>
      </c>
      <c r="C23" s="226"/>
      <c r="D23" s="236">
        <f t="shared" si="0"/>
        <v>82256</v>
      </c>
      <c r="E23" s="762">
        <f>D23/'20pobl'!D23*100</f>
        <v>3.0573165074871844</v>
      </c>
      <c r="F23" s="226"/>
      <c r="G23" s="234">
        <v>23074</v>
      </c>
      <c r="H23" s="768">
        <v>1.1607609086070567</v>
      </c>
      <c r="I23" s="226"/>
      <c r="J23" s="234">
        <v>15079</v>
      </c>
      <c r="K23" s="768">
        <v>3.2439886495894186</v>
      </c>
      <c r="L23" s="226"/>
      <c r="M23" s="234">
        <v>44103</v>
      </c>
      <c r="N23" s="768">
        <f>M23/'20pobl'!X23*100</f>
        <v>18.546179368463548</v>
      </c>
      <c r="O23" s="575"/>
      <c r="P23" s="305"/>
      <c r="Q23" s="305"/>
      <c r="R23" s="305"/>
      <c r="S23" s="306"/>
      <c r="T23" s="436"/>
      <c r="U23" s="231"/>
      <c r="V23" s="305"/>
      <c r="W23" s="305"/>
      <c r="X23" s="305"/>
      <c r="Y23" s="306"/>
      <c r="Z23" s="436"/>
      <c r="AB23" s="305"/>
      <c r="AC23" s="305"/>
      <c r="AD23" s="305"/>
      <c r="AE23" s="306"/>
      <c r="AF23" s="436"/>
      <c r="AH23" s="305"/>
      <c r="AI23" s="305"/>
      <c r="AJ23" s="305"/>
      <c r="AK23" s="306"/>
      <c r="AL23" s="436"/>
    </row>
    <row r="24" spans="1:38" s="232" customFormat="1" ht="18" customHeight="1" x14ac:dyDescent="0.15">
      <c r="A24" s="224"/>
      <c r="B24" s="233" t="s">
        <v>45</v>
      </c>
      <c r="C24" s="226"/>
      <c r="D24" s="236">
        <f t="shared" si="0"/>
        <v>231271</v>
      </c>
      <c r="E24" s="762">
        <f>D24/'20pobl'!D24*100</f>
        <v>3.4260664950603941</v>
      </c>
      <c r="F24" s="226"/>
      <c r="G24" s="234">
        <v>54776</v>
      </c>
      <c r="H24" s="768">
        <v>0.99339375741177904</v>
      </c>
      <c r="I24" s="226"/>
      <c r="J24" s="234">
        <v>44948</v>
      </c>
      <c r="K24" s="768">
        <v>5.1900904697847086</v>
      </c>
      <c r="L24" s="226"/>
      <c r="M24" s="234">
        <v>131547</v>
      </c>
      <c r="N24" s="768">
        <f>M24/'20pobl'!X24*100</f>
        <v>35.52693410825497</v>
      </c>
      <c r="O24" s="575"/>
      <c r="P24" s="305"/>
      <c r="Q24" s="305"/>
      <c r="R24" s="305"/>
      <c r="S24" s="306"/>
      <c r="T24" s="436"/>
      <c r="U24" s="231"/>
      <c r="V24" s="305"/>
      <c r="W24" s="305"/>
      <c r="X24" s="305"/>
      <c r="Y24" s="306"/>
      <c r="Z24" s="436"/>
      <c r="AB24" s="305"/>
      <c r="AC24" s="305"/>
      <c r="AD24" s="305"/>
      <c r="AE24" s="306"/>
      <c r="AF24" s="436"/>
      <c r="AH24" s="305"/>
      <c r="AI24" s="305"/>
      <c r="AJ24" s="305"/>
      <c r="AK24" s="306"/>
      <c r="AL24" s="436"/>
    </row>
    <row r="25" spans="1:38" s="240" customFormat="1" ht="18" customHeight="1" x14ac:dyDescent="0.15">
      <c r="A25" s="239"/>
      <c r="B25" s="233" t="s">
        <v>46</v>
      </c>
      <c r="C25" s="226"/>
      <c r="D25" s="236">
        <f t="shared" si="0"/>
        <v>51786</v>
      </c>
      <c r="E25" s="762">
        <f>D25/'20pobl'!D25*100</f>
        <v>3.3805564150669958</v>
      </c>
      <c r="F25" s="226"/>
      <c r="G25" s="234">
        <v>18524</v>
      </c>
      <c r="H25" s="768">
        <v>1.4415126700434773</v>
      </c>
      <c r="I25" s="226"/>
      <c r="J25" s="234">
        <v>11313</v>
      </c>
      <c r="K25" s="768">
        <v>6.4573760666685684</v>
      </c>
      <c r="L25" s="226"/>
      <c r="M25" s="234">
        <v>21949</v>
      </c>
      <c r="N25" s="768">
        <f>M25/'20pobl'!X25*100</f>
        <v>30.636201217129138</v>
      </c>
      <c r="O25" s="575"/>
      <c r="P25" s="305"/>
      <c r="Q25" s="305"/>
      <c r="R25" s="305"/>
      <c r="S25" s="306"/>
      <c r="T25" s="436"/>
      <c r="U25" s="231"/>
      <c r="V25" s="305"/>
      <c r="W25" s="305"/>
      <c r="X25" s="305"/>
      <c r="Y25" s="306"/>
      <c r="Z25" s="436"/>
      <c r="AB25" s="305"/>
      <c r="AC25" s="305"/>
      <c r="AD25" s="305"/>
      <c r="AE25" s="306"/>
      <c r="AF25" s="436"/>
      <c r="AH25" s="305"/>
      <c r="AI25" s="305"/>
      <c r="AJ25" s="305"/>
      <c r="AK25" s="306"/>
      <c r="AL25" s="436"/>
    </row>
    <row r="26" spans="1:38" s="232" customFormat="1" ht="18" customHeight="1" x14ac:dyDescent="0.15">
      <c r="B26" s="233" t="s">
        <v>47</v>
      </c>
      <c r="C26" s="226"/>
      <c r="D26" s="241">
        <f t="shared" si="0"/>
        <v>21516</v>
      </c>
      <c r="E26" s="764">
        <f>D26/'20pobl'!D26*100</f>
        <v>3.239790579069652</v>
      </c>
      <c r="F26" s="226"/>
      <c r="G26" s="238">
        <v>5148</v>
      </c>
      <c r="H26" s="769">
        <v>0.9722361241999542</v>
      </c>
      <c r="I26" s="226"/>
      <c r="J26" s="238">
        <v>4068</v>
      </c>
      <c r="K26" s="769">
        <v>4.3677124267216385</v>
      </c>
      <c r="L26" s="226"/>
      <c r="M26" s="238">
        <v>12300</v>
      </c>
      <c r="N26" s="769">
        <f>M26/'20pobl'!X26*100</f>
        <v>29.654274555185882</v>
      </c>
      <c r="O26" s="575"/>
      <c r="P26" s="305"/>
      <c r="Q26" s="305"/>
      <c r="R26" s="305"/>
      <c r="S26" s="306"/>
      <c r="T26" s="436"/>
      <c r="U26" s="231"/>
      <c r="V26" s="305"/>
      <c r="W26" s="305"/>
      <c r="X26" s="305"/>
      <c r="Y26" s="306"/>
      <c r="Z26" s="436"/>
      <c r="AB26" s="305"/>
      <c r="AC26" s="305"/>
      <c r="AD26" s="305"/>
      <c r="AE26" s="306"/>
      <c r="AF26" s="436"/>
      <c r="AH26" s="305"/>
      <c r="AI26" s="305"/>
      <c r="AJ26" s="305"/>
      <c r="AK26" s="306"/>
      <c r="AL26" s="436"/>
    </row>
    <row r="27" spans="1:38" s="232" customFormat="1" ht="18" customHeight="1" x14ac:dyDescent="0.15">
      <c r="B27" s="233" t="s">
        <v>48</v>
      </c>
      <c r="C27" s="226"/>
      <c r="D27" s="241">
        <f t="shared" si="0"/>
        <v>110384</v>
      </c>
      <c r="E27" s="764">
        <f>D27/'20pobl'!D27*100</f>
        <v>4.9988814287279899</v>
      </c>
      <c r="F27" s="226"/>
      <c r="G27" s="238">
        <v>29175</v>
      </c>
      <c r="H27" s="769">
        <v>1.7205720260642334</v>
      </c>
      <c r="I27" s="226"/>
      <c r="J27" s="238">
        <v>22081</v>
      </c>
      <c r="K27" s="769">
        <v>6.2515217575946318</v>
      </c>
      <c r="L27" s="226"/>
      <c r="M27" s="238">
        <v>59128</v>
      </c>
      <c r="N27" s="769">
        <f>M27/'20pobl'!X27*100</f>
        <v>37.115757625214208</v>
      </c>
      <c r="O27" s="575"/>
      <c r="P27" s="305"/>
      <c r="Q27" s="305"/>
      <c r="R27" s="305"/>
      <c r="S27" s="306"/>
      <c r="T27" s="437"/>
      <c r="U27" s="231"/>
      <c r="V27" s="305"/>
      <c r="W27" s="305"/>
      <c r="X27" s="305"/>
      <c r="Y27" s="306"/>
      <c r="Z27" s="436"/>
      <c r="AB27" s="305"/>
      <c r="AC27" s="305"/>
      <c r="AD27" s="305"/>
      <c r="AE27" s="306"/>
      <c r="AF27" s="436"/>
      <c r="AH27" s="305"/>
      <c r="AI27" s="305"/>
      <c r="AJ27" s="305"/>
      <c r="AK27" s="306"/>
      <c r="AL27" s="436"/>
    </row>
    <row r="28" spans="1:38" s="232" customFormat="1" ht="18" customHeight="1" x14ac:dyDescent="0.15">
      <c r="B28" s="233" t="s">
        <v>49</v>
      </c>
      <c r="C28" s="226"/>
      <c r="D28" s="241">
        <f t="shared" si="0"/>
        <v>14224</v>
      </c>
      <c r="E28" s="764">
        <f>D28/'20pobl'!D28*100</f>
        <v>4.4465006939842198</v>
      </c>
      <c r="F28" s="226"/>
      <c r="G28" s="238">
        <v>3372</v>
      </c>
      <c r="H28" s="769">
        <v>1.3432068865245119</v>
      </c>
      <c r="I28" s="226"/>
      <c r="J28" s="238">
        <v>2630</v>
      </c>
      <c r="K28" s="769">
        <v>5.6304859773067868</v>
      </c>
      <c r="L28" s="226"/>
      <c r="M28" s="238">
        <v>8222</v>
      </c>
      <c r="N28" s="769">
        <f>M28/'20pobl'!X28*100</f>
        <v>37.134727428752093</v>
      </c>
      <c r="O28" s="575"/>
      <c r="P28" s="305"/>
      <c r="Q28" s="305"/>
      <c r="R28" s="305"/>
      <c r="S28" s="306"/>
      <c r="T28" s="436"/>
      <c r="U28" s="231"/>
      <c r="V28" s="305"/>
      <c r="W28" s="305"/>
      <c r="X28" s="305"/>
      <c r="Y28" s="306"/>
      <c r="Z28" s="436"/>
      <c r="AB28" s="305"/>
      <c r="AC28" s="305"/>
      <c r="AD28" s="305"/>
      <c r="AE28" s="306"/>
      <c r="AF28" s="436"/>
      <c r="AH28" s="305"/>
      <c r="AI28" s="305"/>
      <c r="AJ28" s="305"/>
      <c r="AK28" s="306"/>
      <c r="AL28" s="436"/>
    </row>
    <row r="29" spans="1:38" s="232" customFormat="1" ht="18" customHeight="1" x14ac:dyDescent="0.15">
      <c r="B29" s="244" t="s">
        <v>4</v>
      </c>
      <c r="C29" s="226"/>
      <c r="D29" s="247">
        <f t="shared" si="0"/>
        <v>4931</v>
      </c>
      <c r="E29" s="765">
        <f>D29/'20pobl'!D29*100</f>
        <v>2.9301134371638926</v>
      </c>
      <c r="F29" s="226"/>
      <c r="G29" s="245">
        <v>2573</v>
      </c>
      <c r="H29" s="770">
        <v>1.7340495076862941</v>
      </c>
      <c r="I29" s="226"/>
      <c r="J29" s="245">
        <v>924</v>
      </c>
      <c r="K29" s="770">
        <v>6.1407589552734763</v>
      </c>
      <c r="L29" s="226"/>
      <c r="M29" s="245">
        <v>1434</v>
      </c>
      <c r="N29" s="770">
        <f>M29/'20pobl'!X29*100</f>
        <v>29.512245317966663</v>
      </c>
      <c r="O29" s="575"/>
      <c r="P29" s="305"/>
      <c r="Q29" s="305"/>
      <c r="R29" s="305"/>
      <c r="S29" s="306"/>
      <c r="T29" s="436"/>
      <c r="U29" s="231"/>
      <c r="V29" s="305"/>
      <c r="W29" s="305"/>
      <c r="X29" s="305"/>
      <c r="Y29" s="306"/>
      <c r="Z29" s="436"/>
      <c r="AB29" s="305"/>
      <c r="AC29" s="305"/>
      <c r="AD29" s="305"/>
      <c r="AE29" s="306"/>
      <c r="AF29" s="436"/>
      <c r="AH29" s="305"/>
      <c r="AI29" s="305"/>
      <c r="AJ29" s="305"/>
      <c r="AK29" s="306"/>
      <c r="AL29" s="436"/>
    </row>
    <row r="30" spans="1:38" s="223" customFormat="1" ht="3.75" customHeight="1" x14ac:dyDescent="0.15">
      <c r="A30" s="220"/>
      <c r="B30" s="221"/>
      <c r="C30" s="222"/>
      <c r="D30" s="221"/>
      <c r="E30" s="221"/>
      <c r="F30" s="222"/>
      <c r="G30" s="221"/>
      <c r="H30" s="221"/>
      <c r="I30" s="222"/>
      <c r="J30" s="221"/>
      <c r="K30" s="221"/>
      <c r="L30" s="222"/>
      <c r="M30" s="221"/>
      <c r="N30" s="221"/>
      <c r="O30" s="575"/>
      <c r="P30" s="309"/>
      <c r="Q30" s="309"/>
      <c r="R30" s="305"/>
      <c r="S30" s="306"/>
      <c r="T30" s="436"/>
      <c r="U30" s="231"/>
      <c r="V30" s="309"/>
      <c r="W30" s="309"/>
      <c r="X30" s="305"/>
      <c r="Y30" s="306"/>
      <c r="Z30" s="436"/>
      <c r="AB30" s="309"/>
      <c r="AC30" s="309"/>
      <c r="AD30" s="305"/>
      <c r="AE30" s="306"/>
      <c r="AF30" s="436"/>
      <c r="AH30" s="309"/>
      <c r="AI30" s="309"/>
      <c r="AJ30" s="305"/>
      <c r="AK30" s="306"/>
      <c r="AL30" s="436"/>
    </row>
    <row r="31" spans="1:38" s="251" customFormat="1" ht="18" customHeight="1" x14ac:dyDescent="0.15">
      <c r="B31" s="252" t="s">
        <v>3</v>
      </c>
      <c r="C31" s="211"/>
      <c r="D31" s="253">
        <f>G31+J31+M31</f>
        <v>1899228</v>
      </c>
      <c r="E31" s="766">
        <f>D31/'20pobl'!D31*100</f>
        <v>4.0004448617832127</v>
      </c>
      <c r="F31" s="211"/>
      <c r="G31" s="253">
        <f>SUM(G12:G29)</f>
        <v>500368</v>
      </c>
      <c r="H31" s="254">
        <f>G31/'20pobl'!J31*100</f>
        <v>1.3168823054599106</v>
      </c>
      <c r="I31" s="211"/>
      <c r="J31" s="253">
        <f>SUM(J12:J29)</f>
        <v>402794</v>
      </c>
      <c r="K31" s="254">
        <f>J31/'20pobl'!Q31*100</f>
        <v>6.0895359562369311</v>
      </c>
      <c r="L31" s="211"/>
      <c r="M31" s="253">
        <f>SUM(M12:M29)</f>
        <v>996066</v>
      </c>
      <c r="N31" s="254">
        <f>M31/'20pobl'!X31*100</f>
        <v>34.772976484761827</v>
      </c>
      <c r="O31" s="575"/>
      <c r="P31" s="305"/>
      <c r="Q31" s="305"/>
      <c r="R31" s="309"/>
      <c r="S31" s="309"/>
      <c r="T31" s="438"/>
      <c r="U31" s="439"/>
      <c r="V31" s="305"/>
      <c r="W31" s="305"/>
      <c r="X31" s="309"/>
      <c r="Y31" s="309"/>
      <c r="Z31" s="438"/>
      <c r="AB31" s="305"/>
      <c r="AC31" s="305"/>
      <c r="AD31" s="309"/>
      <c r="AE31" s="309"/>
      <c r="AF31" s="438"/>
      <c r="AH31" s="305"/>
      <c r="AI31" s="305"/>
      <c r="AJ31" s="309"/>
      <c r="AK31" s="309"/>
      <c r="AL31" s="438"/>
    </row>
    <row r="32" spans="1:38" s="256" customFormat="1" ht="5.25" customHeight="1" x14ac:dyDescent="0.2">
      <c r="B32" s="257" t="s">
        <v>42</v>
      </c>
      <c r="C32" s="258"/>
      <c r="F32" s="258"/>
    </row>
    <row r="33" spans="2:14" s="251" customFormat="1" ht="5.25" customHeight="1" x14ac:dyDescent="0.2">
      <c r="B33" s="257" t="s">
        <v>50</v>
      </c>
      <c r="C33" s="260"/>
      <c r="F33" s="260"/>
    </row>
    <row r="34" spans="2:14" s="251" customFormat="1" ht="13.5" customHeight="1" x14ac:dyDescent="0.2">
      <c r="B34" s="1057" t="str">
        <f>'24solcasaad_pobl'!B34:N34</f>
        <v>(1) Cifras definitivas INE de la Estadística del Padrón continuo referidas al 01/01/2022. Datos definitivos (publicado 24/1/2023)</v>
      </c>
      <c r="C34" s="1071"/>
      <c r="D34" s="1071"/>
      <c r="E34" s="1071"/>
      <c r="F34" s="1071"/>
      <c r="G34" s="1071"/>
      <c r="H34" s="1071"/>
      <c r="I34" s="1071"/>
      <c r="J34" s="1071"/>
      <c r="K34" s="1071"/>
      <c r="L34" s="1071"/>
      <c r="M34" s="1071"/>
      <c r="N34" s="1071"/>
    </row>
    <row r="35" spans="2:14" ht="29.25" customHeight="1" x14ac:dyDescent="0.2">
      <c r="B35" s="1064"/>
      <c r="C35" s="1064"/>
      <c r="D35" s="1064"/>
      <c r="E35" s="736"/>
      <c r="F35" s="262"/>
      <c r="G35" s="262"/>
      <c r="H35" s="262"/>
    </row>
    <row r="36" spans="2:14" ht="4.5" customHeight="1" x14ac:dyDescent="0.2">
      <c r="B36" s="1065"/>
      <c r="C36" s="1065"/>
      <c r="D36" s="1065"/>
      <c r="E36" s="737"/>
      <c r="F36" s="262"/>
      <c r="G36" s="262"/>
      <c r="H36" s="26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1" orientation="landscape" r:id="rId1"/>
  <headerFooter alignWithMargins="0"/>
  <rowBreaks count="2" manualBreakCount="2">
    <brk id="34" max="25" man="1"/>
    <brk id="3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6">
    <tabColor theme="0"/>
    <pageSetUpPr fitToPage="1"/>
  </sheetPr>
  <dimension ref="A1:AD43"/>
  <sheetViews>
    <sheetView topLeftCell="A27" zoomScaleNormal="100" workbookViewId="0">
      <selection activeCell="C39" sqref="C39"/>
    </sheetView>
  </sheetViews>
  <sheetFormatPr baseColWidth="10" defaultColWidth="11.42578125" defaultRowHeight="15" x14ac:dyDescent="0.2"/>
  <cols>
    <col min="1" max="1" width="2" style="1" customWidth="1"/>
    <col min="2" max="2" width="4.5703125" style="1" customWidth="1"/>
    <col min="3" max="3" width="13.42578125" style="1" customWidth="1"/>
    <col min="4" max="4" width="0.85546875" style="1" customWidth="1"/>
    <col min="5" max="5" width="7" style="1" customWidth="1"/>
    <col min="6" max="6" width="7.140625" style="1" customWidth="1"/>
    <col min="7" max="7" width="7" style="1" customWidth="1"/>
    <col min="8" max="8" width="7.140625" style="1" customWidth="1"/>
    <col min="9" max="9" width="7" style="1" customWidth="1"/>
    <col min="10" max="10" width="7.140625" style="1" customWidth="1"/>
    <col min="11" max="11" width="7" style="1" customWidth="1"/>
    <col min="12" max="12" width="7.140625" style="1" customWidth="1"/>
    <col min="13" max="13" width="7" style="1" customWidth="1"/>
    <col min="14" max="14" width="7.140625" style="1" customWidth="1"/>
    <col min="15" max="15" width="7" style="2" customWidth="1"/>
    <col min="16" max="16" width="5.28515625" style="1" customWidth="1"/>
    <col min="17" max="17" width="7" style="2" customWidth="1"/>
    <col min="18" max="18" width="7.140625" style="1" customWidth="1"/>
    <col min="19" max="19" width="2.85546875" style="1" customWidth="1"/>
    <col min="20" max="20" width="11.140625" style="12" customWidth="1"/>
    <col min="21" max="30" width="11.42578125" style="12"/>
    <col min="31" max="16384" width="11.42578125" style="1"/>
  </cols>
  <sheetData>
    <row r="1" spans="1:30" s="2" customFormat="1" ht="13.5" customHeight="1" x14ac:dyDescent="0.2">
      <c r="T1" s="17"/>
      <c r="U1" s="17"/>
      <c r="V1" s="17"/>
      <c r="W1" s="17"/>
      <c r="X1" s="17"/>
      <c r="Y1" s="17"/>
      <c r="Z1" s="17"/>
      <c r="AA1" s="17"/>
      <c r="AB1" s="17"/>
      <c r="AC1" s="17"/>
      <c r="AD1" s="17"/>
    </row>
    <row r="2" spans="1:30" s="9" customFormat="1" ht="66.75" customHeight="1" x14ac:dyDescent="0.2">
      <c r="A2" s="10"/>
      <c r="B2" s="1016"/>
      <c r="C2" s="1016"/>
      <c r="D2" s="1016"/>
      <c r="E2" s="1016"/>
      <c r="F2" s="1016"/>
      <c r="G2" s="1016"/>
      <c r="H2" s="1016"/>
      <c r="I2" s="1016"/>
      <c r="J2" s="1016"/>
      <c r="K2" s="1016"/>
      <c r="L2" s="1016"/>
      <c r="M2" s="1016"/>
      <c r="N2" s="1016"/>
      <c r="O2" s="1016"/>
      <c r="P2" s="1016"/>
      <c r="Q2" s="1016"/>
      <c r="R2" s="1016"/>
      <c r="S2" s="10"/>
      <c r="T2" s="16"/>
      <c r="U2" s="15"/>
      <c r="V2" s="15"/>
      <c r="W2" s="15"/>
      <c r="X2" s="15"/>
      <c r="Y2" s="15"/>
      <c r="Z2" s="15"/>
      <c r="AA2" s="15"/>
      <c r="AB2" s="15"/>
      <c r="AC2" s="15"/>
      <c r="AD2" s="15"/>
    </row>
    <row r="3" spans="1:30" x14ac:dyDescent="0.2">
      <c r="B3" s="3"/>
      <c r="C3" s="1022" t="s">
        <v>326</v>
      </c>
      <c r="D3" s="1022"/>
      <c r="E3" s="1022"/>
      <c r="F3" s="3"/>
      <c r="G3" s="3"/>
      <c r="H3" s="3"/>
      <c r="I3" s="3"/>
      <c r="J3" s="3"/>
      <c r="K3" s="3"/>
      <c r="L3" s="3"/>
      <c r="M3" s="3"/>
      <c r="N3" s="3"/>
      <c r="O3" s="14"/>
      <c r="P3" s="3"/>
      <c r="Q3" s="14"/>
      <c r="R3" s="3"/>
    </row>
    <row r="4" spans="1:30" x14ac:dyDescent="0.2">
      <c r="B4" s="3"/>
      <c r="C4" s="3"/>
      <c r="D4" s="3"/>
      <c r="E4" s="3"/>
      <c r="F4" s="3"/>
      <c r="G4" s="3"/>
      <c r="H4" s="3"/>
      <c r="I4" s="3"/>
      <c r="J4" s="3"/>
      <c r="K4" s="3"/>
      <c r="L4" s="3"/>
      <c r="M4" s="3"/>
      <c r="N4" s="3"/>
      <c r="O4" s="14"/>
      <c r="P4" s="3"/>
      <c r="Q4" s="14"/>
      <c r="R4" s="3"/>
    </row>
    <row r="5" spans="1:30" ht="23.25" customHeight="1" x14ac:dyDescent="0.2">
      <c r="B5" s="1023" t="s">
        <v>302</v>
      </c>
      <c r="C5" s="1024"/>
      <c r="D5" s="1024"/>
      <c r="E5" s="1024"/>
      <c r="F5" s="1024"/>
      <c r="G5" s="1024"/>
      <c r="H5" s="1024"/>
      <c r="I5" s="1024"/>
      <c r="J5" s="1024"/>
      <c r="K5" s="1024"/>
      <c r="L5" s="1024"/>
      <c r="M5" s="1024"/>
      <c r="N5" s="1024"/>
      <c r="O5" s="1024"/>
      <c r="P5" s="1024"/>
      <c r="Q5" s="1025">
        <v>45077</v>
      </c>
      <c r="R5" s="1026"/>
      <c r="S5" s="1026"/>
      <c r="T5" s="1"/>
    </row>
    <row r="6" spans="1:30" ht="18.95" customHeight="1" x14ac:dyDescent="0.2">
      <c r="B6" s="141"/>
      <c r="C6" s="141"/>
      <c r="D6" s="141"/>
      <c r="E6" s="141"/>
      <c r="F6" s="141"/>
      <c r="G6" s="141"/>
      <c r="H6" s="141"/>
      <c r="I6" s="141"/>
      <c r="J6" s="141"/>
      <c r="K6" s="141"/>
      <c r="L6" s="141"/>
      <c r="M6" s="141"/>
      <c r="N6" s="141"/>
      <c r="O6" s="141"/>
      <c r="P6" s="141"/>
      <c r="Q6" s="141"/>
      <c r="R6" s="141"/>
      <c r="S6" s="141"/>
      <c r="T6" s="1"/>
    </row>
    <row r="7" spans="1:30" ht="18.75" customHeight="1" x14ac:dyDescent="0.2">
      <c r="B7" s="1021" t="s">
        <v>327</v>
      </c>
      <c r="C7" s="1021"/>
      <c r="D7" s="1021"/>
      <c r="E7" s="1021"/>
      <c r="F7" s="1021"/>
      <c r="G7" s="1021"/>
      <c r="H7" s="1021"/>
      <c r="I7" s="1021"/>
      <c r="J7" s="1021"/>
      <c r="K7" s="1021"/>
      <c r="L7" s="1021"/>
      <c r="M7" s="1021"/>
      <c r="N7" s="1021"/>
      <c r="O7" s="1021"/>
      <c r="P7" s="1021"/>
      <c r="Q7" s="1021"/>
      <c r="R7" s="1021"/>
      <c r="S7" s="1021"/>
      <c r="T7" s="1"/>
    </row>
    <row r="8" spans="1:30" ht="18.75" customHeight="1" x14ac:dyDescent="0.2">
      <c r="B8" s="1020" t="s">
        <v>328</v>
      </c>
      <c r="C8" s="1020"/>
      <c r="D8" s="1020"/>
      <c r="E8" s="1020"/>
      <c r="F8" s="1020"/>
      <c r="G8" s="1020"/>
      <c r="H8" s="1020"/>
      <c r="I8" s="1020"/>
      <c r="J8" s="1020"/>
      <c r="K8" s="1020"/>
      <c r="L8" s="1020"/>
      <c r="M8" s="1020"/>
      <c r="N8" s="1020"/>
      <c r="O8" s="1020"/>
      <c r="P8" s="1020"/>
      <c r="Q8" s="1020"/>
      <c r="R8" s="1020"/>
      <c r="S8" s="1020"/>
      <c r="T8" s="1020"/>
    </row>
    <row r="9" spans="1:30" ht="18.75" customHeight="1" x14ac:dyDescent="0.2">
      <c r="B9" s="1020" t="s">
        <v>329</v>
      </c>
      <c r="C9" s="1020"/>
      <c r="D9" s="1020"/>
      <c r="E9" s="1020"/>
      <c r="F9" s="1020"/>
      <c r="G9" s="1020"/>
      <c r="H9" s="1020"/>
      <c r="I9" s="1020"/>
      <c r="J9" s="1020"/>
      <c r="K9" s="1020"/>
      <c r="L9" s="1020"/>
      <c r="M9" s="1020"/>
      <c r="N9" s="1020"/>
      <c r="O9" s="1020"/>
      <c r="P9" s="1020"/>
      <c r="Q9" s="1020"/>
      <c r="R9" s="1020"/>
      <c r="S9" s="1020"/>
      <c r="T9" s="1020"/>
    </row>
    <row r="10" spans="1:30" ht="18.75" customHeight="1" x14ac:dyDescent="0.2">
      <c r="B10" s="1020" t="s">
        <v>330</v>
      </c>
      <c r="C10" s="1020"/>
      <c r="D10" s="1020"/>
      <c r="E10" s="1020"/>
      <c r="F10" s="1020"/>
      <c r="G10" s="1020"/>
      <c r="H10" s="1020"/>
      <c r="I10" s="1020"/>
      <c r="J10" s="1020"/>
      <c r="K10" s="1020"/>
      <c r="L10" s="1020"/>
      <c r="M10" s="1020"/>
      <c r="N10" s="1020"/>
      <c r="O10" s="1020"/>
      <c r="P10" s="1020"/>
      <c r="Q10" s="1020"/>
      <c r="R10" s="1020"/>
      <c r="S10" s="1020"/>
      <c r="T10" s="1020"/>
    </row>
    <row r="11" spans="1:30" ht="18.75" customHeight="1" x14ac:dyDescent="0.2">
      <c r="B11" s="1020" t="s">
        <v>331</v>
      </c>
      <c r="C11" s="1020"/>
      <c r="D11" s="1020"/>
      <c r="E11" s="1020"/>
      <c r="F11" s="1020"/>
      <c r="G11" s="1020"/>
      <c r="H11" s="1020"/>
      <c r="I11" s="1020"/>
      <c r="J11" s="1020"/>
      <c r="K11" s="1020"/>
      <c r="L11" s="1020"/>
      <c r="M11" s="1020"/>
      <c r="N11" s="1020"/>
      <c r="O11" s="1020"/>
      <c r="P11" s="1020"/>
      <c r="Q11" s="1020"/>
      <c r="R11" s="1020"/>
      <c r="S11" s="1020"/>
      <c r="T11" s="1020"/>
    </row>
    <row r="12" spans="1:30" ht="18.75" customHeight="1" x14ac:dyDescent="0.2">
      <c r="B12" s="1020" t="s">
        <v>332</v>
      </c>
      <c r="C12" s="1020"/>
      <c r="D12" s="1020"/>
      <c r="E12" s="1020"/>
      <c r="F12" s="1020"/>
      <c r="G12" s="1020"/>
      <c r="H12" s="1020"/>
      <c r="I12" s="1020"/>
      <c r="J12" s="1020"/>
      <c r="K12" s="1020"/>
      <c r="L12" s="1020"/>
      <c r="M12" s="1020"/>
      <c r="N12" s="1020"/>
      <c r="O12" s="1020"/>
      <c r="P12" s="1020"/>
      <c r="Q12" s="1020"/>
      <c r="R12" s="1020"/>
      <c r="S12" s="1020"/>
      <c r="T12" s="1020"/>
    </row>
    <row r="13" spans="1:30" ht="18.75" customHeight="1" x14ac:dyDescent="0.2">
      <c r="B13" s="1020" t="s">
        <v>333</v>
      </c>
      <c r="C13" s="1020"/>
      <c r="D13" s="1020"/>
      <c r="E13" s="1020"/>
      <c r="F13" s="1020"/>
      <c r="G13" s="1020"/>
      <c r="H13" s="1020"/>
      <c r="I13" s="1020"/>
      <c r="J13" s="1020"/>
      <c r="K13" s="1020"/>
      <c r="L13" s="1020"/>
      <c r="M13" s="1020"/>
      <c r="N13" s="1020"/>
      <c r="O13" s="1020"/>
      <c r="P13" s="1020"/>
      <c r="Q13" s="1020"/>
      <c r="R13" s="1020"/>
      <c r="S13" s="1020"/>
      <c r="T13" s="1020"/>
    </row>
    <row r="14" spans="1:30" ht="18.75" customHeight="1" x14ac:dyDescent="0.2">
      <c r="B14" s="866"/>
      <c r="C14" s="866"/>
      <c r="D14" s="866"/>
      <c r="E14" s="866"/>
      <c r="F14" s="866"/>
      <c r="G14" s="866"/>
      <c r="H14" s="866"/>
      <c r="I14" s="866"/>
      <c r="J14" s="866"/>
      <c r="K14" s="866"/>
      <c r="L14" s="866"/>
      <c r="M14" s="866"/>
      <c r="N14" s="866"/>
      <c r="O14" s="866"/>
      <c r="P14" s="866"/>
      <c r="Q14" s="866"/>
      <c r="R14" s="866"/>
      <c r="S14" s="866"/>
      <c r="T14" s="787"/>
    </row>
    <row r="15" spans="1:30" ht="18.75" customHeight="1" x14ac:dyDescent="0.2">
      <c r="B15" s="1021" t="s">
        <v>334</v>
      </c>
      <c r="C15" s="1021"/>
      <c r="D15" s="1021"/>
      <c r="E15" s="1021"/>
      <c r="F15" s="1021"/>
      <c r="G15" s="1021"/>
      <c r="H15" s="1021"/>
      <c r="I15" s="1021"/>
      <c r="J15" s="1021"/>
      <c r="K15" s="1021"/>
      <c r="L15" s="1021"/>
      <c r="M15" s="1021"/>
      <c r="N15" s="1021"/>
      <c r="O15" s="1021"/>
      <c r="P15" s="1021"/>
      <c r="Q15" s="1021"/>
      <c r="R15" s="1021"/>
      <c r="S15" s="1021"/>
      <c r="T15" s="1"/>
    </row>
    <row r="16" spans="1:30" ht="18.75" customHeight="1" x14ac:dyDescent="0.2">
      <c r="B16" s="1020" t="s">
        <v>335</v>
      </c>
      <c r="C16" s="1020"/>
      <c r="D16" s="1020"/>
      <c r="E16" s="1020"/>
      <c r="F16" s="1020"/>
      <c r="G16" s="1020"/>
      <c r="H16" s="1020"/>
      <c r="I16" s="1020"/>
      <c r="J16" s="1020"/>
      <c r="K16" s="1020"/>
      <c r="L16" s="1020"/>
      <c r="M16" s="1020"/>
      <c r="N16" s="1020"/>
      <c r="O16" s="1020"/>
      <c r="P16" s="1020"/>
      <c r="Q16" s="1020"/>
      <c r="R16" s="1020"/>
      <c r="S16" s="1020"/>
      <c r="T16" s="787"/>
    </row>
    <row r="17" spans="2:20" ht="18.75" customHeight="1" x14ac:dyDescent="0.2">
      <c r="B17" s="1020" t="s">
        <v>336</v>
      </c>
      <c r="C17" s="1020"/>
      <c r="D17" s="1020"/>
      <c r="E17" s="1020"/>
      <c r="F17" s="1020"/>
      <c r="G17" s="1020"/>
      <c r="H17" s="1020"/>
      <c r="I17" s="1020"/>
      <c r="J17" s="1020"/>
      <c r="K17" s="1020"/>
      <c r="L17" s="1020"/>
      <c r="M17" s="1020"/>
      <c r="N17" s="1020"/>
      <c r="O17" s="1020"/>
      <c r="P17" s="1020"/>
      <c r="Q17" s="1020"/>
      <c r="R17" s="1020"/>
      <c r="S17" s="1020"/>
      <c r="T17" s="866"/>
    </row>
    <row r="18" spans="2:20" ht="18.75" customHeight="1" x14ac:dyDescent="0.2">
      <c r="B18" s="1020" t="s">
        <v>337</v>
      </c>
      <c r="C18" s="1020"/>
      <c r="D18" s="1020"/>
      <c r="E18" s="1020"/>
      <c r="F18" s="1020"/>
      <c r="G18" s="1020"/>
      <c r="H18" s="1020"/>
      <c r="I18" s="1020"/>
      <c r="J18" s="1020"/>
      <c r="K18" s="1020"/>
      <c r="L18" s="1020"/>
      <c r="M18" s="1020"/>
      <c r="N18" s="1020"/>
      <c r="O18" s="1020"/>
      <c r="P18" s="1020"/>
      <c r="Q18" s="1020"/>
      <c r="R18" s="1020"/>
      <c r="S18" s="1020"/>
      <c r="T18" s="866"/>
    </row>
    <row r="19" spans="2:20" ht="18.75" customHeight="1" x14ac:dyDescent="0.2">
      <c r="B19" s="866"/>
      <c r="C19" s="866"/>
      <c r="D19" s="866"/>
      <c r="E19" s="866"/>
      <c r="F19" s="866"/>
      <c r="G19" s="866"/>
      <c r="H19" s="866"/>
      <c r="I19" s="866"/>
      <c r="J19" s="866"/>
      <c r="K19" s="866"/>
      <c r="L19" s="866"/>
      <c r="M19" s="866"/>
      <c r="N19" s="866"/>
      <c r="O19" s="866"/>
      <c r="P19" s="866"/>
      <c r="Q19" s="866"/>
      <c r="R19" s="866"/>
      <c r="S19" s="866"/>
      <c r="T19" s="787"/>
    </row>
    <row r="20" spans="2:20" ht="18.75" customHeight="1" x14ac:dyDescent="0.2">
      <c r="B20" s="1021" t="s">
        <v>338</v>
      </c>
      <c r="C20" s="1021"/>
      <c r="D20" s="1021"/>
      <c r="E20" s="1021"/>
      <c r="F20" s="1021"/>
      <c r="G20" s="1021"/>
      <c r="H20" s="1021"/>
      <c r="I20" s="1021"/>
      <c r="J20" s="1021"/>
      <c r="K20" s="1021"/>
      <c r="L20" s="1021"/>
      <c r="M20" s="1021"/>
      <c r="N20" s="1021"/>
      <c r="O20" s="1021"/>
      <c r="P20" s="1021"/>
      <c r="Q20" s="1021"/>
      <c r="R20" s="1021"/>
      <c r="S20" s="1021"/>
      <c r="T20" s="1"/>
    </row>
    <row r="21" spans="2:20" ht="18.75" customHeight="1" x14ac:dyDescent="0.2">
      <c r="B21" s="1020" t="s">
        <v>339</v>
      </c>
      <c r="C21" s="1020"/>
      <c r="D21" s="1020"/>
      <c r="E21" s="1020"/>
      <c r="F21" s="1020"/>
      <c r="G21" s="1020"/>
      <c r="H21" s="1020"/>
      <c r="I21" s="1020"/>
      <c r="J21" s="1020"/>
      <c r="K21" s="1020"/>
      <c r="L21" s="1020"/>
      <c r="M21" s="1020"/>
      <c r="N21" s="1020"/>
      <c r="O21" s="1020"/>
      <c r="P21" s="1020"/>
      <c r="Q21" s="1020"/>
      <c r="R21" s="1020"/>
      <c r="S21" s="1020"/>
      <c r="T21" s="787"/>
    </row>
    <row r="22" spans="2:20" ht="18.75" customHeight="1" x14ac:dyDescent="0.2">
      <c r="B22" s="866"/>
      <c r="C22" s="866"/>
      <c r="D22" s="866"/>
      <c r="E22" s="866"/>
      <c r="F22" s="866"/>
      <c r="G22" s="866"/>
      <c r="H22" s="866"/>
      <c r="I22" s="866"/>
      <c r="J22" s="866"/>
      <c r="K22" s="866"/>
      <c r="L22" s="866"/>
      <c r="M22" s="866"/>
      <c r="N22" s="866"/>
      <c r="O22" s="866"/>
      <c r="P22" s="866"/>
      <c r="Q22" s="866"/>
      <c r="R22" s="866"/>
      <c r="S22" s="866"/>
      <c r="T22" s="787"/>
    </row>
    <row r="23" spans="2:20" ht="18.75" customHeight="1" x14ac:dyDescent="0.2">
      <c r="B23" s="1021" t="s">
        <v>340</v>
      </c>
      <c r="C23" s="1021"/>
      <c r="D23" s="1021"/>
      <c r="E23" s="1021"/>
      <c r="F23" s="1021"/>
      <c r="G23" s="1021"/>
      <c r="H23" s="1021"/>
      <c r="I23" s="1021"/>
      <c r="J23" s="1021"/>
      <c r="K23" s="1021"/>
      <c r="L23" s="1021"/>
      <c r="M23" s="1021"/>
      <c r="N23" s="1021"/>
      <c r="O23" s="1021"/>
      <c r="P23" s="1021"/>
      <c r="Q23" s="1021"/>
      <c r="R23" s="1021"/>
      <c r="S23" s="1021"/>
      <c r="T23" s="1"/>
    </row>
    <row r="24" spans="2:20" ht="18.75" customHeight="1" x14ac:dyDescent="0.2">
      <c r="B24" s="1020" t="s">
        <v>340</v>
      </c>
      <c r="C24" s="1020"/>
      <c r="D24" s="1020"/>
      <c r="E24" s="1020"/>
      <c r="F24" s="1020"/>
      <c r="G24" s="1020"/>
      <c r="H24" s="1020"/>
      <c r="I24" s="1020"/>
      <c r="J24" s="1020"/>
      <c r="K24" s="1020"/>
      <c r="L24" s="1020"/>
      <c r="M24" s="1020"/>
      <c r="N24" s="1020"/>
      <c r="O24" s="1020"/>
      <c r="P24" s="1020"/>
      <c r="Q24" s="1020"/>
      <c r="R24" s="1020"/>
      <c r="S24" s="1020"/>
      <c r="T24" s="787"/>
    </row>
    <row r="25" spans="2:20" ht="18.75" customHeight="1" x14ac:dyDescent="0.2">
      <c r="B25" s="1020" t="s">
        <v>341</v>
      </c>
      <c r="C25" s="1020"/>
      <c r="D25" s="1020"/>
      <c r="E25" s="1020"/>
      <c r="F25" s="1020"/>
      <c r="G25" s="1020"/>
      <c r="H25" s="1020"/>
      <c r="I25" s="1020"/>
      <c r="J25" s="1020"/>
      <c r="K25" s="1020"/>
      <c r="L25" s="1020"/>
      <c r="M25" s="1020"/>
      <c r="N25" s="1020"/>
      <c r="O25" s="1020"/>
      <c r="P25" s="1020"/>
      <c r="Q25" s="1020"/>
      <c r="R25" s="1020"/>
      <c r="S25" s="1020"/>
      <c r="T25" s="787"/>
    </row>
    <row r="26" spans="2:20" ht="18.75" customHeight="1" x14ac:dyDescent="0.2">
      <c r="B26" s="866"/>
      <c r="C26" s="866"/>
      <c r="D26" s="866"/>
      <c r="E26" s="866"/>
      <c r="F26" s="866"/>
      <c r="G26" s="866"/>
      <c r="H26" s="866"/>
      <c r="I26" s="866"/>
      <c r="J26" s="866"/>
      <c r="K26" s="866"/>
      <c r="L26" s="866"/>
      <c r="M26" s="866"/>
      <c r="N26" s="866"/>
      <c r="O26" s="866"/>
      <c r="P26" s="866"/>
      <c r="Q26" s="866"/>
      <c r="R26" s="866"/>
      <c r="S26" s="866"/>
      <c r="T26" s="787"/>
    </row>
    <row r="27" spans="2:20" ht="18.75" customHeight="1" x14ac:dyDescent="0.2">
      <c r="B27" s="1021" t="s">
        <v>342</v>
      </c>
      <c r="C27" s="1021"/>
      <c r="D27" s="1021"/>
      <c r="E27" s="1021"/>
      <c r="F27" s="1021"/>
      <c r="G27" s="1021"/>
      <c r="H27" s="1021"/>
      <c r="I27" s="1021"/>
      <c r="J27" s="1021"/>
      <c r="K27" s="1021"/>
      <c r="L27" s="1021"/>
      <c r="M27" s="1021"/>
      <c r="N27" s="1021"/>
      <c r="O27" s="1021"/>
      <c r="P27" s="1021"/>
      <c r="Q27" s="1021"/>
      <c r="R27" s="1021"/>
      <c r="S27" s="1021"/>
      <c r="T27" s="1"/>
    </row>
    <row r="28" spans="2:20" ht="18.75" customHeight="1" x14ac:dyDescent="0.2">
      <c r="B28" s="1020" t="s">
        <v>342</v>
      </c>
      <c r="C28" s="1020"/>
      <c r="D28" s="1020"/>
      <c r="E28" s="1020"/>
      <c r="F28" s="1020"/>
      <c r="G28" s="1020"/>
      <c r="H28" s="1020"/>
      <c r="I28" s="1020"/>
      <c r="J28" s="1020"/>
      <c r="K28" s="1020"/>
      <c r="L28" s="1020"/>
      <c r="M28" s="1020"/>
      <c r="N28" s="1020"/>
      <c r="O28" s="1020"/>
      <c r="P28" s="1020"/>
      <c r="Q28" s="1020"/>
      <c r="R28" s="1020"/>
      <c r="S28" s="1020"/>
      <c r="T28" s="787"/>
    </row>
    <row r="29" spans="2:20" ht="18.75" customHeight="1" x14ac:dyDescent="0.2">
      <c r="B29" s="1020" t="s">
        <v>343</v>
      </c>
      <c r="C29" s="1020"/>
      <c r="D29" s="1020"/>
      <c r="E29" s="1020"/>
      <c r="F29" s="1020"/>
      <c r="G29" s="1020"/>
      <c r="H29" s="1020"/>
      <c r="I29" s="1020"/>
      <c r="J29" s="1020"/>
      <c r="K29" s="1020"/>
      <c r="L29" s="1020"/>
      <c r="M29" s="1020"/>
      <c r="N29" s="1020"/>
      <c r="O29" s="1020"/>
      <c r="P29" s="1020"/>
      <c r="Q29" s="1020"/>
      <c r="R29" s="1020"/>
      <c r="S29" s="1020"/>
      <c r="T29" s="787"/>
    </row>
    <row r="30" spans="2:20" ht="18.75" customHeight="1" x14ac:dyDescent="0.2">
      <c r="B30" s="866"/>
      <c r="C30" s="866"/>
      <c r="D30" s="866"/>
      <c r="E30" s="866"/>
      <c r="F30" s="866"/>
      <c r="G30" s="866"/>
      <c r="H30" s="866"/>
      <c r="I30" s="866"/>
      <c r="J30" s="866"/>
      <c r="K30" s="866"/>
      <c r="L30" s="866"/>
      <c r="M30" s="866"/>
      <c r="N30" s="866"/>
      <c r="O30" s="866"/>
      <c r="P30" s="866"/>
      <c r="Q30" s="866"/>
      <c r="R30" s="866"/>
      <c r="S30" s="866"/>
      <c r="T30" s="787"/>
    </row>
    <row r="31" spans="2:20" ht="18.75" customHeight="1" x14ac:dyDescent="0.2">
      <c r="B31" s="1021" t="s">
        <v>344</v>
      </c>
      <c r="C31" s="1021"/>
      <c r="D31" s="1021"/>
      <c r="E31" s="1021"/>
      <c r="F31" s="1021"/>
      <c r="G31" s="1021"/>
      <c r="H31" s="1021"/>
      <c r="I31" s="1021"/>
      <c r="J31" s="1021"/>
      <c r="K31" s="1021"/>
      <c r="L31" s="1021"/>
      <c r="M31" s="1021"/>
      <c r="N31" s="1021"/>
      <c r="O31" s="1021"/>
      <c r="P31" s="1021"/>
      <c r="Q31" s="1021"/>
      <c r="R31" s="1021"/>
      <c r="S31" s="1021"/>
      <c r="T31" s="1"/>
    </row>
    <row r="32" spans="2:20" ht="18.75" customHeight="1" x14ac:dyDescent="0.2">
      <c r="B32" s="1020" t="s">
        <v>345</v>
      </c>
      <c r="C32" s="1020"/>
      <c r="D32" s="1020"/>
      <c r="E32" s="1020"/>
      <c r="F32" s="1020"/>
      <c r="G32" s="1020"/>
      <c r="H32" s="1020"/>
      <c r="I32" s="1020"/>
      <c r="J32" s="1020"/>
      <c r="K32" s="1020"/>
      <c r="L32" s="1020"/>
      <c r="M32" s="1020"/>
      <c r="N32" s="1020"/>
      <c r="O32" s="1020"/>
      <c r="P32" s="1020"/>
      <c r="Q32" s="1020"/>
      <c r="R32" s="1020"/>
      <c r="S32" s="1020"/>
      <c r="T32" s="787"/>
    </row>
    <row r="33" spans="2:20" ht="18.75" customHeight="1" x14ac:dyDescent="0.2">
      <c r="B33" s="1020" t="s">
        <v>346</v>
      </c>
      <c r="C33" s="1020"/>
      <c r="D33" s="1020"/>
      <c r="E33" s="1020"/>
      <c r="F33" s="1020"/>
      <c r="G33" s="1020"/>
      <c r="H33" s="1020"/>
      <c r="I33" s="1020"/>
      <c r="J33" s="1020"/>
      <c r="K33" s="1020"/>
      <c r="L33" s="1020"/>
      <c r="M33" s="1020"/>
      <c r="N33" s="1020"/>
      <c r="O33" s="1020"/>
      <c r="P33" s="1020"/>
      <c r="Q33" s="1020"/>
      <c r="R33" s="1020"/>
      <c r="S33" s="1020"/>
      <c r="T33" s="866"/>
    </row>
    <row r="34" spans="2:20" ht="18.75" customHeight="1" x14ac:dyDescent="0.2">
      <c r="B34" s="1020" t="s">
        <v>347</v>
      </c>
      <c r="C34" s="1020"/>
      <c r="D34" s="1020"/>
      <c r="E34" s="1020"/>
      <c r="F34" s="1020"/>
      <c r="G34" s="1020"/>
      <c r="H34" s="1020"/>
      <c r="I34" s="1020"/>
      <c r="J34" s="1020"/>
      <c r="K34" s="1020"/>
      <c r="L34" s="1020"/>
      <c r="M34" s="1020"/>
      <c r="N34" s="1020"/>
      <c r="O34" s="1020"/>
      <c r="P34" s="1020"/>
      <c r="Q34" s="1020"/>
      <c r="R34" s="1020"/>
      <c r="S34" s="1020"/>
      <c r="T34" s="866"/>
    </row>
    <row r="35" spans="2:20" ht="15" customHeight="1" x14ac:dyDescent="0.2">
      <c r="B35" s="1020" t="s">
        <v>348</v>
      </c>
      <c r="C35" s="1020"/>
      <c r="D35" s="1020"/>
      <c r="E35" s="1020"/>
      <c r="F35" s="1020"/>
      <c r="G35" s="1020"/>
      <c r="H35" s="1020"/>
      <c r="I35" s="1020"/>
      <c r="J35" s="1020"/>
      <c r="K35" s="1020"/>
      <c r="L35" s="1020"/>
      <c r="M35" s="1020"/>
      <c r="N35" s="1020"/>
      <c r="O35" s="1020"/>
      <c r="P35" s="1020"/>
      <c r="Q35" s="1020"/>
      <c r="R35" s="1020"/>
      <c r="S35" s="1020"/>
      <c r="T35" s="866"/>
    </row>
    <row r="36" spans="2:20" ht="15.95" customHeight="1" x14ac:dyDescent="0.2">
      <c r="B36" s="787"/>
      <c r="C36" s="787"/>
      <c r="D36" s="787"/>
      <c r="E36" s="787"/>
      <c r="F36" s="787"/>
      <c r="G36" s="787"/>
      <c r="H36" s="787"/>
      <c r="I36" s="787"/>
      <c r="J36" s="787"/>
      <c r="K36" s="787"/>
      <c r="L36" s="787"/>
      <c r="M36" s="787"/>
      <c r="N36" s="787"/>
      <c r="O36" s="788"/>
      <c r="P36" s="787"/>
      <c r="Q36" s="788"/>
      <c r="R36" s="787"/>
      <c r="S36" s="787"/>
      <c r="T36" s="787"/>
    </row>
    <row r="37" spans="2:20" ht="15.95" customHeight="1" x14ac:dyDescent="0.2"/>
    <row r="38" spans="2:20" ht="15.95" customHeight="1" x14ac:dyDescent="0.2"/>
    <row r="39" spans="2:20" ht="15.95" customHeight="1" x14ac:dyDescent="0.2"/>
    <row r="40" spans="2:20" ht="15.95" customHeight="1" x14ac:dyDescent="0.2"/>
    <row r="41" spans="2:20" ht="15.95" customHeight="1" x14ac:dyDescent="0.2"/>
    <row r="42" spans="2:20" ht="15.95" customHeight="1" x14ac:dyDescent="0.2"/>
    <row r="43" spans="2:20" ht="18" customHeight="1" x14ac:dyDescent="0.2"/>
  </sheetData>
  <mergeCells count="28">
    <mergeCell ref="B29:S29"/>
    <mergeCell ref="B15:S15"/>
    <mergeCell ref="B2:R2"/>
    <mergeCell ref="C3:E3"/>
    <mergeCell ref="B5:P5"/>
    <mergeCell ref="Q5:S5"/>
    <mergeCell ref="B7:S7"/>
    <mergeCell ref="B8:T8"/>
    <mergeCell ref="B9:T9"/>
    <mergeCell ref="B10:T10"/>
    <mergeCell ref="B11:T11"/>
    <mergeCell ref="B12:T12"/>
    <mergeCell ref="B13:T13"/>
    <mergeCell ref="B23:S23"/>
    <mergeCell ref="B24:S24"/>
    <mergeCell ref="B25:S25"/>
    <mergeCell ref="B27:S27"/>
    <mergeCell ref="B28:S28"/>
    <mergeCell ref="B16:S16"/>
    <mergeCell ref="B17:S17"/>
    <mergeCell ref="B18:S18"/>
    <mergeCell ref="B20:S20"/>
    <mergeCell ref="B21:S21"/>
    <mergeCell ref="B32:S32"/>
    <mergeCell ref="B33:S33"/>
    <mergeCell ref="B34:S34"/>
    <mergeCell ref="B35:S35"/>
    <mergeCell ref="B31:S31"/>
  </mergeCells>
  <hyperlinks>
    <hyperlink ref="B9:T9" location="'42pbpcasaadpot'!A1" display="4.2. PERSONAS CON RESOLUCIÓN DE PIA EN RELACIÓN A LA POBLACIÓN POTENCIALMENTE DEPENDIENTE DE LAS CCAA." xr:uid="{00000000-0004-0000-1000-000000000000}"/>
    <hyperlink ref="B11:T11" location="'44apbpcasaad'!A1" display="4.4.a, 4.4.b. PERSONAS CON RESOLUCIÓN DE PIA EN RELACIÓN A LA POBLACIÓN DE LAS CCAA POR TRAMOS DE EDAD. GRÁFICO" xr:uid="{00000000-0004-0000-1000-000001000000}"/>
    <hyperlink ref="B17:S17" location="'51aPAPDgrado'!A1" display="5.1.a.-5.1.h. PRESTACIONES POR TIPO DE PRESTACIÓN, COMUNIDAD AUTÓNOMA Y POR GRADO." xr:uid="{00000000-0004-0000-1000-000002000000}"/>
    <hyperlink ref="B21:S21" location="'6perfcuidador'!A1" display="6., 6.1. - 6.3. PERFIL DEL CUIDADOR TOTAL Y POR CCAA" xr:uid="{00000000-0004-0000-1000-000003000000}"/>
    <hyperlink ref="B24:S24" location="'7Intensidad'!A1" display="7. INTENSIDAD DE LA AYUDA A DOMICILIO" xr:uid="{00000000-0004-0000-1000-000004000000}"/>
    <hyperlink ref="B25:S25" location="'71IntensidadCCAA'!A1" display="7.1., 7.1.a.-7.1.b. INTENSIDAD DE LA AYUDA A DOMICILIO POR CCAA Y TIPO DE PRESTACIÓN" xr:uid="{00000000-0004-0000-1000-000005000000}"/>
    <hyperlink ref="B28:S28" location="'8CuantíaPrest'!A1" display="8. CUANTÍA DE LAS PRESTACIONES ECONÓMICAS" xr:uid="{00000000-0004-0000-1000-000006000000}"/>
    <hyperlink ref="B29:S29" location="'81CuantíaPEC_CCAA'!A1" display="8.1.a.-8.1.g. CUANTÍA DE LAS PRESTACIONES POR CCAA Y TIPO DE PRESTACIÓN" xr:uid="{00000000-0004-0000-1000-000007000000}"/>
    <hyperlink ref="B32:S32" location="'9TiempoEspera'!A1" display="9. TIEMPO MEDIO DE RESOLUCIÓN POR CCAA" xr:uid="{00000000-0004-0000-1000-000008000000}"/>
    <hyperlink ref="B8:T8" location="'41benpresaad'!A1" display="4.1., 4.1.1.-4.1.3./4.1.a, 4.1.1.a.-4.1.3.a. PERSONAS CON RESOLUCIÓN DE PIA Y PRESTACIONES TOTALES. POR GRADO. GRÁFICOS" xr:uid="{00000000-0004-0000-1000-000009000000}"/>
    <hyperlink ref="B18:T18" location="'52SubtipoVinculada'!A1" display="5.2., 5.2.1., 5.2.2. y 5.2.3. SUBTIPO DE PRESTACIÓN ECONÓMICA VINCULADA AL SERVICIO. POR GRADO" xr:uid="{00000000-0004-0000-1000-00000A000000}"/>
    <hyperlink ref="B13:S13" location="'46perfpbsaad'!A1" display="4.6., 4.6.a. PERFIL DE LA PERSONA CON RESOLUCIÓN DE PIA POR GRADO: SEXO Y EDAD. GRÁFICO" xr:uid="{00000000-0004-0000-1000-00000B000000}"/>
    <hyperlink ref="B10:T10" location="'43pbpcasaad'!A1" display="4.3., 4.3.1.-4.3.2. PERSONAS CON RESOLUCIÓN DE PIA POR CCAA, SEXO, TRAMOS DE EDAD Y GRADO" xr:uid="{00000000-0004-0000-1000-00000C000000}"/>
    <hyperlink ref="B35:T35" location="'12BenefEfect'!A1" display="12. PERSONAS CON RESOLUCIÓN DE PIA Y PRESTACIÓN EFECTIVA O NO EFECTIVA" xr:uid="{00000000-0004-0000-1000-00000D000000}"/>
    <hyperlink ref="B33:S33" location="'10pendResol'!A1" display="10.1., 10.2., 10.3. PERSONAS PENDIENTES DE RESOLUCIÓN DE GRADO O PENDIENTES DE RESOLUCIÓN DE PIA" xr:uid="{00000000-0004-0000-1000-00000E000000}"/>
    <hyperlink ref="B16:S16" location="'51pbgrado'!A1" display="5.1. PRESTACIONES Y RESOLUCIONES DE PIA POR GRADO" xr:uid="{00000000-0004-0000-1000-00000F000000}"/>
    <hyperlink ref="B34:S34" location="'11ListaEspera'!A1" display="11., 11.1.-11.3. PERSONAS BENEFICIARIAS CON DERECHO Y RESOLUCIONES DE PIA POR CCAA Y GRADO" xr:uid="{00000000-0004-0000-1000-000010000000}"/>
    <hyperlink ref="B12:S12" location="'45ResolPIAAltaBaj'!A1" display="4.5. ALTAS Y BAJAS DE RESOLUCIONES DE PIA EN EL ÚLTIMO MES " xr:uid="{00000000-0004-0000-1000-000011000000}"/>
  </hyperlinks>
  <pageMargins left="1.0236220472440944" right="0.23622047244094491" top="0.47244094488188981" bottom="0.47244094488188981" header="0.31496062992125984" footer="0.31496062992125984"/>
  <pageSetup paperSize="9" scale="77"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38">
    <tabColor theme="0"/>
  </sheetPr>
  <dimension ref="A1:AX38"/>
  <sheetViews>
    <sheetView showGridLines="0" topLeftCell="E4" zoomScaleNormal="100" workbookViewId="0">
      <selection activeCell="B34" sqref="B34:P34"/>
    </sheetView>
  </sheetViews>
  <sheetFormatPr baseColWidth="10" defaultColWidth="11.42578125" defaultRowHeight="15" x14ac:dyDescent="0.2"/>
  <cols>
    <col min="1" max="1" width="1.140625" style="261" customWidth="1"/>
    <col min="2" max="2" width="28.7109375" style="261" customWidth="1"/>
    <col min="3" max="3" width="0.5703125" style="261" customWidth="1"/>
    <col min="4" max="4" width="11.85546875" style="261" customWidth="1"/>
    <col min="5" max="5" width="7.7109375" style="261" customWidth="1"/>
    <col min="6" max="6" width="0.42578125" style="261" customWidth="1"/>
    <col min="7" max="7" width="12.42578125" style="261" customWidth="1"/>
    <col min="8" max="8" width="6.28515625" style="261" customWidth="1"/>
    <col min="9" max="9" width="0.42578125" style="261" customWidth="1"/>
    <col min="10" max="10" width="10.85546875" style="261" customWidth="1"/>
    <col min="11" max="11" width="6.28515625" style="261" customWidth="1"/>
    <col min="12" max="12" width="0.42578125" style="261" customWidth="1"/>
    <col min="13" max="13" width="11.85546875" style="261" customWidth="1"/>
    <col min="14" max="14" width="6.28515625" style="261" customWidth="1"/>
    <col min="15" max="15" width="0.7109375" style="259" customWidth="1"/>
    <col min="16" max="16" width="10.140625" style="261" bestFit="1" customWidth="1"/>
    <col min="17" max="17" width="8.5703125" style="261" customWidth="1"/>
    <col min="18" max="18" width="0.42578125" style="261" customWidth="1"/>
    <col min="19" max="19" width="8.42578125" style="261" bestFit="1" customWidth="1"/>
    <col min="20" max="20" width="7.85546875" style="261" bestFit="1" customWidth="1"/>
    <col min="21" max="21" width="0.42578125" style="261" customWidth="1"/>
    <col min="22" max="22" width="8.42578125" style="261" bestFit="1" customWidth="1"/>
    <col min="23" max="23" width="7.7109375" style="261" bestFit="1" customWidth="1"/>
    <col min="24" max="24" width="0.42578125" style="261" customWidth="1"/>
    <col min="25" max="25" width="8.42578125" style="261" bestFit="1" customWidth="1"/>
    <col min="26" max="26" width="7.7109375" style="261" bestFit="1" customWidth="1"/>
    <col min="27" max="27" width="11.42578125" style="261"/>
    <col min="28" max="30" width="2.42578125" style="261" bestFit="1" customWidth="1"/>
    <col min="31" max="31" width="13" style="261" bestFit="1" customWidth="1"/>
    <col min="32" max="32" width="3.42578125" style="261" bestFit="1" customWidth="1"/>
    <col min="33" max="33" width="3.85546875" style="261" customWidth="1"/>
    <col min="34" max="36" width="2.42578125" style="261" bestFit="1" customWidth="1"/>
    <col min="37" max="37" width="8.42578125" style="261" bestFit="1" customWidth="1"/>
    <col min="38" max="38" width="3.42578125" style="261" bestFit="1" customWidth="1"/>
    <col min="39" max="39" width="3.5703125" style="261" customWidth="1"/>
    <col min="40" max="42" width="2.42578125" style="261" bestFit="1" customWidth="1"/>
    <col min="43" max="43" width="8.42578125" style="261" bestFit="1" customWidth="1"/>
    <col min="44" max="44" width="4.140625" style="261" bestFit="1" customWidth="1"/>
    <col min="45" max="45" width="3.28515625" style="261" customWidth="1"/>
    <col min="46" max="46" width="4.28515625" style="261" bestFit="1" customWidth="1"/>
    <col min="47" max="47" width="2.42578125" style="261" bestFit="1" customWidth="1"/>
    <col min="48" max="48" width="4.28515625" style="261" bestFit="1" customWidth="1"/>
    <col min="49" max="49" width="8.42578125" style="261" bestFit="1" customWidth="1"/>
    <col min="50" max="50" width="4.28515625" style="261" bestFit="1" customWidth="1"/>
    <col min="51" max="16384" width="11.42578125" style="261"/>
  </cols>
  <sheetData>
    <row r="1" spans="1:50" s="201" customFormat="1" ht="15" customHeight="1" x14ac:dyDescent="0.2">
      <c r="B1" s="202"/>
      <c r="C1" s="203"/>
      <c r="F1" s="203"/>
      <c r="I1" s="203"/>
      <c r="O1" s="204"/>
      <c r="R1" s="203"/>
      <c r="S1" s="201" t="s">
        <v>143</v>
      </c>
      <c r="V1" s="201" t="s">
        <v>19</v>
      </c>
      <c r="Y1" s="201" t="s">
        <v>18</v>
      </c>
    </row>
    <row r="2" spans="1:50" s="205" customFormat="1" ht="52.5" customHeight="1" x14ac:dyDescent="0.2">
      <c r="B2" s="1033"/>
      <c r="C2" s="1033"/>
      <c r="D2" s="1033"/>
      <c r="E2" s="1033"/>
      <c r="F2" s="1033"/>
      <c r="G2" s="1033"/>
      <c r="H2" s="1033"/>
      <c r="I2" s="1033"/>
      <c r="O2" s="207"/>
    </row>
    <row r="3" spans="1:50" s="208" customFormat="1" ht="4.5" customHeight="1" x14ac:dyDescent="0.2">
      <c r="B3" s="1034"/>
      <c r="C3" s="1034"/>
      <c r="D3" s="1034"/>
      <c r="E3" s="1034"/>
      <c r="F3" s="1034"/>
      <c r="G3" s="1034"/>
      <c r="H3" s="1034"/>
      <c r="I3" s="1034"/>
      <c r="O3" s="207"/>
    </row>
    <row r="4" spans="1:50" s="208" customFormat="1" ht="17.25" customHeight="1" x14ac:dyDescent="0.2">
      <c r="A4" s="1034" t="s">
        <v>202</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row>
    <row r="5" spans="1:50"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row>
    <row r="6" spans="1:50" s="208" customFormat="1" ht="6" customHeight="1" x14ac:dyDescent="0.2">
      <c r="O6" s="207"/>
    </row>
    <row r="7" spans="1:50" s="213" customFormat="1" ht="12.75" customHeight="1" x14ac:dyDescent="0.2">
      <c r="A7" s="209"/>
      <c r="B7" s="1036" t="s">
        <v>15</v>
      </c>
      <c r="C7" s="211"/>
      <c r="D7" s="1045" t="s">
        <v>115</v>
      </c>
      <c r="E7" s="1043"/>
      <c r="F7" s="568"/>
      <c r="G7" s="1043"/>
      <c r="H7" s="1043"/>
      <c r="I7" s="568"/>
      <c r="J7" s="1043"/>
      <c r="K7" s="1043"/>
      <c r="L7" s="568"/>
      <c r="M7" s="1043"/>
      <c r="N7" s="1044"/>
      <c r="O7" s="211"/>
      <c r="P7" s="1045" t="s">
        <v>33</v>
      </c>
      <c r="Q7" s="1043"/>
      <c r="R7" s="568"/>
      <c r="S7" s="1043"/>
      <c r="T7" s="1043"/>
      <c r="U7" s="568"/>
      <c r="V7" s="1043"/>
      <c r="W7" s="1043"/>
      <c r="X7" s="568"/>
      <c r="Y7" s="1043"/>
      <c r="Z7" s="1044"/>
      <c r="AA7" s="430"/>
      <c r="AB7" s="430"/>
      <c r="AC7" s="431"/>
      <c r="AD7" s="431"/>
      <c r="AE7" s="431"/>
      <c r="AF7" s="431"/>
      <c r="AG7" s="431"/>
      <c r="AH7" s="431"/>
      <c r="AI7" s="432"/>
    </row>
    <row r="8" spans="1:50" s="213" customFormat="1" ht="33.75" customHeight="1" x14ac:dyDescent="0.2">
      <c r="A8" s="209"/>
      <c r="B8" s="1037"/>
      <c r="C8" s="211"/>
      <c r="D8" s="1074"/>
      <c r="E8" s="1075"/>
      <c r="F8" s="211"/>
      <c r="G8" s="1045" t="s">
        <v>177</v>
      </c>
      <c r="H8" s="1044"/>
      <c r="I8" s="211"/>
      <c r="J8" s="1045" t="s">
        <v>183</v>
      </c>
      <c r="K8" s="1044"/>
      <c r="L8" s="211"/>
      <c r="M8" s="1045" t="s">
        <v>178</v>
      </c>
      <c r="N8" s="1044"/>
      <c r="O8" s="211"/>
      <c r="P8" s="1074"/>
      <c r="Q8" s="1076"/>
      <c r="R8" s="501"/>
      <c r="S8" s="1045" t="s">
        <v>184</v>
      </c>
      <c r="T8" s="1044"/>
      <c r="U8" s="211"/>
      <c r="V8" s="1045" t="s">
        <v>185</v>
      </c>
      <c r="W8" s="1044"/>
      <c r="X8" s="211"/>
      <c r="Y8" s="1045" t="s">
        <v>186</v>
      </c>
      <c r="Z8" s="1044"/>
      <c r="AA8" s="430"/>
      <c r="AB8" s="430"/>
      <c r="AC8" s="431"/>
      <c r="AD8" s="431"/>
      <c r="AE8" s="431"/>
      <c r="AF8" s="431"/>
      <c r="AG8" s="431"/>
      <c r="AH8" s="431"/>
      <c r="AI8" s="432"/>
    </row>
    <row r="9" spans="1:50" s="219" customFormat="1" ht="36.75" customHeight="1" x14ac:dyDescent="0.2">
      <c r="A9" s="214"/>
      <c r="B9" s="1038"/>
      <c r="C9" s="216"/>
      <c r="D9" s="217" t="s">
        <v>12</v>
      </c>
      <c r="E9" s="218" t="s">
        <v>13</v>
      </c>
      <c r="F9" s="216"/>
      <c r="G9" s="217" t="s">
        <v>12</v>
      </c>
      <c r="H9" s="271" t="s">
        <v>13</v>
      </c>
      <c r="I9" s="216"/>
      <c r="J9" s="217" t="s">
        <v>12</v>
      </c>
      <c r="K9" s="271" t="s">
        <v>13</v>
      </c>
      <c r="L9" s="216"/>
      <c r="M9" s="217" t="s">
        <v>12</v>
      </c>
      <c r="N9" s="271" t="s">
        <v>13</v>
      </c>
      <c r="O9" s="216"/>
      <c r="P9" s="217" t="s">
        <v>12</v>
      </c>
      <c r="Q9" s="218" t="s">
        <v>119</v>
      </c>
      <c r="R9" s="216"/>
      <c r="S9" s="217" t="s">
        <v>12</v>
      </c>
      <c r="T9" s="271" t="s">
        <v>119</v>
      </c>
      <c r="U9" s="216"/>
      <c r="V9" s="217" t="s">
        <v>12</v>
      </c>
      <c r="W9" s="271" t="s">
        <v>119</v>
      </c>
      <c r="X9" s="216"/>
      <c r="Y9" s="217" t="s">
        <v>12</v>
      </c>
      <c r="Z9" s="271" t="s">
        <v>119</v>
      </c>
      <c r="AA9" s="433"/>
      <c r="AB9" s="434"/>
      <c r="AC9" s="309"/>
      <c r="AD9" s="309"/>
      <c r="AE9" s="309"/>
      <c r="AF9" s="309"/>
      <c r="AG9" s="435"/>
      <c r="AH9" s="435"/>
      <c r="AI9" s="435"/>
    </row>
    <row r="10" spans="1:50" s="223" customFormat="1" ht="4.5" customHeight="1" x14ac:dyDescent="0.2">
      <c r="A10" s="220"/>
      <c r="B10" s="221"/>
      <c r="C10" s="222"/>
      <c r="D10" s="221"/>
      <c r="E10" s="221"/>
      <c r="F10" s="222"/>
      <c r="G10" s="221"/>
      <c r="H10" s="221"/>
      <c r="I10" s="222"/>
      <c r="J10" s="221"/>
      <c r="K10" s="221"/>
      <c r="L10" s="222"/>
      <c r="M10" s="221"/>
      <c r="N10" s="221"/>
      <c r="O10" s="222"/>
      <c r="P10" s="221"/>
      <c r="Q10" s="221"/>
      <c r="R10" s="222"/>
      <c r="S10" s="221"/>
      <c r="T10" s="221"/>
      <c r="U10" s="222"/>
      <c r="V10" s="221"/>
      <c r="W10" s="221"/>
      <c r="X10" s="222"/>
      <c r="Y10" s="221"/>
      <c r="Z10" s="221"/>
      <c r="AA10" s="430"/>
      <c r="AB10" s="434"/>
      <c r="AC10" s="309"/>
      <c r="AD10" s="309"/>
      <c r="AE10" s="309"/>
      <c r="AF10" s="309"/>
      <c r="AG10" s="231"/>
      <c r="AH10" s="231"/>
      <c r="AI10" s="231"/>
    </row>
    <row r="11" spans="1:50" s="232" customFormat="1" ht="18" customHeight="1" x14ac:dyDescent="0.15">
      <c r="A11" s="224"/>
      <c r="B11" s="225" t="s">
        <v>11</v>
      </c>
      <c r="C11" s="226"/>
      <c r="D11" s="404">
        <f>G11+J11+M11</f>
        <v>8384408</v>
      </c>
      <c r="E11" s="185">
        <f t="shared" ref="E11:E28" si="0">D11*100/$D$30</f>
        <v>17.944934163017855</v>
      </c>
      <c r="F11" s="226"/>
      <c r="G11" s="227">
        <f>'3solcasaad'!G11</f>
        <v>6973463</v>
      </c>
      <c r="H11" s="569">
        <f>G11*100/$G$30</f>
        <v>18.441080349722064</v>
      </c>
      <c r="I11" s="226"/>
      <c r="J11" s="227">
        <f>'3solcasaad'!J11</f>
        <v>999769</v>
      </c>
      <c r="K11" s="569">
        <f>J11*100/$J$30</f>
        <v>16.561910466829101</v>
      </c>
      <c r="L11" s="226"/>
      <c r="M11" s="227">
        <f>'3solcasaad'!M11</f>
        <v>411176</v>
      </c>
      <c r="N11" s="569">
        <f t="shared" ref="N11:N28" si="1">M11*100/$M$30</f>
        <v>14.318732272482714</v>
      </c>
      <c r="O11" s="226"/>
      <c r="P11" s="229" t="e">
        <f>S11+V11+Y11</f>
        <v>#REF!</v>
      </c>
      <c r="Q11" s="230" t="e">
        <f>P11*100/D11</f>
        <v>#REF!</v>
      </c>
      <c r="R11" s="226"/>
      <c r="S11" s="227" t="e">
        <f>GETPIVOTDATA("Cuenta número de expedientes",#REF!,"CCAA",$B11,"TramoEdad",S$1)</f>
        <v>#REF!</v>
      </c>
      <c r="T11" s="228" t="e">
        <f>S11*100/G11</f>
        <v>#REF!</v>
      </c>
      <c r="U11" s="226"/>
      <c r="V11" s="227" t="e">
        <f>GETPIVOTDATA("Cuenta número de expedientes",#REF!,"CCAA",$B11,"TramoEdad",V$1)</f>
        <v>#REF!</v>
      </c>
      <c r="W11" s="228" t="e">
        <f>V11*100/J11</f>
        <v>#REF!</v>
      </c>
      <c r="X11" s="226"/>
      <c r="Y11" s="227" t="e">
        <f>GETPIVOTDATA("Cuenta número de expedientes",#REF!,"CCAA",$B11,"TramoEdad",Y$1)</f>
        <v>#REF!</v>
      </c>
      <c r="Z11" s="228" t="e">
        <f>Y11*100/M11</f>
        <v>#REF!</v>
      </c>
      <c r="AA11" s="575"/>
      <c r="AB11" s="305"/>
      <c r="AC11" s="305"/>
      <c r="AD11" s="305"/>
      <c r="AE11" s="306"/>
      <c r="AF11" s="436"/>
      <c r="AG11" s="231"/>
      <c r="AH11" s="305"/>
      <c r="AI11" s="305"/>
      <c r="AJ11" s="305"/>
      <c r="AK11" s="306"/>
      <c r="AL11" s="436"/>
      <c r="AN11" s="305"/>
      <c r="AO11" s="305"/>
      <c r="AP11" s="305"/>
      <c r="AQ11" s="306"/>
      <c r="AR11" s="436"/>
      <c r="AT11" s="305"/>
      <c r="AU11" s="305"/>
      <c r="AV11" s="305"/>
      <c r="AW11" s="306"/>
      <c r="AX11" s="436"/>
    </row>
    <row r="12" spans="1:50" s="232" customFormat="1" ht="18" customHeight="1" x14ac:dyDescent="0.15">
      <c r="A12" s="224"/>
      <c r="B12" s="233" t="s">
        <v>10</v>
      </c>
      <c r="C12" s="226"/>
      <c r="D12" s="405">
        <f t="shared" ref="D12:D28" si="2">G12+J12+M12</f>
        <v>1308728</v>
      </c>
      <c r="E12" s="186">
        <f t="shared" si="0"/>
        <v>2.801037091384154</v>
      </c>
      <c r="F12" s="226"/>
      <c r="G12" s="234">
        <f>'3solcasaad'!G12</f>
        <v>1025808</v>
      </c>
      <c r="H12" s="570">
        <f t="shared" ref="H12:H28" si="3">G12*100/$G$30</f>
        <v>2.7127135759360437</v>
      </c>
      <c r="I12" s="226"/>
      <c r="J12" s="234">
        <f>'3solcasaad'!J12</f>
        <v>180311</v>
      </c>
      <c r="K12" s="570">
        <f t="shared" ref="K12:K28" si="4">J12*100/$J$30</f>
        <v>2.9869846316343294</v>
      </c>
      <c r="L12" s="226"/>
      <c r="M12" s="234">
        <f>'3solcasaad'!M12</f>
        <v>102609</v>
      </c>
      <c r="N12" s="570">
        <f t="shared" si="1"/>
        <v>3.5732406554545468</v>
      </c>
      <c r="O12" s="226"/>
      <c r="P12" s="236" t="e">
        <f t="shared" ref="P12:P28" si="5">S12+V12+Y12</f>
        <v>#REF!</v>
      </c>
      <c r="Q12" s="237" t="e">
        <f t="shared" ref="Q12:Q28" si="6">P12*100/D12</f>
        <v>#REF!</v>
      </c>
      <c r="R12" s="226"/>
      <c r="S12" s="234" t="e">
        <f>GETPIVOTDATA("Cuenta número de expedientes",#REF!,"CCAA",$B12,"TramoEdad",S$1)</f>
        <v>#REF!</v>
      </c>
      <c r="T12" s="235" t="e">
        <f t="shared" ref="T12:T28" si="7">S12*100/G12</f>
        <v>#REF!</v>
      </c>
      <c r="U12" s="226"/>
      <c r="V12" s="234" t="e">
        <f>GETPIVOTDATA("Cuenta número de expedientes",#REF!,"CCAA",$B12,"TramoEdad",V$1)</f>
        <v>#REF!</v>
      </c>
      <c r="W12" s="235" t="e">
        <f t="shared" ref="W12:W28" si="8">V12*100/J12</f>
        <v>#REF!</v>
      </c>
      <c r="X12" s="226"/>
      <c r="Y12" s="234" t="e">
        <f>GETPIVOTDATA("Cuenta número de expedientes",#REF!,"CCAA",$B12,"TramoEdad",Y$1)</f>
        <v>#REF!</v>
      </c>
      <c r="Z12" s="235" t="e">
        <f t="shared" ref="Z12:Z28" si="9">Y12*100/M12</f>
        <v>#REF!</v>
      </c>
      <c r="AA12" s="575"/>
      <c r="AB12" s="305"/>
      <c r="AC12" s="305"/>
      <c r="AD12" s="305"/>
      <c r="AE12" s="306"/>
      <c r="AF12" s="436"/>
      <c r="AG12" s="231"/>
      <c r="AH12" s="305"/>
      <c r="AI12" s="305"/>
      <c r="AJ12" s="305"/>
      <c r="AK12" s="306"/>
      <c r="AL12" s="436"/>
      <c r="AN12" s="305"/>
      <c r="AO12" s="305"/>
      <c r="AP12" s="305"/>
      <c r="AQ12" s="306"/>
      <c r="AR12" s="436"/>
      <c r="AT12" s="305"/>
      <c r="AU12" s="305"/>
      <c r="AV12" s="305"/>
      <c r="AW12" s="306"/>
      <c r="AX12" s="436"/>
    </row>
    <row r="13" spans="1:50" s="232" customFormat="1" ht="18" customHeight="1" x14ac:dyDescent="0.15">
      <c r="A13" s="224"/>
      <c r="B13" s="233" t="s">
        <v>40</v>
      </c>
      <c r="C13" s="226"/>
      <c r="D13" s="405">
        <f t="shared" si="2"/>
        <v>1028244</v>
      </c>
      <c r="E13" s="186">
        <f t="shared" si="0"/>
        <v>2.2007243544825266</v>
      </c>
      <c r="F13" s="226"/>
      <c r="G13" s="234">
        <f>'3solcasaad'!G13</f>
        <v>768630</v>
      </c>
      <c r="H13" s="570">
        <f t="shared" si="3"/>
        <v>2.0326153002040548</v>
      </c>
      <c r="I13" s="226"/>
      <c r="J13" s="234">
        <f>'3solcasaad'!J13</f>
        <v>168505</v>
      </c>
      <c r="K13" s="570">
        <f t="shared" si="4"/>
        <v>2.7914095388165041</v>
      </c>
      <c r="L13" s="226"/>
      <c r="M13" s="234">
        <f>'3solcasaad'!M13</f>
        <v>91109</v>
      </c>
      <c r="N13" s="570">
        <f t="shared" si="1"/>
        <v>3.1727663545869107</v>
      </c>
      <c r="O13" s="226"/>
      <c r="P13" s="236" t="e">
        <f t="shared" si="5"/>
        <v>#REF!</v>
      </c>
      <c r="Q13" s="237" t="e">
        <f t="shared" si="6"/>
        <v>#REF!</v>
      </c>
      <c r="R13" s="226"/>
      <c r="S13" s="234" t="e">
        <f>GETPIVOTDATA("Cuenta número de expedientes",#REF!,"CCAA",$B13,"TramoEdad",S$1)</f>
        <v>#REF!</v>
      </c>
      <c r="T13" s="235" t="e">
        <f t="shared" si="7"/>
        <v>#REF!</v>
      </c>
      <c r="U13" s="226"/>
      <c r="V13" s="234" t="e">
        <f>GETPIVOTDATA("Cuenta número de expedientes",#REF!,"CCAA",$B13,"TramoEdad",V$1)</f>
        <v>#REF!</v>
      </c>
      <c r="W13" s="235" t="e">
        <f t="shared" si="8"/>
        <v>#REF!</v>
      </c>
      <c r="X13" s="226"/>
      <c r="Y13" s="234" t="e">
        <f>GETPIVOTDATA("Cuenta número de expedientes",#REF!,"CCAA",$B13,"TramoEdad",Y$1)</f>
        <v>#REF!</v>
      </c>
      <c r="Z13" s="235" t="e">
        <f t="shared" si="9"/>
        <v>#REF!</v>
      </c>
      <c r="AA13" s="575"/>
      <c r="AB13" s="305"/>
      <c r="AC13" s="305"/>
      <c r="AD13" s="305"/>
      <c r="AE13" s="306"/>
      <c r="AF13" s="437"/>
      <c r="AG13" s="231"/>
      <c r="AH13" s="305"/>
      <c r="AI13" s="305"/>
      <c r="AJ13" s="305"/>
      <c r="AK13" s="306"/>
      <c r="AL13" s="436"/>
      <c r="AN13" s="305"/>
      <c r="AO13" s="305"/>
      <c r="AP13" s="305"/>
      <c r="AQ13" s="306"/>
      <c r="AR13" s="436"/>
      <c r="AT13" s="305"/>
      <c r="AU13" s="305"/>
      <c r="AV13" s="305"/>
      <c r="AW13" s="306"/>
      <c r="AX13" s="436"/>
    </row>
    <row r="14" spans="1:50" s="232" customFormat="1" ht="18" customHeight="1" x14ac:dyDescent="0.15">
      <c r="A14" s="224"/>
      <c r="B14" s="233" t="s">
        <v>41</v>
      </c>
      <c r="C14" s="226"/>
      <c r="D14" s="405">
        <f t="shared" si="2"/>
        <v>1128908</v>
      </c>
      <c r="E14" s="186">
        <f t="shared" si="0"/>
        <v>2.4161729410238815</v>
      </c>
      <c r="F14" s="226"/>
      <c r="G14" s="234">
        <f>'3solcasaad'!G14</f>
        <v>954069</v>
      </c>
      <c r="H14" s="570">
        <f t="shared" si="3"/>
        <v>2.5230022856906213</v>
      </c>
      <c r="I14" s="226"/>
      <c r="J14" s="234">
        <f>'3solcasaad'!J14</f>
        <v>125636</v>
      </c>
      <c r="K14" s="570">
        <f t="shared" si="4"/>
        <v>2.0812529528426476</v>
      </c>
      <c r="L14" s="226"/>
      <c r="M14" s="234">
        <f>'3solcasaad'!M14</f>
        <v>49203</v>
      </c>
      <c r="N14" s="570">
        <f t="shared" si="1"/>
        <v>1.7134380022252442</v>
      </c>
      <c r="O14" s="226"/>
      <c r="P14" s="236" t="e">
        <f t="shared" si="5"/>
        <v>#REF!</v>
      </c>
      <c r="Q14" s="237" t="e">
        <f t="shared" si="6"/>
        <v>#REF!</v>
      </c>
      <c r="R14" s="226"/>
      <c r="S14" s="234" t="e">
        <f>GETPIVOTDATA("Cuenta número de expedientes",#REF!,"CCAA",$B14,"TramoEdad",S$1)</f>
        <v>#REF!</v>
      </c>
      <c r="T14" s="235" t="e">
        <f t="shared" si="7"/>
        <v>#REF!</v>
      </c>
      <c r="U14" s="226"/>
      <c r="V14" s="234" t="e">
        <f>GETPIVOTDATA("Cuenta número de expedientes",#REF!,"CCAA",$B14,"TramoEdad",V$1)</f>
        <v>#REF!</v>
      </c>
      <c r="W14" s="235" t="e">
        <f t="shared" si="8"/>
        <v>#REF!</v>
      </c>
      <c r="X14" s="226"/>
      <c r="Y14" s="234" t="e">
        <f>GETPIVOTDATA("Cuenta número de expedientes",#REF!,"CCAA",$B14,"TramoEdad",Y$1)</f>
        <v>#REF!</v>
      </c>
      <c r="Z14" s="235" t="e">
        <f t="shared" si="9"/>
        <v>#REF!</v>
      </c>
      <c r="AA14" s="575"/>
      <c r="AB14" s="305"/>
      <c r="AC14" s="305"/>
      <c r="AD14" s="305"/>
      <c r="AE14" s="306"/>
      <c r="AF14" s="436"/>
      <c r="AG14" s="231"/>
      <c r="AH14" s="305"/>
      <c r="AI14" s="305"/>
      <c r="AJ14" s="305"/>
      <c r="AK14" s="306"/>
      <c r="AL14" s="436"/>
      <c r="AN14" s="305"/>
      <c r="AO14" s="305"/>
      <c r="AP14" s="305"/>
      <c r="AQ14" s="306"/>
      <c r="AR14" s="436"/>
      <c r="AT14" s="305"/>
      <c r="AU14" s="305"/>
      <c r="AV14" s="305"/>
      <c r="AW14" s="306"/>
      <c r="AX14" s="436"/>
    </row>
    <row r="15" spans="1:50" s="232" customFormat="1" ht="18" customHeight="1" x14ac:dyDescent="0.15">
      <c r="A15" s="224"/>
      <c r="B15" s="233" t="s">
        <v>9</v>
      </c>
      <c r="C15" s="226"/>
      <c r="D15" s="405">
        <f t="shared" si="2"/>
        <v>2127685</v>
      </c>
      <c r="E15" s="186">
        <f t="shared" si="0"/>
        <v>4.5538298284912475</v>
      </c>
      <c r="F15" s="226"/>
      <c r="G15" s="234">
        <f>'3solcasaad'!G15</f>
        <v>1796155</v>
      </c>
      <c r="H15" s="570">
        <f t="shared" si="3"/>
        <v>4.7498694229187182</v>
      </c>
      <c r="I15" s="226"/>
      <c r="J15" s="234">
        <f>'3solcasaad'!J15</f>
        <v>243113</v>
      </c>
      <c r="K15" s="570">
        <f t="shared" si="4"/>
        <v>4.0273460562612193</v>
      </c>
      <c r="L15" s="226"/>
      <c r="M15" s="234">
        <f>'3solcasaad'!M15</f>
        <v>88417</v>
      </c>
      <c r="N15" s="570">
        <f t="shared" si="1"/>
        <v>3.0790205443316343</v>
      </c>
      <c r="O15" s="226"/>
      <c r="P15" s="236" t="e">
        <f t="shared" si="5"/>
        <v>#REF!</v>
      </c>
      <c r="Q15" s="237" t="e">
        <f t="shared" si="6"/>
        <v>#REF!</v>
      </c>
      <c r="R15" s="226"/>
      <c r="S15" s="234" t="e">
        <f>GETPIVOTDATA("Cuenta número de expedientes",#REF!,"CCAA",$B15,"TramoEdad",S$1)</f>
        <v>#REF!</v>
      </c>
      <c r="T15" s="235" t="e">
        <f t="shared" si="7"/>
        <v>#REF!</v>
      </c>
      <c r="U15" s="226"/>
      <c r="V15" s="234" t="e">
        <f>GETPIVOTDATA("Cuenta número de expedientes",#REF!,"CCAA",$B15,"TramoEdad",V$1)</f>
        <v>#REF!</v>
      </c>
      <c r="W15" s="235" t="e">
        <f t="shared" si="8"/>
        <v>#REF!</v>
      </c>
      <c r="X15" s="226"/>
      <c r="Y15" s="234" t="e">
        <f>GETPIVOTDATA("Cuenta número de expedientes",#REF!,"CCAA",$B15,"TramoEdad",Y$1)</f>
        <v>#REF!</v>
      </c>
      <c r="Z15" s="235" t="e">
        <f t="shared" si="9"/>
        <v>#REF!</v>
      </c>
      <c r="AA15" s="575"/>
      <c r="AB15" s="305"/>
      <c r="AC15" s="305"/>
      <c r="AD15" s="305"/>
      <c r="AE15" s="306"/>
      <c r="AF15" s="436"/>
      <c r="AG15" s="231"/>
      <c r="AH15" s="305"/>
      <c r="AI15" s="305"/>
      <c r="AJ15" s="305"/>
      <c r="AK15" s="306"/>
      <c r="AL15" s="436"/>
      <c r="AN15" s="305"/>
      <c r="AO15" s="305"/>
      <c r="AP15" s="305"/>
      <c r="AQ15" s="306"/>
      <c r="AR15" s="436"/>
      <c r="AT15" s="305"/>
      <c r="AU15" s="305"/>
      <c r="AV15" s="305"/>
      <c r="AW15" s="306"/>
      <c r="AX15" s="436"/>
    </row>
    <row r="16" spans="1:50" s="232" customFormat="1" ht="18" customHeight="1" x14ac:dyDescent="0.15">
      <c r="A16" s="224"/>
      <c r="B16" s="233" t="s">
        <v>8</v>
      </c>
      <c r="C16" s="226"/>
      <c r="D16" s="406">
        <f t="shared" si="2"/>
        <v>580229</v>
      </c>
      <c r="E16" s="186">
        <f t="shared" si="0"/>
        <v>1.2418492998520214</v>
      </c>
      <c r="F16" s="226"/>
      <c r="G16" s="238">
        <f>'3solcasaad'!G16</f>
        <v>455643</v>
      </c>
      <c r="H16" s="570">
        <f t="shared" si="3"/>
        <v>1.2049320651430158</v>
      </c>
      <c r="I16" s="226"/>
      <c r="J16" s="238">
        <f>'3solcasaad'!J16</f>
        <v>82278</v>
      </c>
      <c r="K16" s="570">
        <f t="shared" si="4"/>
        <v>1.3629957214014083</v>
      </c>
      <c r="L16" s="226"/>
      <c r="M16" s="238">
        <f>'3solcasaad'!M16</f>
        <v>42308</v>
      </c>
      <c r="N16" s="570">
        <f t="shared" si="1"/>
        <v>1.4733275409659092</v>
      </c>
      <c r="O16" s="226"/>
      <c r="P16" s="238" t="e">
        <f t="shared" si="5"/>
        <v>#REF!</v>
      </c>
      <c r="Q16" s="237" t="e">
        <f t="shared" si="6"/>
        <v>#REF!</v>
      </c>
      <c r="R16" s="226"/>
      <c r="S16" s="238" t="e">
        <f>GETPIVOTDATA("Cuenta número de expedientes",#REF!,"CCAA",$B16,"TramoEdad",S$1)</f>
        <v>#REF!</v>
      </c>
      <c r="T16" s="235" t="e">
        <f t="shared" si="7"/>
        <v>#REF!</v>
      </c>
      <c r="U16" s="226"/>
      <c r="V16" s="238" t="e">
        <f>GETPIVOTDATA("Cuenta número de expedientes",#REF!,"CCAA",$B16,"TramoEdad",V$1)</f>
        <v>#REF!</v>
      </c>
      <c r="W16" s="235" t="e">
        <f t="shared" si="8"/>
        <v>#REF!</v>
      </c>
      <c r="X16" s="226"/>
      <c r="Y16" s="238" t="e">
        <f>GETPIVOTDATA("Cuenta número de expedientes",#REF!,"CCAA",$B16,"TramoEdad",Y$1)</f>
        <v>#REF!</v>
      </c>
      <c r="Z16" s="235" t="e">
        <f t="shared" si="9"/>
        <v>#REF!</v>
      </c>
      <c r="AA16" s="575"/>
      <c r="AB16" s="305"/>
      <c r="AC16" s="305"/>
      <c r="AD16" s="305"/>
      <c r="AE16" s="306"/>
      <c r="AF16" s="436"/>
      <c r="AG16" s="231"/>
      <c r="AH16" s="305"/>
      <c r="AI16" s="305"/>
      <c r="AJ16" s="305"/>
      <c r="AK16" s="306"/>
      <c r="AL16" s="436"/>
      <c r="AN16" s="305"/>
      <c r="AO16" s="305"/>
      <c r="AP16" s="305"/>
      <c r="AQ16" s="306"/>
      <c r="AR16" s="436"/>
      <c r="AT16" s="305"/>
      <c r="AU16" s="305"/>
      <c r="AV16" s="305"/>
      <c r="AW16" s="306"/>
      <c r="AX16" s="436"/>
    </row>
    <row r="17" spans="1:50" s="232" customFormat="1" ht="18" customHeight="1" x14ac:dyDescent="0.15">
      <c r="A17" s="224"/>
      <c r="B17" s="233" t="s">
        <v>7</v>
      </c>
      <c r="C17" s="226"/>
      <c r="D17" s="405">
        <f t="shared" si="2"/>
        <v>2409164</v>
      </c>
      <c r="E17" s="186">
        <f t="shared" si="0"/>
        <v>5.1562721384637706</v>
      </c>
      <c r="F17" s="226"/>
      <c r="G17" s="234">
        <f>'3solcasaad'!G17</f>
        <v>1805325</v>
      </c>
      <c r="H17" s="570">
        <f t="shared" si="3"/>
        <v>4.7741191689641118</v>
      </c>
      <c r="I17" s="226"/>
      <c r="J17" s="234">
        <f>'3solcasaad'!J17</f>
        <v>372394</v>
      </c>
      <c r="K17" s="570">
        <f t="shared" si="4"/>
        <v>6.1689811210233119</v>
      </c>
      <c r="L17" s="226"/>
      <c r="M17" s="234">
        <f>'3solcasaad'!M17</f>
        <v>231445</v>
      </c>
      <c r="N17" s="570">
        <f t="shared" si="1"/>
        <v>8.0598064838530501</v>
      </c>
      <c r="O17" s="226"/>
      <c r="P17" s="236" t="e">
        <f t="shared" si="5"/>
        <v>#REF!</v>
      </c>
      <c r="Q17" s="237" t="e">
        <f>P17*100/D17</f>
        <v>#REF!</v>
      </c>
      <c r="R17" s="226"/>
      <c r="S17" s="234" t="e">
        <f>GETPIVOTDATA("Cuenta número de expedientes",#REF!,"CCAA",$B17,"TramoEdad",S$1)</f>
        <v>#REF!</v>
      </c>
      <c r="T17" s="235" t="e">
        <f>S17*100/G17</f>
        <v>#REF!</v>
      </c>
      <c r="U17" s="226"/>
      <c r="V17" s="234" t="e">
        <f>GETPIVOTDATA("Cuenta número de expedientes",#REF!,"CCAA",$B17,"TramoEdad",V$1)</f>
        <v>#REF!</v>
      </c>
      <c r="W17" s="235" t="e">
        <f>V17*100/J17</f>
        <v>#REF!</v>
      </c>
      <c r="X17" s="226"/>
      <c r="Y17" s="234" t="e">
        <f>GETPIVOTDATA("Cuenta número de expedientes",#REF!,"CCAA",$B17,"TramoEdad",Y$1)</f>
        <v>#REF!</v>
      </c>
      <c r="Z17" s="235" t="e">
        <f>Y17*100/M17</f>
        <v>#REF!</v>
      </c>
      <c r="AA17" s="575"/>
      <c r="AB17" s="305"/>
      <c r="AC17" s="305"/>
      <c r="AD17" s="305"/>
      <c r="AE17" s="306"/>
      <c r="AF17" s="436"/>
      <c r="AG17" s="231"/>
      <c r="AH17" s="305"/>
      <c r="AI17" s="305"/>
      <c r="AJ17" s="305"/>
      <c r="AK17" s="306"/>
      <c r="AL17" s="436"/>
      <c r="AN17" s="305"/>
      <c r="AO17" s="305"/>
      <c r="AP17" s="305"/>
      <c r="AQ17" s="306"/>
      <c r="AR17" s="436"/>
      <c r="AT17" s="305"/>
      <c r="AU17" s="305"/>
      <c r="AV17" s="305"/>
      <c r="AW17" s="306"/>
      <c r="AX17" s="436"/>
    </row>
    <row r="18" spans="1:50" s="232" customFormat="1" ht="18" customHeight="1" x14ac:dyDescent="0.15">
      <c r="A18" s="224"/>
      <c r="B18" s="233" t="s">
        <v>43</v>
      </c>
      <c r="C18" s="226"/>
      <c r="D18" s="405">
        <f t="shared" si="2"/>
        <v>2026807</v>
      </c>
      <c r="E18" s="186">
        <f t="shared" si="0"/>
        <v>4.3379232232190672</v>
      </c>
      <c r="F18" s="226"/>
      <c r="G18" s="234">
        <f>'3solcasaad'!G18</f>
        <v>1644219</v>
      </c>
      <c r="H18" s="570">
        <f t="shared" si="3"/>
        <v>4.3480799556174112</v>
      </c>
      <c r="I18" s="226"/>
      <c r="J18" s="234">
        <f>'3solcasaad'!J18</f>
        <v>241609</v>
      </c>
      <c r="K18" s="570">
        <f t="shared" si="4"/>
        <v>4.0024311875844436</v>
      </c>
      <c r="L18" s="226"/>
      <c r="M18" s="234">
        <f>'3solcasaad'!M18</f>
        <v>140979</v>
      </c>
      <c r="N18" s="570">
        <f t="shared" si="1"/>
        <v>4.9094318662624774</v>
      </c>
      <c r="O18" s="226"/>
      <c r="P18" s="236" t="e">
        <f t="shared" si="5"/>
        <v>#REF!</v>
      </c>
      <c r="Q18" s="237" t="e">
        <f t="shared" si="6"/>
        <v>#REF!</v>
      </c>
      <c r="R18" s="226"/>
      <c r="S18" s="234" t="e">
        <f>GETPIVOTDATA("Cuenta número de expedientes",#REF!,"CCAA",$B18,"TramoEdad",S$1)</f>
        <v>#REF!</v>
      </c>
      <c r="T18" s="235" t="e">
        <f t="shared" si="7"/>
        <v>#REF!</v>
      </c>
      <c r="U18" s="226"/>
      <c r="V18" s="234" t="e">
        <f>GETPIVOTDATA("Cuenta número de expedientes",#REF!,"CCAA",$B18,"TramoEdad",V$1)</f>
        <v>#REF!</v>
      </c>
      <c r="W18" s="235" t="e">
        <f t="shared" si="8"/>
        <v>#REF!</v>
      </c>
      <c r="X18" s="226"/>
      <c r="Y18" s="234" t="e">
        <f>GETPIVOTDATA("Cuenta número de expedientes",#REF!,"CCAA",$B18,"TramoEdad",Y$1)</f>
        <v>#REF!</v>
      </c>
      <c r="Z18" s="235" t="e">
        <f t="shared" si="9"/>
        <v>#REF!</v>
      </c>
      <c r="AA18" s="575"/>
      <c r="AB18" s="305"/>
      <c r="AC18" s="305"/>
      <c r="AD18" s="305"/>
      <c r="AE18" s="306"/>
      <c r="AF18" s="436"/>
      <c r="AG18" s="231"/>
      <c r="AH18" s="305"/>
      <c r="AI18" s="305"/>
      <c r="AJ18" s="305"/>
      <c r="AK18" s="306"/>
      <c r="AL18" s="436"/>
      <c r="AN18" s="305"/>
      <c r="AO18" s="305"/>
      <c r="AP18" s="305"/>
      <c r="AQ18" s="306"/>
      <c r="AR18" s="436"/>
      <c r="AT18" s="305"/>
      <c r="AU18" s="305"/>
      <c r="AV18" s="305"/>
      <c r="AW18" s="306"/>
      <c r="AX18" s="436"/>
    </row>
    <row r="19" spans="1:50" s="232" customFormat="1" ht="18" customHeight="1" x14ac:dyDescent="0.15">
      <c r="A19" s="224"/>
      <c r="B19" s="233" t="s">
        <v>44</v>
      </c>
      <c r="C19" s="226"/>
      <c r="D19" s="405">
        <f t="shared" si="2"/>
        <v>7600065</v>
      </c>
      <c r="E19" s="186">
        <f t="shared" si="0"/>
        <v>16.266224885484615</v>
      </c>
      <c r="F19" s="226"/>
      <c r="G19" s="234">
        <f>'3solcasaad'!G19</f>
        <v>6178644</v>
      </c>
      <c r="H19" s="570">
        <f t="shared" si="3"/>
        <v>16.339209149934277</v>
      </c>
      <c r="I19" s="226"/>
      <c r="J19" s="234">
        <f>'3solcasaad'!J19</f>
        <v>960955</v>
      </c>
      <c r="K19" s="570">
        <f t="shared" si="4"/>
        <v>15.918927945007054</v>
      </c>
      <c r="L19" s="226"/>
      <c r="M19" s="234">
        <f>'3solcasaad'!M19</f>
        <v>460466</v>
      </c>
      <c r="N19" s="570">
        <f t="shared" si="1"/>
        <v>16.035199949853652</v>
      </c>
      <c r="O19" s="226"/>
      <c r="P19" s="236" t="e">
        <f t="shared" si="5"/>
        <v>#REF!</v>
      </c>
      <c r="Q19" s="237" t="e">
        <f t="shared" si="6"/>
        <v>#REF!</v>
      </c>
      <c r="R19" s="226"/>
      <c r="S19" s="234" t="e">
        <f>GETPIVOTDATA("Cuenta número de expedientes",#REF!,"CCAA",$B19,"TramoEdad",S$1)</f>
        <v>#REF!</v>
      </c>
      <c r="T19" s="235" t="e">
        <f t="shared" si="7"/>
        <v>#REF!</v>
      </c>
      <c r="U19" s="226"/>
      <c r="V19" s="234" t="e">
        <f>GETPIVOTDATA("Cuenta número de expedientes",#REF!,"CCAA",$B19,"TramoEdad",V$1)</f>
        <v>#REF!</v>
      </c>
      <c r="W19" s="235" t="e">
        <f t="shared" si="8"/>
        <v>#REF!</v>
      </c>
      <c r="X19" s="226"/>
      <c r="Y19" s="234" t="e">
        <f>GETPIVOTDATA("Cuenta número de expedientes",#REF!,"CCAA",$B19,"TramoEdad",Y$1)</f>
        <v>#REF!</v>
      </c>
      <c r="Z19" s="235" t="e">
        <f t="shared" si="9"/>
        <v>#REF!</v>
      </c>
      <c r="AA19" s="575"/>
      <c r="AB19" s="305"/>
      <c r="AC19" s="305"/>
      <c r="AD19" s="305"/>
      <c r="AE19" s="306"/>
      <c r="AF19" s="436"/>
      <c r="AG19" s="231"/>
      <c r="AH19" s="305"/>
      <c r="AI19" s="305"/>
      <c r="AJ19" s="305"/>
      <c r="AK19" s="306"/>
      <c r="AL19" s="436"/>
      <c r="AN19" s="305"/>
      <c r="AO19" s="305"/>
      <c r="AP19" s="305"/>
      <c r="AQ19" s="306"/>
      <c r="AR19" s="436"/>
      <c r="AT19" s="305"/>
      <c r="AU19" s="305"/>
      <c r="AV19" s="305"/>
      <c r="AW19" s="306"/>
      <c r="AX19" s="436"/>
    </row>
    <row r="20" spans="1:50" s="232" customFormat="1" ht="18" customHeight="1" x14ac:dyDescent="0.15">
      <c r="A20" s="224"/>
      <c r="B20" s="233" t="s">
        <v>6</v>
      </c>
      <c r="C20" s="226"/>
      <c r="D20" s="405">
        <f t="shared" si="2"/>
        <v>4963703</v>
      </c>
      <c r="E20" s="186">
        <f t="shared" si="0"/>
        <v>10.623686674094845</v>
      </c>
      <c r="F20" s="226"/>
      <c r="G20" s="234">
        <f>'3solcasaad'!G20</f>
        <v>4017065</v>
      </c>
      <c r="H20" s="570">
        <f t="shared" si="3"/>
        <v>10.622988669339216</v>
      </c>
      <c r="I20" s="226"/>
      <c r="J20" s="234">
        <f>'3solcasaad'!J20</f>
        <v>669229</v>
      </c>
      <c r="K20" s="570">
        <f t="shared" si="4"/>
        <v>11.086271708570251</v>
      </c>
      <c r="L20" s="226"/>
      <c r="M20" s="234">
        <f>'3solcasaad'!M20</f>
        <v>277409</v>
      </c>
      <c r="N20" s="570">
        <f t="shared" si="1"/>
        <v>9.660450028642618</v>
      </c>
      <c r="O20" s="226"/>
      <c r="P20" s="236" t="e">
        <f t="shared" si="5"/>
        <v>#REF!</v>
      </c>
      <c r="Q20" s="237" t="e">
        <f t="shared" si="6"/>
        <v>#REF!</v>
      </c>
      <c r="R20" s="226"/>
      <c r="S20" s="234" t="e">
        <f>GETPIVOTDATA("Cuenta número de expedientes",#REF!,"CCAA",$B20,"TramoEdad",S$1)</f>
        <v>#REF!</v>
      </c>
      <c r="T20" s="235" t="e">
        <f t="shared" si="7"/>
        <v>#REF!</v>
      </c>
      <c r="U20" s="226"/>
      <c r="V20" s="234" t="e">
        <f>GETPIVOTDATA("Cuenta número de expedientes",#REF!,"CCAA",$B20,"TramoEdad",V$1)</f>
        <v>#REF!</v>
      </c>
      <c r="W20" s="235" t="e">
        <f t="shared" si="8"/>
        <v>#REF!</v>
      </c>
      <c r="X20" s="226"/>
      <c r="Y20" s="234" t="e">
        <f>GETPIVOTDATA("Cuenta número de expedientes",#REF!,"CCAA",$B20,"TramoEdad",Y$1)</f>
        <v>#REF!</v>
      </c>
      <c r="Z20" s="235" t="e">
        <f t="shared" si="9"/>
        <v>#REF!</v>
      </c>
      <c r="AA20" s="575"/>
      <c r="AB20" s="305"/>
      <c r="AC20" s="305"/>
      <c r="AD20" s="305"/>
      <c r="AE20" s="306"/>
      <c r="AF20" s="437"/>
      <c r="AG20" s="231"/>
      <c r="AH20" s="305"/>
      <c r="AI20" s="305"/>
      <c r="AJ20" s="305"/>
      <c r="AK20" s="306"/>
      <c r="AL20" s="436"/>
      <c r="AN20" s="305"/>
      <c r="AO20" s="305"/>
      <c r="AP20" s="305"/>
      <c r="AQ20" s="306"/>
      <c r="AR20" s="436"/>
      <c r="AT20" s="305"/>
      <c r="AU20" s="305"/>
      <c r="AV20" s="305"/>
      <c r="AW20" s="306"/>
      <c r="AX20" s="436"/>
    </row>
    <row r="21" spans="1:50" s="232" customFormat="1" ht="18" customHeight="1" x14ac:dyDescent="0.15">
      <c r="A21" s="224"/>
      <c r="B21" s="233" t="s">
        <v>5</v>
      </c>
      <c r="C21" s="226"/>
      <c r="D21" s="405">
        <f t="shared" si="2"/>
        <v>1072863</v>
      </c>
      <c r="E21" s="186">
        <f t="shared" si="0"/>
        <v>2.2962212598597094</v>
      </c>
      <c r="F21" s="226"/>
      <c r="G21" s="234">
        <f>'3solcasaad'!G21</f>
        <v>853665</v>
      </c>
      <c r="H21" s="570">
        <f t="shared" si="3"/>
        <v>2.2574873999826894</v>
      </c>
      <c r="I21" s="226"/>
      <c r="J21" s="234">
        <f>'3solcasaad'!J21</f>
        <v>141083</v>
      </c>
      <c r="K21" s="570">
        <f t="shared" si="4"/>
        <v>2.3371438946313097</v>
      </c>
      <c r="L21" s="226"/>
      <c r="M21" s="234">
        <f>'3solcasaad'!M21</f>
        <v>78115</v>
      </c>
      <c r="N21" s="570">
        <f t="shared" si="1"/>
        <v>2.720265218458731</v>
      </c>
      <c r="O21" s="226"/>
      <c r="P21" s="236" t="e">
        <f t="shared" si="5"/>
        <v>#REF!</v>
      </c>
      <c r="Q21" s="237" t="e">
        <f t="shared" si="6"/>
        <v>#REF!</v>
      </c>
      <c r="R21" s="226"/>
      <c r="S21" s="234" t="e">
        <f>GETPIVOTDATA("Cuenta número de expedientes",#REF!,"CCAA",$B21,"TramoEdad",S$1)</f>
        <v>#REF!</v>
      </c>
      <c r="T21" s="235" t="e">
        <f t="shared" si="7"/>
        <v>#REF!</v>
      </c>
      <c r="U21" s="226"/>
      <c r="V21" s="234" t="e">
        <f>GETPIVOTDATA("Cuenta número de expedientes",#REF!,"CCAA",$B21,"TramoEdad",V$1)</f>
        <v>#REF!</v>
      </c>
      <c r="W21" s="235" t="e">
        <f t="shared" si="8"/>
        <v>#REF!</v>
      </c>
      <c r="X21" s="226"/>
      <c r="Y21" s="234" t="e">
        <f>GETPIVOTDATA("Cuenta número de expedientes",#REF!,"CCAA",$B21,"TramoEdad",Y$1)</f>
        <v>#REF!</v>
      </c>
      <c r="Z21" s="235" t="e">
        <f t="shared" si="9"/>
        <v>#REF!</v>
      </c>
      <c r="AA21" s="575"/>
      <c r="AB21" s="305"/>
      <c r="AC21" s="305"/>
      <c r="AD21" s="305"/>
      <c r="AE21" s="306"/>
      <c r="AF21" s="436"/>
      <c r="AG21" s="231"/>
      <c r="AH21" s="305"/>
      <c r="AI21" s="305"/>
      <c r="AJ21" s="305"/>
      <c r="AK21" s="306"/>
      <c r="AL21" s="436"/>
      <c r="AN21" s="305"/>
      <c r="AO21" s="305"/>
      <c r="AP21" s="305"/>
      <c r="AQ21" s="306"/>
      <c r="AR21" s="436"/>
      <c r="AT21" s="305"/>
      <c r="AU21" s="305"/>
      <c r="AV21" s="305"/>
      <c r="AW21" s="306"/>
      <c r="AX21" s="436"/>
    </row>
    <row r="22" spans="1:50" s="232" customFormat="1" ht="18" customHeight="1" x14ac:dyDescent="0.15">
      <c r="A22" s="224"/>
      <c r="B22" s="233" t="s">
        <v>38</v>
      </c>
      <c r="C22" s="226"/>
      <c r="D22" s="405">
        <f t="shared" si="2"/>
        <v>2701743</v>
      </c>
      <c r="E22" s="186">
        <f t="shared" si="0"/>
        <v>5.7824714947548292</v>
      </c>
      <c r="F22" s="226"/>
      <c r="G22" s="234">
        <f>'3solcasaad'!G22</f>
        <v>2028813</v>
      </c>
      <c r="H22" s="570">
        <f t="shared" si="3"/>
        <v>5.365125411515149</v>
      </c>
      <c r="I22" s="226"/>
      <c r="J22" s="234">
        <f>'3solcasaad'!J22</f>
        <v>434138</v>
      </c>
      <c r="K22" s="570">
        <f t="shared" si="4"/>
        <v>7.1918159957432684</v>
      </c>
      <c r="L22" s="226"/>
      <c r="M22" s="234">
        <f>'3solcasaad'!M22</f>
        <v>238792</v>
      </c>
      <c r="N22" s="570">
        <f t="shared" si="1"/>
        <v>8.3156573263290952</v>
      </c>
      <c r="O22" s="226"/>
      <c r="P22" s="236" t="e">
        <f t="shared" si="5"/>
        <v>#REF!</v>
      </c>
      <c r="Q22" s="237" t="e">
        <f t="shared" si="6"/>
        <v>#REF!</v>
      </c>
      <c r="R22" s="226"/>
      <c r="S22" s="234" t="e">
        <f>GETPIVOTDATA("Cuenta número de expedientes",#REF!,"CCAA",$B22,"TramoEdad",S$1)</f>
        <v>#REF!</v>
      </c>
      <c r="T22" s="235" t="e">
        <f t="shared" si="7"/>
        <v>#REF!</v>
      </c>
      <c r="U22" s="226"/>
      <c r="V22" s="234" t="e">
        <f>GETPIVOTDATA("Cuenta número de expedientes",#REF!,"CCAA",$B22,"TramoEdad",V$1)</f>
        <v>#REF!</v>
      </c>
      <c r="W22" s="235" t="e">
        <f t="shared" si="8"/>
        <v>#REF!</v>
      </c>
      <c r="X22" s="226"/>
      <c r="Y22" s="234" t="e">
        <f>GETPIVOTDATA("Cuenta número de expedientes",#REF!,"CCAA",$B22,"TramoEdad",Y$1)</f>
        <v>#REF!</v>
      </c>
      <c r="Z22" s="235" t="e">
        <f t="shared" si="9"/>
        <v>#REF!</v>
      </c>
      <c r="AA22" s="575"/>
      <c r="AB22" s="305"/>
      <c r="AC22" s="305"/>
      <c r="AD22" s="305"/>
      <c r="AE22" s="306"/>
      <c r="AF22" s="436"/>
      <c r="AG22" s="231"/>
      <c r="AH22" s="305"/>
      <c r="AI22" s="305"/>
      <c r="AJ22" s="305"/>
      <c r="AK22" s="306"/>
      <c r="AL22" s="436"/>
      <c r="AN22" s="305"/>
      <c r="AO22" s="305"/>
      <c r="AP22" s="305"/>
      <c r="AQ22" s="306"/>
      <c r="AR22" s="436"/>
      <c r="AT22" s="305"/>
      <c r="AU22" s="305"/>
      <c r="AV22" s="305"/>
      <c r="AW22" s="306"/>
      <c r="AX22" s="436"/>
    </row>
    <row r="23" spans="1:50" s="232" customFormat="1" ht="18" customHeight="1" x14ac:dyDescent="0.15">
      <c r="A23" s="224"/>
      <c r="B23" s="233" t="s">
        <v>45</v>
      </c>
      <c r="C23" s="226"/>
      <c r="D23" s="405">
        <f t="shared" si="2"/>
        <v>6578079</v>
      </c>
      <c r="E23" s="186">
        <f t="shared" si="0"/>
        <v>14.078894368467079</v>
      </c>
      <c r="F23" s="226"/>
      <c r="G23" s="234">
        <f>'3solcasaad'!G23</f>
        <v>5423824</v>
      </c>
      <c r="H23" s="570">
        <f t="shared" si="3"/>
        <v>14.343113914385279</v>
      </c>
      <c r="I23" s="226"/>
      <c r="J23" s="234">
        <f>'3solcasaad'!J23</f>
        <v>793640</v>
      </c>
      <c r="K23" s="570">
        <f t="shared" si="4"/>
        <v>13.147231633401562</v>
      </c>
      <c r="L23" s="226"/>
      <c r="M23" s="234">
        <f>'3solcasaad'!M23</f>
        <v>360615</v>
      </c>
      <c r="N23" s="570">
        <f t="shared" si="1"/>
        <v>12.55800347890284</v>
      </c>
      <c r="O23" s="226"/>
      <c r="P23" s="236" t="e">
        <f t="shared" si="5"/>
        <v>#REF!</v>
      </c>
      <c r="Q23" s="237" t="e">
        <f t="shared" si="6"/>
        <v>#REF!</v>
      </c>
      <c r="R23" s="226"/>
      <c r="S23" s="234" t="e">
        <f>GETPIVOTDATA("Cuenta número de expedientes",#REF!,"CCAA",$B23,"TramoEdad",S$1)</f>
        <v>#REF!</v>
      </c>
      <c r="T23" s="235" t="e">
        <f t="shared" si="7"/>
        <v>#REF!</v>
      </c>
      <c r="U23" s="226"/>
      <c r="V23" s="234" t="e">
        <f>GETPIVOTDATA("Cuenta número de expedientes",#REF!,"CCAA",$B23,"TramoEdad",V$1)</f>
        <v>#REF!</v>
      </c>
      <c r="W23" s="235" t="e">
        <f t="shared" si="8"/>
        <v>#REF!</v>
      </c>
      <c r="X23" s="226"/>
      <c r="Y23" s="234" t="e">
        <f>GETPIVOTDATA("Cuenta número de expedientes",#REF!,"CCAA",$B23,"TramoEdad",Y$1)</f>
        <v>#REF!</v>
      </c>
      <c r="Z23" s="235" t="e">
        <f t="shared" si="9"/>
        <v>#REF!</v>
      </c>
      <c r="AA23" s="575"/>
      <c r="AB23" s="305"/>
      <c r="AC23" s="305"/>
      <c r="AD23" s="305"/>
      <c r="AE23" s="306"/>
      <c r="AF23" s="436"/>
      <c r="AG23" s="231"/>
      <c r="AH23" s="305"/>
      <c r="AI23" s="305"/>
      <c r="AJ23" s="305"/>
      <c r="AK23" s="306"/>
      <c r="AL23" s="436"/>
      <c r="AN23" s="305"/>
      <c r="AO23" s="305"/>
      <c r="AP23" s="305"/>
      <c r="AQ23" s="306"/>
      <c r="AR23" s="436"/>
      <c r="AT23" s="305"/>
      <c r="AU23" s="305"/>
      <c r="AV23" s="305"/>
      <c r="AW23" s="306"/>
      <c r="AX23" s="436"/>
    </row>
    <row r="24" spans="1:50" s="240" customFormat="1" ht="18" customHeight="1" x14ac:dyDescent="0.15">
      <c r="A24" s="239"/>
      <c r="B24" s="233" t="s">
        <v>46</v>
      </c>
      <c r="C24" s="226"/>
      <c r="D24" s="405">
        <f t="shared" si="2"/>
        <v>1478509</v>
      </c>
      <c r="E24" s="186">
        <f t="shared" si="0"/>
        <v>3.1644150266100319</v>
      </c>
      <c r="F24" s="226"/>
      <c r="G24" s="234">
        <f>'3solcasaad'!G24</f>
        <v>1249999</v>
      </c>
      <c r="H24" s="570">
        <f t="shared" si="3"/>
        <v>3.3055788775350536</v>
      </c>
      <c r="I24" s="226"/>
      <c r="J24" s="234">
        <f>'3solcasaad'!J24</f>
        <v>159024</v>
      </c>
      <c r="K24" s="570">
        <f t="shared" si="4"/>
        <v>2.6343497848773372</v>
      </c>
      <c r="L24" s="226"/>
      <c r="M24" s="234">
        <f>'3solcasaad'!M24</f>
        <v>69486</v>
      </c>
      <c r="N24" s="570">
        <f t="shared" si="1"/>
        <v>2.4197701973990067</v>
      </c>
      <c r="O24" s="226"/>
      <c r="P24" s="236" t="e">
        <f t="shared" si="5"/>
        <v>#REF!</v>
      </c>
      <c r="Q24" s="237" t="e">
        <f t="shared" si="6"/>
        <v>#REF!</v>
      </c>
      <c r="R24" s="226"/>
      <c r="S24" s="234" t="e">
        <f>GETPIVOTDATA("Cuenta número de expedientes",#REF!,"CCAA",$B24,"TramoEdad",S$1)</f>
        <v>#REF!</v>
      </c>
      <c r="T24" s="235" t="e">
        <f t="shared" si="7"/>
        <v>#REF!</v>
      </c>
      <c r="U24" s="226"/>
      <c r="V24" s="234" t="e">
        <f>GETPIVOTDATA("Cuenta número de expedientes",#REF!,"CCAA",$B24,"TramoEdad",V$1)</f>
        <v>#REF!</v>
      </c>
      <c r="W24" s="235" t="e">
        <f t="shared" si="8"/>
        <v>#REF!</v>
      </c>
      <c r="X24" s="226"/>
      <c r="Y24" s="234" t="e">
        <f>GETPIVOTDATA("Cuenta número de expedientes",#REF!,"CCAA",$B24,"TramoEdad",Y$1)</f>
        <v>#REF!</v>
      </c>
      <c r="Z24" s="235" t="e">
        <f t="shared" si="9"/>
        <v>#REF!</v>
      </c>
      <c r="AA24" s="575"/>
      <c r="AB24" s="305"/>
      <c r="AC24" s="305"/>
      <c r="AD24" s="305"/>
      <c r="AE24" s="306"/>
      <c r="AF24" s="436"/>
      <c r="AG24" s="231"/>
      <c r="AH24" s="305"/>
      <c r="AI24" s="305"/>
      <c r="AJ24" s="305"/>
      <c r="AK24" s="306"/>
      <c r="AL24" s="436"/>
      <c r="AN24" s="305"/>
      <c r="AO24" s="305"/>
      <c r="AP24" s="305"/>
      <c r="AQ24" s="306"/>
      <c r="AR24" s="436"/>
      <c r="AT24" s="305"/>
      <c r="AU24" s="305"/>
      <c r="AV24" s="305"/>
      <c r="AW24" s="306"/>
      <c r="AX24" s="436"/>
    </row>
    <row r="25" spans="1:50" s="232" customFormat="1" ht="18" customHeight="1" x14ac:dyDescent="0.15">
      <c r="B25" s="233" t="s">
        <v>47</v>
      </c>
      <c r="C25" s="226"/>
      <c r="D25" s="406">
        <f t="shared" si="2"/>
        <v>647554</v>
      </c>
      <c r="E25" s="186">
        <f t="shared" si="0"/>
        <v>1.385943276734489</v>
      </c>
      <c r="F25" s="226"/>
      <c r="G25" s="238">
        <f>'3solcasaad'!G25</f>
        <v>521118</v>
      </c>
      <c r="H25" s="570">
        <f t="shared" si="3"/>
        <v>1.3780784252653899</v>
      </c>
      <c r="I25" s="226"/>
      <c r="J25" s="238">
        <f>'3solcasaad'!J25</f>
        <v>84596</v>
      </c>
      <c r="K25" s="570">
        <f t="shared" si="4"/>
        <v>1.4013951001200022</v>
      </c>
      <c r="L25" s="226"/>
      <c r="M25" s="238">
        <f>'3solcasaad'!M25</f>
        <v>41840</v>
      </c>
      <c r="N25" s="570">
        <f t="shared" si="1"/>
        <v>1.4570299781132088</v>
      </c>
      <c r="O25" s="226"/>
      <c r="P25" s="241" t="e">
        <f t="shared" si="5"/>
        <v>#REF!</v>
      </c>
      <c r="Q25" s="237" t="e">
        <f t="shared" si="6"/>
        <v>#REF!</v>
      </c>
      <c r="R25" s="226"/>
      <c r="S25" s="238" t="e">
        <f>GETPIVOTDATA("Cuenta número de expedientes",#REF!,"CCAA",$B25,"TramoEdad",S$1)</f>
        <v>#REF!</v>
      </c>
      <c r="T25" s="235" t="e">
        <f t="shared" si="7"/>
        <v>#REF!</v>
      </c>
      <c r="U25" s="226"/>
      <c r="V25" s="238" t="e">
        <f>GETPIVOTDATA("Cuenta número de expedientes",#REF!,"CCAA",$B25,"TramoEdad",V$1)</f>
        <v>#REF!</v>
      </c>
      <c r="W25" s="235" t="e">
        <f t="shared" si="8"/>
        <v>#REF!</v>
      </c>
      <c r="X25" s="226"/>
      <c r="Y25" s="238" t="e">
        <f>GETPIVOTDATA("Cuenta número de expedientes",#REF!,"CCAA",$B25,"TramoEdad",Y$1)</f>
        <v>#REF!</v>
      </c>
      <c r="Z25" s="235" t="e">
        <f t="shared" si="9"/>
        <v>#REF!</v>
      </c>
      <c r="AA25" s="575"/>
      <c r="AB25" s="305"/>
      <c r="AC25" s="305"/>
      <c r="AD25" s="305"/>
      <c r="AE25" s="306"/>
      <c r="AF25" s="436"/>
      <c r="AG25" s="231"/>
      <c r="AH25" s="305"/>
      <c r="AI25" s="305"/>
      <c r="AJ25" s="305"/>
      <c r="AK25" s="306"/>
      <c r="AL25" s="436"/>
      <c r="AN25" s="305"/>
      <c r="AO25" s="305"/>
      <c r="AP25" s="305"/>
      <c r="AQ25" s="306"/>
      <c r="AR25" s="436"/>
      <c r="AT25" s="305"/>
      <c r="AU25" s="305"/>
      <c r="AV25" s="305"/>
      <c r="AW25" s="306"/>
      <c r="AX25" s="436"/>
    </row>
    <row r="26" spans="1:50" s="232" customFormat="1" ht="18" customHeight="1" x14ac:dyDescent="0.15">
      <c r="B26" s="233" t="s">
        <v>48</v>
      </c>
      <c r="C26" s="226"/>
      <c r="D26" s="406">
        <f t="shared" si="2"/>
        <v>2199088</v>
      </c>
      <c r="E26" s="186">
        <f t="shared" si="0"/>
        <v>4.7066518445527237</v>
      </c>
      <c r="F26" s="226"/>
      <c r="G26" s="238">
        <f>'3solcasaad'!G26</f>
        <v>1714987</v>
      </c>
      <c r="H26" s="570">
        <f t="shared" si="3"/>
        <v>4.5352234701365433</v>
      </c>
      <c r="I26" s="226"/>
      <c r="J26" s="238">
        <f>'3solcasaad'!J26</f>
        <v>324460</v>
      </c>
      <c r="K26" s="570">
        <f t="shared" si="4"/>
        <v>5.3749190763740122</v>
      </c>
      <c r="L26" s="226"/>
      <c r="M26" s="238">
        <f>'3solcasaad'!M26</f>
        <v>159641</v>
      </c>
      <c r="N26" s="570">
        <f t="shared" si="1"/>
        <v>5.5593145969400277</v>
      </c>
      <c r="O26" s="226"/>
      <c r="P26" s="241" t="e">
        <f t="shared" si="5"/>
        <v>#REF!</v>
      </c>
      <c r="Q26" s="237" t="e">
        <f t="shared" si="6"/>
        <v>#REF!</v>
      </c>
      <c r="R26" s="226"/>
      <c r="S26" s="238" t="e">
        <f>GETPIVOTDATA("Cuenta número de expedientes",#REF!,"CCAA",$B26,"TramoEdad",S$1)</f>
        <v>#REF!</v>
      </c>
      <c r="T26" s="235" t="e">
        <f t="shared" si="7"/>
        <v>#REF!</v>
      </c>
      <c r="U26" s="226"/>
      <c r="V26" s="238" t="e">
        <f>GETPIVOTDATA("Cuenta número de expedientes",#REF!,"CCAA",$B26,"TramoEdad",V$1)</f>
        <v>#REF!</v>
      </c>
      <c r="W26" s="235" t="e">
        <f t="shared" si="8"/>
        <v>#REF!</v>
      </c>
      <c r="X26" s="226"/>
      <c r="Y26" s="238" t="e">
        <f>GETPIVOTDATA("Cuenta número de expedientes",#REF!,"CCAA",$B26,"TramoEdad",Y$1)</f>
        <v>#REF!</v>
      </c>
      <c r="Z26" s="235" t="e">
        <f t="shared" si="9"/>
        <v>#REF!</v>
      </c>
      <c r="AA26" s="575"/>
      <c r="AB26" s="305"/>
      <c r="AC26" s="305"/>
      <c r="AD26" s="305"/>
      <c r="AE26" s="306"/>
      <c r="AF26" s="437"/>
      <c r="AG26" s="231"/>
      <c r="AH26" s="305"/>
      <c r="AI26" s="305"/>
      <c r="AJ26" s="305"/>
      <c r="AK26" s="306"/>
      <c r="AL26" s="436"/>
      <c r="AN26" s="305"/>
      <c r="AO26" s="305"/>
      <c r="AP26" s="305"/>
      <c r="AQ26" s="306"/>
      <c r="AR26" s="436"/>
      <c r="AT26" s="305"/>
      <c r="AU26" s="305"/>
      <c r="AV26" s="305"/>
      <c r="AW26" s="306"/>
      <c r="AX26" s="436"/>
    </row>
    <row r="27" spans="1:50" s="232" customFormat="1" ht="18" customHeight="1" x14ac:dyDescent="0.15">
      <c r="B27" s="233" t="s">
        <v>49</v>
      </c>
      <c r="C27" s="226"/>
      <c r="D27" s="406">
        <f t="shared" si="2"/>
        <v>315675</v>
      </c>
      <c r="E27" s="187">
        <f t="shared" si="0"/>
        <v>0.67563113482915682</v>
      </c>
      <c r="F27" s="226"/>
      <c r="G27" s="238">
        <f>'3solcasaad'!G27</f>
        <v>250290</v>
      </c>
      <c r="H27" s="571">
        <f t="shared" si="3"/>
        <v>0.66188319931315831</v>
      </c>
      <c r="I27" s="226"/>
      <c r="J27" s="238">
        <f>'3solcasaad'!J27</f>
        <v>42318</v>
      </c>
      <c r="K27" s="571">
        <f t="shared" si="4"/>
        <v>0.70102886480304327</v>
      </c>
      <c r="L27" s="226"/>
      <c r="M27" s="238">
        <f>'3solcasaad'!M27</f>
        <v>23067</v>
      </c>
      <c r="N27" s="571">
        <f t="shared" si="1"/>
        <v>0.80328179983597969</v>
      </c>
      <c r="O27" s="226"/>
      <c r="P27" s="241" t="e">
        <f t="shared" si="5"/>
        <v>#REF!</v>
      </c>
      <c r="Q27" s="243" t="e">
        <f t="shared" si="6"/>
        <v>#REF!</v>
      </c>
      <c r="R27" s="226"/>
      <c r="S27" s="238" t="e">
        <f>GETPIVOTDATA("Cuenta número de expedientes",#REF!,"CCAA",$B27,"TramoEdad",S$1)</f>
        <v>#REF!</v>
      </c>
      <c r="T27" s="242" t="e">
        <f t="shared" si="7"/>
        <v>#REF!</v>
      </c>
      <c r="U27" s="226"/>
      <c r="V27" s="238" t="e">
        <f>GETPIVOTDATA("Cuenta número de expedientes",#REF!,"CCAA",$B27,"TramoEdad",V$1)</f>
        <v>#REF!</v>
      </c>
      <c r="W27" s="242" t="e">
        <f t="shared" si="8"/>
        <v>#REF!</v>
      </c>
      <c r="X27" s="226"/>
      <c r="Y27" s="238" t="e">
        <f>GETPIVOTDATA("Cuenta número de expedientes",#REF!,"CCAA",$B27,"TramoEdad",Y$1)</f>
        <v>#REF!</v>
      </c>
      <c r="Z27" s="242" t="e">
        <f t="shared" si="9"/>
        <v>#REF!</v>
      </c>
      <c r="AA27" s="575"/>
      <c r="AB27" s="305"/>
      <c r="AC27" s="305"/>
      <c r="AD27" s="305"/>
      <c r="AE27" s="306"/>
      <c r="AF27" s="436"/>
      <c r="AG27" s="231"/>
      <c r="AH27" s="305"/>
      <c r="AI27" s="305"/>
      <c r="AJ27" s="305"/>
      <c r="AK27" s="306"/>
      <c r="AL27" s="436"/>
      <c r="AN27" s="305"/>
      <c r="AO27" s="305"/>
      <c r="AP27" s="305"/>
      <c r="AQ27" s="306"/>
      <c r="AR27" s="436"/>
      <c r="AT27" s="305"/>
      <c r="AU27" s="305"/>
      <c r="AV27" s="305"/>
      <c r="AW27" s="306"/>
      <c r="AX27" s="436"/>
    </row>
    <row r="28" spans="1:50" s="232" customFormat="1" ht="18" customHeight="1" x14ac:dyDescent="0.15">
      <c r="B28" s="244" t="s">
        <v>4</v>
      </c>
      <c r="C28" s="226"/>
      <c r="D28" s="407">
        <f t="shared" si="2"/>
        <v>171528</v>
      </c>
      <c r="E28" s="188">
        <f t="shared" si="0"/>
        <v>0.36711699467799358</v>
      </c>
      <c r="F28" s="226"/>
      <c r="G28" s="245">
        <f>'3solcasaad'!G28</f>
        <v>153112</v>
      </c>
      <c r="H28" s="572">
        <f t="shared" si="3"/>
        <v>0.40489935839720442</v>
      </c>
      <c r="I28" s="226"/>
      <c r="J28" s="245">
        <f>'3solcasaad'!J28</f>
        <v>13498</v>
      </c>
      <c r="K28" s="572">
        <f t="shared" si="4"/>
        <v>0.22360432007919748</v>
      </c>
      <c r="L28" s="226"/>
      <c r="M28" s="245">
        <f>'3solcasaad'!M28</f>
        <v>4918</v>
      </c>
      <c r="N28" s="572">
        <f t="shared" si="1"/>
        <v>0.17126370536235089</v>
      </c>
      <c r="O28" s="226"/>
      <c r="P28" s="247" t="e">
        <f t="shared" si="5"/>
        <v>#REF!</v>
      </c>
      <c r="Q28" s="248" t="e">
        <f t="shared" si="6"/>
        <v>#REF!</v>
      </c>
      <c r="R28" s="226"/>
      <c r="S28" s="245" t="e">
        <f>GETPIVOTDATA("Cuenta número de expedientes",#REF!,"CCAA","Ceuta","TramoEdad",S$1)+GETPIVOTDATA("Cuenta número de expedientes",#REF!,"CCAA","Melilla","TramoEdad",S$1)</f>
        <v>#REF!</v>
      </c>
      <c r="T28" s="246" t="e">
        <f t="shared" si="7"/>
        <v>#REF!</v>
      </c>
      <c r="U28" s="226"/>
      <c r="V28" s="245" t="e">
        <f>GETPIVOTDATA("Cuenta número de expedientes",#REF!,"CCAA","Ceuta","TramoEdad",V$1)+GETPIVOTDATA("Cuenta número de expedientes",#REF!,"CCAA","Melilla","TramoEdad",V$1)</f>
        <v>#REF!</v>
      </c>
      <c r="W28" s="246" t="e">
        <f t="shared" si="8"/>
        <v>#REF!</v>
      </c>
      <c r="X28" s="226"/>
      <c r="Y28" s="245" t="e">
        <f>GETPIVOTDATA("Cuenta número de expedientes",#REF!,"CCAA","Ceuta","TramoEdad",Y$1)+GETPIVOTDATA("Cuenta número de expedientes",#REF!,"CCAA","Melilla","TramoEdad",Y$1)</f>
        <v>#REF!</v>
      </c>
      <c r="Z28" s="246" t="e">
        <f t="shared" si="9"/>
        <v>#REF!</v>
      </c>
      <c r="AA28" s="575"/>
      <c r="AB28" s="305"/>
      <c r="AC28" s="305"/>
      <c r="AD28" s="305"/>
      <c r="AE28" s="306"/>
      <c r="AF28" s="436"/>
      <c r="AG28" s="231"/>
      <c r="AH28" s="305"/>
      <c r="AI28" s="305"/>
      <c r="AJ28" s="305"/>
      <c r="AK28" s="306"/>
      <c r="AL28" s="436"/>
      <c r="AN28" s="305"/>
      <c r="AO28" s="305"/>
      <c r="AP28" s="305"/>
      <c r="AQ28" s="306"/>
      <c r="AR28" s="436"/>
      <c r="AT28" s="305"/>
      <c r="AU28" s="305"/>
      <c r="AV28" s="305"/>
      <c r="AW28" s="306"/>
      <c r="AX28" s="436"/>
    </row>
    <row r="29" spans="1:50" s="223" customFormat="1" ht="3.75" customHeight="1" x14ac:dyDescent="0.15">
      <c r="A29" s="220"/>
      <c r="B29" s="221"/>
      <c r="C29" s="222"/>
      <c r="D29" s="221"/>
      <c r="E29" s="249"/>
      <c r="F29" s="222"/>
      <c r="G29" s="221"/>
      <c r="H29" s="573"/>
      <c r="I29" s="222"/>
      <c r="J29" s="221"/>
      <c r="K29" s="573"/>
      <c r="L29" s="222"/>
      <c r="M29" s="221"/>
      <c r="N29" s="573"/>
      <c r="O29" s="222"/>
      <c r="P29" s="221"/>
      <c r="Q29" s="250"/>
      <c r="R29" s="222"/>
      <c r="S29" s="221"/>
      <c r="T29" s="574"/>
      <c r="U29" s="222"/>
      <c r="V29" s="221"/>
      <c r="W29" s="573"/>
      <c r="X29" s="222"/>
      <c r="Y29" s="221"/>
      <c r="Z29" s="573"/>
      <c r="AA29" s="575"/>
      <c r="AB29" s="309"/>
      <c r="AC29" s="309"/>
      <c r="AD29" s="305"/>
      <c r="AE29" s="306"/>
      <c r="AF29" s="436"/>
      <c r="AG29" s="231"/>
      <c r="AH29" s="309"/>
      <c r="AI29" s="309"/>
      <c r="AJ29" s="305"/>
      <c r="AK29" s="306"/>
      <c r="AL29" s="436"/>
      <c r="AN29" s="309"/>
      <c r="AO29" s="309"/>
      <c r="AP29" s="305"/>
      <c r="AQ29" s="306"/>
      <c r="AR29" s="436"/>
      <c r="AT29" s="309"/>
      <c r="AU29" s="309"/>
      <c r="AV29" s="305"/>
      <c r="AW29" s="306"/>
      <c r="AX29" s="436"/>
    </row>
    <row r="30" spans="1:50" s="251" customFormat="1" ht="18" customHeight="1" x14ac:dyDescent="0.15">
      <c r="B30" s="252" t="s">
        <v>3</v>
      </c>
      <c r="C30" s="211"/>
      <c r="D30" s="253">
        <f>SUM(D11:D28)</f>
        <v>46722980</v>
      </c>
      <c r="E30" s="254">
        <f>SUM(E11:E28)</f>
        <v>100</v>
      </c>
      <c r="F30" s="211"/>
      <c r="G30" s="253">
        <f>SUM(G11:G28)</f>
        <v>37814829</v>
      </c>
      <c r="H30" s="504">
        <f>SUM(H11:H28)</f>
        <v>100</v>
      </c>
      <c r="I30" s="211"/>
      <c r="J30" s="253">
        <f>SUM(J11:J28)</f>
        <v>6036556</v>
      </c>
      <c r="K30" s="504">
        <f>SUM(K11:K28)</f>
        <v>100.00000000000001</v>
      </c>
      <c r="L30" s="211"/>
      <c r="M30" s="253">
        <f>SUM(M11:M28)</f>
        <v>2871595</v>
      </c>
      <c r="N30" s="504">
        <f>SUM(N11:N28)</f>
        <v>100</v>
      </c>
      <c r="O30" s="211"/>
      <c r="P30" s="253" t="e">
        <f>SUM(P11:P28)</f>
        <v>#REF!</v>
      </c>
      <c r="Q30" s="255" t="e">
        <f>P30*100/D30</f>
        <v>#REF!</v>
      </c>
      <c r="R30" s="211"/>
      <c r="S30" s="253" t="e">
        <f>SUM(S11:S28)</f>
        <v>#REF!</v>
      </c>
      <c r="T30" s="254" t="e">
        <f>S30*100/G30</f>
        <v>#REF!</v>
      </c>
      <c r="U30" s="211"/>
      <c r="V30" s="253" t="e">
        <f>SUM(V11:V28)</f>
        <v>#REF!</v>
      </c>
      <c r="W30" s="254" t="e">
        <f>V30*100/J30</f>
        <v>#REF!</v>
      </c>
      <c r="X30" s="211"/>
      <c r="Y30" s="253" t="e">
        <f>SUM(Y11:Y28)</f>
        <v>#REF!</v>
      </c>
      <c r="Z30" s="254" t="e">
        <f>Y30*100/M30</f>
        <v>#REF!</v>
      </c>
      <c r="AA30" s="575"/>
      <c r="AB30" s="305"/>
      <c r="AC30" s="305"/>
      <c r="AD30" s="309"/>
      <c r="AE30" s="309"/>
      <c r="AF30" s="438"/>
      <c r="AG30" s="439"/>
      <c r="AH30" s="305"/>
      <c r="AI30" s="305"/>
      <c r="AJ30" s="309"/>
      <c r="AK30" s="309"/>
      <c r="AL30" s="438"/>
      <c r="AN30" s="305"/>
      <c r="AO30" s="305"/>
      <c r="AP30" s="309"/>
      <c r="AQ30" s="309"/>
      <c r="AR30" s="438"/>
      <c r="AT30" s="305"/>
      <c r="AU30" s="305"/>
      <c r="AV30" s="309"/>
      <c r="AW30" s="309"/>
      <c r="AX30" s="438"/>
    </row>
    <row r="31" spans="1:50" s="256" customFormat="1" ht="5.25" customHeight="1" x14ac:dyDescent="0.2">
      <c r="B31" s="257" t="s">
        <v>42</v>
      </c>
      <c r="C31" s="258"/>
      <c r="D31" s="258"/>
      <c r="E31" s="258"/>
      <c r="F31" s="258"/>
      <c r="G31" s="258"/>
      <c r="H31" s="258"/>
      <c r="I31" s="258"/>
      <c r="O31" s="259"/>
      <c r="R31" s="258"/>
    </row>
    <row r="32" spans="1:50" s="251" customFormat="1" ht="5.25" customHeight="1" x14ac:dyDescent="0.2">
      <c r="B32" s="257" t="s">
        <v>50</v>
      </c>
      <c r="C32" s="260"/>
      <c r="D32" s="260"/>
      <c r="E32" s="260"/>
      <c r="F32" s="260"/>
      <c r="G32" s="260"/>
      <c r="H32" s="260"/>
      <c r="I32" s="260"/>
      <c r="O32" s="259"/>
      <c r="R32" s="260"/>
    </row>
    <row r="33" spans="2:19" s="251" customFormat="1" ht="13.5" customHeight="1" x14ac:dyDescent="0.2">
      <c r="B33" s="1057" t="s">
        <v>227</v>
      </c>
      <c r="C33" s="1057"/>
      <c r="D33" s="1057"/>
      <c r="E33" s="1057"/>
      <c r="F33" s="1057"/>
      <c r="G33" s="1057"/>
      <c r="H33" s="1057"/>
      <c r="I33" s="1057"/>
      <c r="J33" s="1057"/>
      <c r="K33" s="1057"/>
      <c r="L33" s="1057"/>
      <c r="M33" s="1057"/>
      <c r="O33" s="259"/>
    </row>
    <row r="34" spans="2:19" ht="29.25" customHeight="1" x14ac:dyDescent="0.2">
      <c r="B34" s="1064"/>
      <c r="C34" s="1064"/>
      <c r="D34" s="1064"/>
      <c r="E34" s="1064"/>
      <c r="F34" s="1064"/>
      <c r="G34" s="1064"/>
      <c r="H34" s="1064"/>
      <c r="I34" s="1064"/>
      <c r="J34" s="1064"/>
      <c r="K34" s="1064"/>
      <c r="L34" s="1064"/>
      <c r="M34" s="1064"/>
      <c r="N34" s="1064"/>
      <c r="O34" s="1064"/>
      <c r="P34" s="1064"/>
      <c r="Q34" s="262"/>
      <c r="R34" s="262"/>
      <c r="S34" s="262"/>
    </row>
    <row r="35" spans="2:19" ht="4.5" customHeight="1" x14ac:dyDescent="0.2">
      <c r="B35" s="1065"/>
      <c r="C35" s="1065"/>
      <c r="D35" s="1065"/>
      <c r="E35" s="1065"/>
      <c r="F35" s="1065"/>
      <c r="G35" s="1065"/>
      <c r="H35" s="1065"/>
      <c r="I35" s="1065"/>
      <c r="J35" s="1065"/>
      <c r="K35" s="1065"/>
      <c r="L35" s="1065"/>
      <c r="M35" s="1065"/>
      <c r="N35" s="1065"/>
      <c r="O35" s="1065"/>
      <c r="P35" s="1065"/>
      <c r="Q35" s="262"/>
      <c r="R35" s="262"/>
      <c r="S35" s="262"/>
    </row>
    <row r="38" spans="2:19" x14ac:dyDescent="0.2">
      <c r="L38" s="263"/>
      <c r="M38" s="263"/>
      <c r="N38" s="263"/>
    </row>
  </sheetData>
  <mergeCells count="22">
    <mergeCell ref="V7:W7"/>
    <mergeCell ref="P7:Q8"/>
    <mergeCell ref="B33:M33"/>
    <mergeCell ref="B34:P34"/>
    <mergeCell ref="B35:P35"/>
    <mergeCell ref="S7:T7"/>
    <mergeCell ref="B2:I2"/>
    <mergeCell ref="B3:I3"/>
    <mergeCell ref="B7:B9"/>
    <mergeCell ref="D7:E8"/>
    <mergeCell ref="G7:H7"/>
    <mergeCell ref="A4:Z4"/>
    <mergeCell ref="B5:Z5"/>
    <mergeCell ref="Y7:Z7"/>
    <mergeCell ref="G8:H8"/>
    <mergeCell ref="J8:K8"/>
    <mergeCell ref="M8:N8"/>
    <mergeCell ref="S8:T8"/>
    <mergeCell ref="V8:W8"/>
    <mergeCell ref="Y8:Z8"/>
    <mergeCell ref="J7:K7"/>
    <mergeCell ref="M7:N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39">
    <tabColor theme="0"/>
    <pageSetUpPr fitToPage="1"/>
  </sheetPr>
  <dimension ref="A1:AX38"/>
  <sheetViews>
    <sheetView showGridLines="0" topLeftCell="A25"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1.85546875" style="261" customWidth="1"/>
    <col min="5" max="5" width="7.7109375" style="261" customWidth="1"/>
    <col min="6" max="6" width="0.42578125" style="261" customWidth="1"/>
    <col min="7" max="7" width="12.42578125" style="261" customWidth="1"/>
    <col min="8" max="8" width="6.28515625" style="261" customWidth="1"/>
    <col min="9" max="9" width="0.42578125" style="261" customWidth="1"/>
    <col min="10" max="10" width="10.85546875" style="261" customWidth="1"/>
    <col min="11" max="11" width="6.28515625" style="261" customWidth="1"/>
    <col min="12" max="12" width="0.42578125" style="261" customWidth="1"/>
    <col min="13" max="13" width="11.85546875" style="261" customWidth="1"/>
    <col min="14" max="14" width="6.28515625" style="261" customWidth="1"/>
    <col min="15" max="15" width="0.7109375" style="259" customWidth="1"/>
    <col min="16" max="16" width="10.140625" style="261" bestFit="1" customWidth="1"/>
    <col min="17" max="17" width="8.5703125" style="261" customWidth="1"/>
    <col min="18" max="18" width="0.42578125" style="261" customWidth="1"/>
    <col min="19" max="19" width="8.42578125" style="261" bestFit="1" customWidth="1"/>
    <col min="20" max="20" width="7.85546875" style="261" bestFit="1" customWidth="1"/>
    <col min="21" max="21" width="0.42578125" style="261" customWidth="1"/>
    <col min="22" max="22" width="8.42578125" style="261" bestFit="1" customWidth="1"/>
    <col min="23" max="23" width="7.7109375" style="261" bestFit="1" customWidth="1"/>
    <col min="24" max="24" width="0.42578125" style="261" customWidth="1"/>
    <col min="25" max="25" width="8.42578125" style="297" bestFit="1" customWidth="1"/>
    <col min="26" max="26" width="7.7109375" style="297" bestFit="1" customWidth="1"/>
    <col min="27" max="27" width="11.42578125" style="297"/>
    <col min="28" max="30" width="2.42578125" style="297" bestFit="1" customWidth="1"/>
    <col min="31" max="31" width="13" style="297" bestFit="1" customWidth="1"/>
    <col min="32" max="32" width="3.42578125" style="297" bestFit="1" customWidth="1"/>
    <col min="33" max="33" width="3.85546875" style="297" customWidth="1"/>
    <col min="34" max="36" width="2.42578125" style="297" bestFit="1" customWidth="1"/>
    <col min="37" max="37" width="8.42578125" style="297" bestFit="1" customWidth="1"/>
    <col min="38" max="38" width="3.42578125" style="297" bestFit="1" customWidth="1"/>
    <col min="39" max="39" width="3.5703125" style="297" customWidth="1"/>
    <col min="40" max="42" width="2.42578125" style="297" bestFit="1" customWidth="1"/>
    <col min="43" max="43" width="8.42578125" style="297" bestFit="1" customWidth="1"/>
    <col min="44" max="44" width="4.140625" style="297" bestFit="1" customWidth="1"/>
    <col min="45" max="45" width="3.28515625" style="297" customWidth="1"/>
    <col min="46" max="46" width="4.28515625" style="297" bestFit="1" customWidth="1"/>
    <col min="47" max="47" width="2.42578125" style="297" bestFit="1" customWidth="1"/>
    <col min="48" max="48" width="4.28515625" style="297" bestFit="1" customWidth="1"/>
    <col min="49" max="49" width="8.42578125" style="297" bestFit="1" customWidth="1"/>
    <col min="50" max="50" width="4.28515625" style="297" bestFit="1" customWidth="1"/>
    <col min="51" max="16384" width="11.42578125" style="261"/>
  </cols>
  <sheetData>
    <row r="1" spans="1:50" s="201" customFormat="1" ht="15" customHeight="1" x14ac:dyDescent="0.2">
      <c r="B1" s="202"/>
      <c r="C1" s="203"/>
      <c r="F1" s="203"/>
      <c r="I1" s="203"/>
      <c r="O1" s="204"/>
      <c r="R1" s="203"/>
      <c r="Y1" s="713"/>
      <c r="Z1" s="713"/>
      <c r="AA1" s="713"/>
      <c r="AB1" s="713"/>
      <c r="AC1" s="713"/>
      <c r="AD1" s="713"/>
      <c r="AE1" s="713"/>
      <c r="AF1" s="713"/>
      <c r="AG1" s="713"/>
      <c r="AH1" s="713"/>
      <c r="AI1" s="713"/>
      <c r="AJ1" s="713"/>
      <c r="AK1" s="713"/>
      <c r="AL1" s="713"/>
      <c r="AM1" s="713"/>
      <c r="AN1" s="713"/>
      <c r="AO1" s="713"/>
      <c r="AP1" s="713"/>
      <c r="AQ1" s="713"/>
      <c r="AR1" s="713"/>
      <c r="AS1" s="713"/>
      <c r="AT1" s="713"/>
      <c r="AU1" s="713"/>
      <c r="AV1" s="713"/>
      <c r="AW1" s="713"/>
      <c r="AX1" s="713"/>
    </row>
    <row r="2" spans="1:50" s="205" customFormat="1" ht="52.5" customHeight="1" x14ac:dyDescent="0.2">
      <c r="B2" s="1033"/>
      <c r="C2" s="1033"/>
      <c r="D2" s="1033"/>
      <c r="E2" s="1033"/>
      <c r="F2" s="1033"/>
      <c r="G2" s="1033"/>
      <c r="H2" s="1033"/>
      <c r="I2" s="1033"/>
      <c r="O2" s="207"/>
      <c r="Y2" s="61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row>
    <row r="3" spans="1:50" s="208" customFormat="1" ht="4.5" customHeight="1" x14ac:dyDescent="0.2">
      <c r="B3" s="1034"/>
      <c r="C3" s="1034"/>
      <c r="D3" s="1034"/>
      <c r="E3" s="1034"/>
      <c r="F3" s="1034"/>
      <c r="G3" s="1034"/>
      <c r="H3" s="1034"/>
      <c r="I3" s="1034"/>
      <c r="O3" s="207"/>
      <c r="Y3" s="61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row>
    <row r="4" spans="1:50" s="208" customFormat="1" ht="17.25" customHeight="1" x14ac:dyDescent="0.2">
      <c r="A4" s="1034" t="s">
        <v>420</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617"/>
      <c r="AB4" s="617"/>
      <c r="AC4" s="617"/>
      <c r="AD4" s="617"/>
      <c r="AE4" s="617"/>
      <c r="AF4" s="617"/>
      <c r="AG4" s="617"/>
      <c r="AH4" s="617"/>
      <c r="AI4" s="617"/>
      <c r="AJ4" s="617"/>
      <c r="AK4" s="617"/>
      <c r="AL4" s="617"/>
      <c r="AM4" s="617"/>
      <c r="AN4" s="617"/>
      <c r="AO4" s="617"/>
      <c r="AP4" s="617"/>
      <c r="AQ4" s="617"/>
      <c r="AR4" s="617"/>
      <c r="AS4" s="617"/>
      <c r="AT4" s="617"/>
      <c r="AU4" s="617"/>
      <c r="AV4" s="617"/>
      <c r="AW4" s="617"/>
      <c r="AX4" s="617"/>
    </row>
    <row r="5" spans="1:50"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617"/>
      <c r="AB5" s="617"/>
      <c r="AC5" s="617"/>
      <c r="AD5" s="617"/>
      <c r="AE5" s="617"/>
      <c r="AF5" s="617"/>
      <c r="AG5" s="617"/>
      <c r="AH5" s="617"/>
      <c r="AI5" s="617"/>
      <c r="AJ5" s="617"/>
      <c r="AK5" s="617"/>
      <c r="AL5" s="617"/>
      <c r="AM5" s="617"/>
      <c r="AN5" s="617"/>
      <c r="AO5" s="617"/>
      <c r="AP5" s="617"/>
      <c r="AQ5" s="617"/>
      <c r="AR5" s="617"/>
      <c r="AS5" s="617"/>
      <c r="AT5" s="617"/>
      <c r="AU5" s="617"/>
      <c r="AV5" s="617"/>
      <c r="AW5" s="617"/>
      <c r="AX5" s="617"/>
    </row>
    <row r="6" spans="1:50" s="617" customFormat="1" ht="6" customHeight="1" x14ac:dyDescent="0.2"/>
    <row r="7" spans="1:50" s="431" customFormat="1" ht="12.75" customHeight="1" x14ac:dyDescent="0.2">
      <c r="A7" s="714"/>
      <c r="B7" s="1113" t="s">
        <v>15</v>
      </c>
      <c r="C7" s="674"/>
      <c r="D7" s="1114" t="s">
        <v>218</v>
      </c>
      <c r="E7" s="1114"/>
      <c r="F7" s="674"/>
      <c r="G7" s="1114"/>
      <c r="H7" s="1114"/>
      <c r="I7" s="674"/>
      <c r="J7" s="1114"/>
      <c r="K7" s="1114"/>
      <c r="L7" s="674"/>
      <c r="M7" s="1114"/>
      <c r="N7" s="1114"/>
      <c r="O7" s="674"/>
      <c r="P7" s="1114" t="s">
        <v>33</v>
      </c>
      <c r="Q7" s="1114"/>
      <c r="R7" s="674"/>
      <c r="S7" s="1114"/>
      <c r="T7" s="1114"/>
      <c r="U7" s="674"/>
      <c r="V7" s="1114"/>
      <c r="W7" s="1114"/>
      <c r="X7" s="674"/>
      <c r="Y7" s="1078"/>
      <c r="Z7" s="1078"/>
      <c r="AA7" s="672"/>
      <c r="AB7" s="672"/>
      <c r="AC7" s="596"/>
      <c r="AD7" s="596"/>
      <c r="AE7" s="596"/>
      <c r="AF7" s="596"/>
      <c r="AG7" s="596"/>
      <c r="AH7" s="596"/>
      <c r="AI7" s="597"/>
      <c r="AJ7" s="596"/>
      <c r="AK7" s="596"/>
      <c r="AL7" s="596"/>
      <c r="AM7" s="596"/>
      <c r="AN7" s="596"/>
      <c r="AO7" s="596"/>
      <c r="AP7" s="596"/>
      <c r="AQ7" s="596"/>
      <c r="AR7" s="596"/>
      <c r="AS7" s="596"/>
      <c r="AT7" s="596"/>
      <c r="AU7" s="596"/>
      <c r="AV7" s="596"/>
      <c r="AW7" s="596"/>
      <c r="AX7" s="596"/>
    </row>
    <row r="8" spans="1:50" s="431" customFormat="1" ht="33.75" customHeight="1" x14ac:dyDescent="0.2">
      <c r="A8" s="714"/>
      <c r="B8" s="1113"/>
      <c r="C8" s="674"/>
      <c r="D8" s="1114"/>
      <c r="E8" s="1114"/>
      <c r="F8" s="674"/>
      <c r="G8" s="1114" t="s">
        <v>177</v>
      </c>
      <c r="H8" s="1114"/>
      <c r="I8" s="674"/>
      <c r="J8" s="1114" t="s">
        <v>183</v>
      </c>
      <c r="K8" s="1114"/>
      <c r="L8" s="674"/>
      <c r="M8" s="1114" t="s">
        <v>178</v>
      </c>
      <c r="N8" s="1114"/>
      <c r="O8" s="674"/>
      <c r="P8" s="1114"/>
      <c r="Q8" s="1114"/>
      <c r="R8" s="674"/>
      <c r="S8" s="1114" t="s">
        <v>184</v>
      </c>
      <c r="T8" s="1114"/>
      <c r="U8" s="674"/>
      <c r="V8" s="1114" t="s">
        <v>185</v>
      </c>
      <c r="W8" s="1114"/>
      <c r="X8" s="674"/>
      <c r="Y8" s="1078" t="s">
        <v>186</v>
      </c>
      <c r="Z8" s="1078"/>
      <c r="AA8" s="672"/>
      <c r="AB8" s="672"/>
      <c r="AC8" s="596"/>
      <c r="AD8" s="596"/>
      <c r="AE8" s="596"/>
      <c r="AF8" s="596"/>
      <c r="AG8" s="596"/>
      <c r="AH8" s="596"/>
      <c r="AI8" s="597"/>
      <c r="AJ8" s="596"/>
      <c r="AK8" s="596"/>
      <c r="AL8" s="596"/>
      <c r="AM8" s="596"/>
      <c r="AN8" s="596"/>
      <c r="AO8" s="596"/>
      <c r="AP8" s="596"/>
      <c r="AQ8" s="596"/>
      <c r="AR8" s="596"/>
      <c r="AS8" s="596"/>
      <c r="AT8" s="596"/>
      <c r="AU8" s="596"/>
      <c r="AV8" s="596"/>
      <c r="AW8" s="596"/>
      <c r="AX8" s="596"/>
    </row>
    <row r="9" spans="1:50" s="435" customFormat="1" ht="36.75" customHeight="1" x14ac:dyDescent="0.2">
      <c r="A9" s="715"/>
      <c r="B9" s="1113"/>
      <c r="C9" s="506"/>
      <c r="D9" s="675" t="s">
        <v>12</v>
      </c>
      <c r="E9" s="675" t="s">
        <v>13</v>
      </c>
      <c r="F9" s="506"/>
      <c r="G9" s="675" t="s">
        <v>12</v>
      </c>
      <c r="H9" s="433" t="s">
        <v>13</v>
      </c>
      <c r="I9" s="506"/>
      <c r="J9" s="675" t="s">
        <v>12</v>
      </c>
      <c r="K9" s="433" t="s">
        <v>13</v>
      </c>
      <c r="L9" s="506"/>
      <c r="M9" s="675" t="s">
        <v>12</v>
      </c>
      <c r="N9" s="433" t="s">
        <v>13</v>
      </c>
      <c r="O9" s="506"/>
      <c r="P9" s="675" t="s">
        <v>12</v>
      </c>
      <c r="Q9" s="675" t="s">
        <v>119</v>
      </c>
      <c r="R9" s="506"/>
      <c r="S9" s="675" t="s">
        <v>12</v>
      </c>
      <c r="T9" s="433" t="s">
        <v>119</v>
      </c>
      <c r="U9" s="506"/>
      <c r="V9" s="675" t="s">
        <v>12</v>
      </c>
      <c r="W9" s="433" t="s">
        <v>13</v>
      </c>
      <c r="X9" s="506"/>
      <c r="Y9" s="599" t="s">
        <v>12</v>
      </c>
      <c r="Z9" s="583" t="s">
        <v>13</v>
      </c>
      <c r="AA9" s="583"/>
      <c r="AB9" s="584"/>
      <c r="AC9" s="585"/>
      <c r="AD9" s="585"/>
      <c r="AE9" s="585"/>
      <c r="AF9" s="585"/>
      <c r="AG9" s="600"/>
      <c r="AH9" s="600"/>
      <c r="AI9" s="600"/>
      <c r="AJ9" s="600"/>
      <c r="AK9" s="600"/>
      <c r="AL9" s="600"/>
      <c r="AM9" s="600"/>
      <c r="AN9" s="600"/>
      <c r="AO9" s="600"/>
      <c r="AP9" s="600"/>
      <c r="AQ9" s="600"/>
      <c r="AR9" s="600"/>
      <c r="AS9" s="600"/>
      <c r="AT9" s="600"/>
      <c r="AU9" s="600"/>
      <c r="AV9" s="600"/>
      <c r="AW9" s="600"/>
      <c r="AX9" s="600"/>
    </row>
    <row r="10" spans="1:50" s="231" customFormat="1" ht="4.5" customHeight="1" x14ac:dyDescent="0.2">
      <c r="A10" s="676"/>
      <c r="B10" s="430"/>
      <c r="C10" s="513"/>
      <c r="D10" s="430"/>
      <c r="E10" s="430"/>
      <c r="F10" s="513"/>
      <c r="G10" s="430"/>
      <c r="H10" s="430"/>
      <c r="I10" s="513"/>
      <c r="J10" s="430"/>
      <c r="K10" s="430"/>
      <c r="L10" s="513"/>
      <c r="M10" s="430"/>
      <c r="N10" s="430"/>
      <c r="O10" s="513"/>
      <c r="P10" s="430"/>
      <c r="Q10" s="430"/>
      <c r="R10" s="513"/>
      <c r="S10" s="430"/>
      <c r="T10" s="430"/>
      <c r="U10" s="513"/>
      <c r="V10" s="430"/>
      <c r="W10" s="430"/>
      <c r="X10" s="513"/>
      <c r="Y10" s="672"/>
      <c r="Z10" s="672"/>
      <c r="AA10" s="672"/>
      <c r="AB10" s="584"/>
      <c r="AC10" s="585"/>
      <c r="AD10" s="585"/>
      <c r="AE10" s="585"/>
      <c r="AF10" s="585"/>
      <c r="AG10" s="587"/>
      <c r="AH10" s="587"/>
      <c r="AI10" s="587"/>
      <c r="AJ10" s="587"/>
      <c r="AK10" s="587"/>
      <c r="AL10" s="587"/>
      <c r="AM10" s="587"/>
      <c r="AN10" s="587"/>
      <c r="AO10" s="587"/>
      <c r="AP10" s="587"/>
      <c r="AQ10" s="587"/>
      <c r="AR10" s="587"/>
      <c r="AS10" s="587"/>
      <c r="AT10" s="587"/>
      <c r="AU10" s="587"/>
      <c r="AV10" s="587"/>
      <c r="AW10" s="587"/>
      <c r="AX10" s="587"/>
    </row>
    <row r="11" spans="1:50" s="231" customFormat="1" ht="18" customHeight="1" x14ac:dyDescent="0.15">
      <c r="A11" s="676"/>
      <c r="B11" s="677" t="s">
        <v>11</v>
      </c>
      <c r="C11" s="678"/>
      <c r="D11" s="679">
        <f>G11+J11+M11</f>
        <v>8500187</v>
      </c>
      <c r="E11" s="680">
        <f t="shared" ref="E11:E28" si="0">D11*100/$D$30</f>
        <v>17.904395579860061</v>
      </c>
      <c r="F11" s="678"/>
      <c r="G11" s="681">
        <f>'20pobl'!J12</f>
        <v>6973199</v>
      </c>
      <c r="H11" s="682">
        <f>G11*100/$G$30</f>
        <v>18.352257489589149</v>
      </c>
      <c r="I11" s="678"/>
      <c r="J11" s="681">
        <f>'20pobl'!Q12</f>
        <v>1106846</v>
      </c>
      <c r="K11" s="682">
        <f>J11*100/$J$30</f>
        <v>16.733562354496399</v>
      </c>
      <c r="L11" s="678"/>
      <c r="M11" s="681">
        <f>'20pobl'!X12</f>
        <v>420142</v>
      </c>
      <c r="N11" s="682">
        <f t="shared" ref="N11:N28" si="1">M11*100/$M$30</f>
        <v>14.66728900119149</v>
      </c>
      <c r="O11" s="678"/>
      <c r="P11" s="683">
        <f t="shared" ref="P11:P28" si="2">S11+V11+Y11</f>
        <v>381285</v>
      </c>
      <c r="Q11" s="684">
        <f>P11*100/D11</f>
        <v>4.4856071989945629</v>
      </c>
      <c r="R11" s="678"/>
      <c r="S11" s="681">
        <f>'34adictcasaad'!G12</f>
        <v>111113</v>
      </c>
      <c r="T11" s="685">
        <f>S11*100/G11</f>
        <v>1.5934293571716511</v>
      </c>
      <c r="U11" s="678"/>
      <c r="V11" s="681">
        <f>'34adictcasaad'!J12</f>
        <v>91397</v>
      </c>
      <c r="W11" s="685">
        <f>V11*100/J11</f>
        <v>8.2574269591252989</v>
      </c>
      <c r="X11" s="678"/>
      <c r="Y11" s="605">
        <f>'34adictcasaad'!M12</f>
        <v>178775</v>
      </c>
      <c r="Z11" s="609">
        <f>Y11*100/M11</f>
        <v>42.55108986961551</v>
      </c>
      <c r="AA11" s="588"/>
      <c r="AB11" s="589">
        <f t="shared" ref="AB11:AB28" si="3">_xlfn.RANK.EQ(Q11,Q$11:Q$30,0)</f>
        <v>4</v>
      </c>
      <c r="AC11" s="589">
        <v>1</v>
      </c>
      <c r="AD11" s="589">
        <f>MATCH(AC11,AB$11:AB$30,0)</f>
        <v>7</v>
      </c>
      <c r="AE11" s="590" t="str">
        <f t="shared" ref="AE11:AE29" si="4">INDEX(B$11:B$30,AD11,1)</f>
        <v>Castilla y León</v>
      </c>
      <c r="AF11" s="591">
        <f t="shared" ref="AF11:AF29" si="5">INDEX(Q$11:Q$30,AD11,1)</f>
        <v>6.0060523298941266</v>
      </c>
      <c r="AG11" s="587"/>
      <c r="AH11" s="589">
        <f>_xlfn.RANK.EQ(T11,T$11:T$30,0)</f>
        <v>4</v>
      </c>
      <c r="AI11" s="589">
        <v>1</v>
      </c>
      <c r="AJ11" s="589">
        <f>MATCH(AI11,AH$11:AH$30,0)</f>
        <v>18</v>
      </c>
      <c r="AK11" s="590" t="str">
        <f>INDEX(B$11:B$30,AJ11,1)</f>
        <v>Ceuta y Melilla</v>
      </c>
      <c r="AL11" s="591">
        <f>INDEX(T$11:T$30,AJ11,1)</f>
        <v>1.7340495076862941</v>
      </c>
      <c r="AM11" s="587"/>
      <c r="AN11" s="589">
        <f>_xlfn.RANK.EQ(W11,W$11:W$30,0)</f>
        <v>1</v>
      </c>
      <c r="AO11" s="589">
        <v>1</v>
      </c>
      <c r="AP11" s="589">
        <f>MATCH(AO11,AN$11:AN$30,0)</f>
        <v>1</v>
      </c>
      <c r="AQ11" s="590" t="str">
        <f>INDEX(B$11:B$30,AP11,1)</f>
        <v>Andalucía</v>
      </c>
      <c r="AR11" s="591">
        <f>INDEX(W$11:W$30,AP11,1)</f>
        <v>8.2574269591252989</v>
      </c>
      <c r="AS11" s="587"/>
      <c r="AT11" s="589">
        <f>_xlfn.RANK.EQ(Z11,Z$11:Z$30,0)</f>
        <v>1</v>
      </c>
      <c r="AU11" s="589">
        <v>1</v>
      </c>
      <c r="AV11" s="589">
        <f>MATCH(AU11,AT$11:AT$30,0)</f>
        <v>1</v>
      </c>
      <c r="AW11" s="590" t="str">
        <f>INDEX(B$11:B$30,AV11,1)</f>
        <v>Andalucía</v>
      </c>
      <c r="AX11" s="591">
        <f>INDEX(Z$11:Z$30,AV11,1)</f>
        <v>42.55108986961551</v>
      </c>
    </row>
    <row r="12" spans="1:50" s="231" customFormat="1" ht="18" customHeight="1" x14ac:dyDescent="0.15">
      <c r="A12" s="676"/>
      <c r="B12" s="677" t="s">
        <v>10</v>
      </c>
      <c r="C12" s="678"/>
      <c r="D12" s="679">
        <f t="shared" ref="D12:D28" si="6">G12+J12+M12</f>
        <v>1326315</v>
      </c>
      <c r="E12" s="680">
        <f t="shared" si="0"/>
        <v>2.793687765163531</v>
      </c>
      <c r="F12" s="678"/>
      <c r="G12" s="681">
        <f>'20pobl'!J13</f>
        <v>1033381</v>
      </c>
      <c r="H12" s="682">
        <f t="shared" ref="H12:H28" si="7">G12*100/$G$30</f>
        <v>2.7196806224588062</v>
      </c>
      <c r="I12" s="678"/>
      <c r="J12" s="681">
        <f>'20pobl'!Q13</f>
        <v>195961</v>
      </c>
      <c r="K12" s="682">
        <f t="shared" ref="K12:K28" si="8">J12*100/$J$30</f>
        <v>2.9625852309620928</v>
      </c>
      <c r="L12" s="678"/>
      <c r="M12" s="681">
        <f>'20pobl'!X13</f>
        <v>96973</v>
      </c>
      <c r="N12" s="682">
        <f t="shared" si="1"/>
        <v>3.3853578464246428</v>
      </c>
      <c r="O12" s="678"/>
      <c r="P12" s="683">
        <f t="shared" si="2"/>
        <v>48136</v>
      </c>
      <c r="Q12" s="684">
        <f t="shared" ref="Q12:Q28" si="9">P12*100/D12</f>
        <v>3.6293037476014369</v>
      </c>
      <c r="R12" s="678"/>
      <c r="S12" s="681">
        <f>'34adictcasaad'!G13</f>
        <v>9762</v>
      </c>
      <c r="T12" s="685">
        <f t="shared" ref="T12:T28" si="10">S12*100/G12</f>
        <v>0.94466610088631398</v>
      </c>
      <c r="U12" s="678"/>
      <c r="V12" s="681">
        <f>'34adictcasaad'!J13</f>
        <v>9193</v>
      </c>
      <c r="W12" s="685">
        <f t="shared" ref="W12:W28" si="11">V12*100/J12</f>
        <v>4.6912395833864906</v>
      </c>
      <c r="X12" s="678"/>
      <c r="Y12" s="605">
        <f>'34adictcasaad'!M13</f>
        <v>29181</v>
      </c>
      <c r="Z12" s="609">
        <f t="shared" ref="Z12:Z28" si="12">Y12*100/M12</f>
        <v>30.091881245295081</v>
      </c>
      <c r="AA12" s="588"/>
      <c r="AB12" s="589">
        <f t="shared" si="3"/>
        <v>11</v>
      </c>
      <c r="AC12" s="589">
        <v>2</v>
      </c>
      <c r="AD12" s="589">
        <f t="shared" ref="AD12:AD28" si="13">MATCH(AC12,AB$11:AB$30,0)</f>
        <v>11</v>
      </c>
      <c r="AE12" s="590" t="str">
        <f t="shared" si="4"/>
        <v>Extremadura</v>
      </c>
      <c r="AF12" s="591">
        <f t="shared" si="5"/>
        <v>5.1729466730376874</v>
      </c>
      <c r="AG12" s="587"/>
      <c r="AH12" s="589">
        <f t="shared" ref="AH12:AH30" si="14">_xlfn.RANK.EQ(T12,T$11:T$30,0)</f>
        <v>19</v>
      </c>
      <c r="AI12" s="589">
        <v>2</v>
      </c>
      <c r="AJ12" s="589">
        <f t="shared" ref="AJ12:AJ28" si="15">MATCH(AI12,AH$11:AH$30,0)</f>
        <v>16</v>
      </c>
      <c r="AK12" s="590" t="str">
        <f t="shared" ref="AK12:AK29" si="16">INDEX(B$11:B$30,AJ12,1)</f>
        <v>País Vasco</v>
      </c>
      <c r="AL12" s="591">
        <f t="shared" ref="AL12:AL29" si="17">INDEX(T$11:T$30,AJ12,1)</f>
        <v>1.7205720260642334</v>
      </c>
      <c r="AM12" s="587"/>
      <c r="AN12" s="589">
        <f t="shared" ref="AN12:AN30" si="18">_xlfn.RANK.EQ(W12,W$11:W$30,0)</f>
        <v>16</v>
      </c>
      <c r="AO12" s="589">
        <v>2</v>
      </c>
      <c r="AP12" s="589">
        <f t="shared" ref="AP12:AP28" si="19">MATCH(AO12,AN$11:AN$30,0)</f>
        <v>11</v>
      </c>
      <c r="AQ12" s="590" t="str">
        <f t="shared" ref="AQ12:AQ29" si="20">INDEX(B$11:B$30,AP12,1)</f>
        <v>Extremadura</v>
      </c>
      <c r="AR12" s="591">
        <f t="shared" ref="AR12:AR28" si="21">INDEX(W$11:W$30,AP12,1)</f>
        <v>7.9019269956296974</v>
      </c>
      <c r="AS12" s="587"/>
      <c r="AT12" s="589">
        <f t="shared" ref="AT12:AT30" si="22">_xlfn.RANK.EQ(Z12,Z$11:Z$30,0)</f>
        <v>13</v>
      </c>
      <c r="AU12" s="589">
        <v>2</v>
      </c>
      <c r="AV12" s="589">
        <f t="shared" ref="AV12:AV28" si="23">MATCH(AU12,AT$11:AT$30,0)</f>
        <v>11</v>
      </c>
      <c r="AW12" s="590" t="str">
        <f t="shared" ref="AW12:AW29" si="24">INDEX(B$11:B$30,AV12,1)</f>
        <v>Extremadura</v>
      </c>
      <c r="AX12" s="591">
        <f t="shared" ref="AX12:AX29" si="25">INDEX(Z$11:Z$30,AV12,1)</f>
        <v>40.276915602817738</v>
      </c>
    </row>
    <row r="13" spans="1:50" s="231" customFormat="1" ht="18" customHeight="1" x14ac:dyDescent="0.15">
      <c r="A13" s="676"/>
      <c r="B13" s="677" t="s">
        <v>40</v>
      </c>
      <c r="C13" s="678"/>
      <c r="D13" s="679">
        <f t="shared" si="6"/>
        <v>1004686</v>
      </c>
      <c r="E13" s="680">
        <f t="shared" si="0"/>
        <v>2.1162235110294971</v>
      </c>
      <c r="F13" s="678"/>
      <c r="G13" s="681">
        <f>'20pobl'!J14</f>
        <v>731830</v>
      </c>
      <c r="H13" s="682">
        <f t="shared" si="7"/>
        <v>1.9260503821282062</v>
      </c>
      <c r="I13" s="678"/>
      <c r="J13" s="681">
        <f>'20pobl'!Q14</f>
        <v>187640</v>
      </c>
      <c r="K13" s="682">
        <f t="shared" si="8"/>
        <v>2.8367863643159974</v>
      </c>
      <c r="L13" s="678"/>
      <c r="M13" s="681">
        <f>'20pobl'!X14</f>
        <v>85216</v>
      </c>
      <c r="N13" s="682">
        <f t="shared" si="1"/>
        <v>2.974917288739364</v>
      </c>
      <c r="O13" s="678"/>
      <c r="P13" s="683">
        <f t="shared" si="2"/>
        <v>40919</v>
      </c>
      <c r="Q13" s="684">
        <f t="shared" si="9"/>
        <v>4.0728147898945544</v>
      </c>
      <c r="R13" s="678"/>
      <c r="S13" s="681">
        <f>'34adictcasaad'!G14</f>
        <v>9519</v>
      </c>
      <c r="T13" s="685">
        <f t="shared" si="10"/>
        <v>1.3007119139690912</v>
      </c>
      <c r="U13" s="678"/>
      <c r="V13" s="681">
        <f>'34adictcasaad'!J14</f>
        <v>8861</v>
      </c>
      <c r="W13" s="685">
        <f t="shared" si="11"/>
        <v>4.7223406523129396</v>
      </c>
      <c r="X13" s="678"/>
      <c r="Y13" s="605">
        <f>'34adictcasaad'!M14</f>
        <v>22539</v>
      </c>
      <c r="Z13" s="609">
        <f t="shared" si="12"/>
        <v>26.449258355238452</v>
      </c>
      <c r="AA13" s="588"/>
      <c r="AB13" s="589">
        <f t="shared" si="3"/>
        <v>8</v>
      </c>
      <c r="AC13" s="589">
        <v>3</v>
      </c>
      <c r="AD13" s="589">
        <f t="shared" si="13"/>
        <v>16</v>
      </c>
      <c r="AE13" s="590" t="str">
        <f t="shared" si="4"/>
        <v>País Vasco</v>
      </c>
      <c r="AF13" s="592">
        <f t="shared" si="5"/>
        <v>4.9988814287279899</v>
      </c>
      <c r="AG13" s="587"/>
      <c r="AH13" s="589">
        <f t="shared" si="14"/>
        <v>11</v>
      </c>
      <c r="AI13" s="589">
        <v>3</v>
      </c>
      <c r="AJ13" s="589">
        <f t="shared" si="15"/>
        <v>7</v>
      </c>
      <c r="AK13" s="590" t="str">
        <f t="shared" si="16"/>
        <v>Castilla y León</v>
      </c>
      <c r="AL13" s="591">
        <f t="shared" si="17"/>
        <v>1.7145005052729474</v>
      </c>
      <c r="AM13" s="587"/>
      <c r="AN13" s="589">
        <f t="shared" si="18"/>
        <v>15</v>
      </c>
      <c r="AO13" s="589">
        <v>3</v>
      </c>
      <c r="AP13" s="589">
        <f t="shared" si="19"/>
        <v>9</v>
      </c>
      <c r="AQ13" s="590" t="str">
        <f t="shared" si="20"/>
        <v>Cataluña</v>
      </c>
      <c r="AR13" s="591">
        <f t="shared" si="21"/>
        <v>7.1461474855582567</v>
      </c>
      <c r="AS13" s="587"/>
      <c r="AT13" s="589">
        <f t="shared" si="22"/>
        <v>17</v>
      </c>
      <c r="AU13" s="589">
        <v>3</v>
      </c>
      <c r="AV13" s="589">
        <f t="shared" si="23"/>
        <v>7</v>
      </c>
      <c r="AW13" s="590" t="str">
        <f t="shared" si="24"/>
        <v>Castilla y León</v>
      </c>
      <c r="AX13" s="591">
        <f t="shared" si="25"/>
        <v>39.826276084860616</v>
      </c>
    </row>
    <row r="14" spans="1:50" s="231" customFormat="1" ht="18" customHeight="1" x14ac:dyDescent="0.15">
      <c r="A14" s="676"/>
      <c r="B14" s="677" t="s">
        <v>41</v>
      </c>
      <c r="C14" s="678"/>
      <c r="D14" s="679">
        <f t="shared" si="6"/>
        <v>1176659</v>
      </c>
      <c r="E14" s="680">
        <f t="shared" si="0"/>
        <v>2.4784593796115968</v>
      </c>
      <c r="F14" s="678"/>
      <c r="G14" s="681">
        <f>'20pobl'!J15</f>
        <v>984374</v>
      </c>
      <c r="H14" s="682">
        <f t="shared" si="7"/>
        <v>2.5907026479606889</v>
      </c>
      <c r="I14" s="678"/>
      <c r="J14" s="681">
        <f>'20pobl'!Q15</f>
        <v>141017</v>
      </c>
      <c r="K14" s="682">
        <f t="shared" si="8"/>
        <v>2.1319287078274836</v>
      </c>
      <c r="L14" s="678"/>
      <c r="M14" s="681">
        <f>'20pobl'!X15</f>
        <v>51268</v>
      </c>
      <c r="N14" s="682">
        <f t="shared" si="1"/>
        <v>1.789781960653982</v>
      </c>
      <c r="O14" s="678"/>
      <c r="P14" s="683">
        <f t="shared" si="2"/>
        <v>38451</v>
      </c>
      <c r="Q14" s="684">
        <f t="shared" si="9"/>
        <v>3.267811659962657</v>
      </c>
      <c r="R14" s="678"/>
      <c r="S14" s="681">
        <f>'34adictcasaad'!G15</f>
        <v>10884</v>
      </c>
      <c r="T14" s="685">
        <f t="shared" si="10"/>
        <v>1.1056773137039377</v>
      </c>
      <c r="U14" s="678"/>
      <c r="V14" s="681">
        <f>'34adictcasaad'!J15</f>
        <v>8907</v>
      </c>
      <c r="W14" s="685">
        <f t="shared" si="11"/>
        <v>6.3162597417332664</v>
      </c>
      <c r="X14" s="678"/>
      <c r="Y14" s="605">
        <f>'34adictcasaad'!M15</f>
        <v>18660</v>
      </c>
      <c r="Z14" s="609">
        <f t="shared" si="12"/>
        <v>36.396972770539129</v>
      </c>
      <c r="AA14" s="588"/>
      <c r="AB14" s="589">
        <f t="shared" si="3"/>
        <v>15</v>
      </c>
      <c r="AC14" s="589">
        <v>4</v>
      </c>
      <c r="AD14" s="589">
        <f t="shared" si="13"/>
        <v>1</v>
      </c>
      <c r="AE14" s="590" t="str">
        <f t="shared" si="4"/>
        <v>Andalucía</v>
      </c>
      <c r="AF14" s="591">
        <f t="shared" si="5"/>
        <v>4.4856071989945629</v>
      </c>
      <c r="AG14" s="587"/>
      <c r="AH14" s="589">
        <f t="shared" si="14"/>
        <v>15</v>
      </c>
      <c r="AI14" s="589">
        <v>4</v>
      </c>
      <c r="AJ14" s="589">
        <f t="shared" si="15"/>
        <v>1</v>
      </c>
      <c r="AK14" s="590" t="str">
        <f t="shared" si="16"/>
        <v>Andalucía</v>
      </c>
      <c r="AL14" s="591">
        <f t="shared" si="17"/>
        <v>1.5934293571716511</v>
      </c>
      <c r="AM14" s="587"/>
      <c r="AN14" s="589">
        <f t="shared" si="18"/>
        <v>6</v>
      </c>
      <c r="AO14" s="589">
        <v>4</v>
      </c>
      <c r="AP14" s="589">
        <f t="shared" si="19"/>
        <v>8</v>
      </c>
      <c r="AQ14" s="590" t="str">
        <f t="shared" si="20"/>
        <v>Castilla - La Mancha</v>
      </c>
      <c r="AR14" s="591">
        <f t="shared" si="21"/>
        <v>6.6217494179620884</v>
      </c>
      <c r="AS14" s="587"/>
      <c r="AT14" s="589">
        <f t="shared" si="22"/>
        <v>8</v>
      </c>
      <c r="AU14" s="589">
        <v>4</v>
      </c>
      <c r="AV14" s="589">
        <f t="shared" si="23"/>
        <v>9</v>
      </c>
      <c r="AW14" s="590" t="str">
        <f t="shared" si="24"/>
        <v>Cataluña</v>
      </c>
      <c r="AX14" s="591">
        <f t="shared" si="25"/>
        <v>39.145810903828163</v>
      </c>
    </row>
    <row r="15" spans="1:50" s="231" customFormat="1" ht="18" customHeight="1" x14ac:dyDescent="0.15">
      <c r="A15" s="676"/>
      <c r="B15" s="677" t="s">
        <v>9</v>
      </c>
      <c r="C15" s="678"/>
      <c r="D15" s="679">
        <f t="shared" si="6"/>
        <v>2177701</v>
      </c>
      <c r="E15" s="680">
        <f t="shared" si="0"/>
        <v>4.5870073397981521</v>
      </c>
      <c r="F15" s="678"/>
      <c r="G15" s="681">
        <f>'20pobl'!J16</f>
        <v>1804834</v>
      </c>
      <c r="H15" s="682">
        <f t="shared" si="7"/>
        <v>4.7500119090198254</v>
      </c>
      <c r="I15" s="678"/>
      <c r="J15" s="681">
        <f>'20pobl'!Q16</f>
        <v>277418</v>
      </c>
      <c r="K15" s="682">
        <f t="shared" si="8"/>
        <v>4.1940716244714098</v>
      </c>
      <c r="L15" s="678"/>
      <c r="M15" s="681">
        <f>'20pobl'!X16</f>
        <v>95449</v>
      </c>
      <c r="N15" s="682">
        <f t="shared" si="1"/>
        <v>3.3321545284087914</v>
      </c>
      <c r="O15" s="678"/>
      <c r="P15" s="683">
        <f t="shared" si="2"/>
        <v>49685</v>
      </c>
      <c r="Q15" s="684">
        <f t="shared" si="9"/>
        <v>2.2815345173648724</v>
      </c>
      <c r="R15" s="678"/>
      <c r="S15" s="681">
        <f>'34adictcasaad'!G16</f>
        <v>18724</v>
      </c>
      <c r="T15" s="685">
        <f t="shared" si="10"/>
        <v>1.0374361298601422</v>
      </c>
      <c r="U15" s="678"/>
      <c r="V15" s="681">
        <f>'34adictcasaad'!J16</f>
        <v>10577</v>
      </c>
      <c r="W15" s="685">
        <f t="shared" si="11"/>
        <v>3.8126581548421514</v>
      </c>
      <c r="X15" s="678"/>
      <c r="Y15" s="605">
        <f>'34adictcasaad'!M16</f>
        <v>20384</v>
      </c>
      <c r="Z15" s="609">
        <f t="shared" si="12"/>
        <v>21.355907343188509</v>
      </c>
      <c r="AA15" s="588"/>
      <c r="AB15" s="589">
        <f t="shared" si="3"/>
        <v>19</v>
      </c>
      <c r="AC15" s="589">
        <v>5</v>
      </c>
      <c r="AD15" s="589">
        <f t="shared" si="13"/>
        <v>17</v>
      </c>
      <c r="AE15" s="590" t="str">
        <f t="shared" si="4"/>
        <v>Rioja, La</v>
      </c>
      <c r="AF15" s="591">
        <f t="shared" si="5"/>
        <v>4.4465006939842198</v>
      </c>
      <c r="AG15" s="587"/>
      <c r="AH15" s="589">
        <f t="shared" si="14"/>
        <v>16</v>
      </c>
      <c r="AI15" s="589">
        <v>5</v>
      </c>
      <c r="AJ15" s="589">
        <f t="shared" si="15"/>
        <v>11</v>
      </c>
      <c r="AK15" s="590" t="str">
        <f t="shared" si="16"/>
        <v>Extremadura</v>
      </c>
      <c r="AL15" s="591">
        <f t="shared" si="17"/>
        <v>1.5285253480151633</v>
      </c>
      <c r="AM15" s="587"/>
      <c r="AN15" s="589">
        <f t="shared" si="18"/>
        <v>18</v>
      </c>
      <c r="AO15" s="589">
        <v>5</v>
      </c>
      <c r="AP15" s="589">
        <f t="shared" si="19"/>
        <v>14</v>
      </c>
      <c r="AQ15" s="590" t="str">
        <f t="shared" si="20"/>
        <v>Murcia, Región de</v>
      </c>
      <c r="AR15" s="591">
        <f t="shared" si="21"/>
        <v>6.4573760666685693</v>
      </c>
      <c r="AS15" s="587"/>
      <c r="AT15" s="589">
        <f t="shared" si="22"/>
        <v>18</v>
      </c>
      <c r="AU15" s="589">
        <v>5</v>
      </c>
      <c r="AV15" s="589">
        <f t="shared" si="23"/>
        <v>8</v>
      </c>
      <c r="AW15" s="590" t="str">
        <f t="shared" si="24"/>
        <v>Castilla - La Mancha</v>
      </c>
      <c r="AX15" s="591">
        <f t="shared" si="25"/>
        <v>38.634575819920123</v>
      </c>
    </row>
    <row r="16" spans="1:50" s="231" customFormat="1" ht="18" customHeight="1" x14ac:dyDescent="0.15">
      <c r="A16" s="676"/>
      <c r="B16" s="677" t="s">
        <v>8</v>
      </c>
      <c r="C16" s="678"/>
      <c r="D16" s="686">
        <f t="shared" si="6"/>
        <v>585402</v>
      </c>
      <c r="E16" s="680">
        <f t="shared" si="0"/>
        <v>1.2330633409878207</v>
      </c>
      <c r="F16" s="678"/>
      <c r="G16" s="687">
        <f>'20pobl'!J17</f>
        <v>450337</v>
      </c>
      <c r="H16" s="682">
        <f t="shared" si="7"/>
        <v>1.1852093395139172</v>
      </c>
      <c r="I16" s="678"/>
      <c r="J16" s="687">
        <f>'20pobl'!Q17</f>
        <v>94037</v>
      </c>
      <c r="K16" s="682">
        <f t="shared" si="8"/>
        <v>1.4216738400190974</v>
      </c>
      <c r="L16" s="678"/>
      <c r="M16" s="687">
        <f>'20pobl'!X17</f>
        <v>41028</v>
      </c>
      <c r="N16" s="682">
        <f t="shared" si="1"/>
        <v>1.4323003487889439</v>
      </c>
      <c r="O16" s="678"/>
      <c r="P16" s="687">
        <f t="shared" si="2"/>
        <v>22737</v>
      </c>
      <c r="Q16" s="684">
        <f t="shared" si="9"/>
        <v>3.8839976631443007</v>
      </c>
      <c r="R16" s="678"/>
      <c r="S16" s="687">
        <f>'34adictcasaad'!G17</f>
        <v>6226</v>
      </c>
      <c r="T16" s="685">
        <f t="shared" si="10"/>
        <v>1.3825202015379594</v>
      </c>
      <c r="U16" s="678"/>
      <c r="V16" s="687">
        <f>'34adictcasaad'!J17</f>
        <v>4779</v>
      </c>
      <c r="W16" s="685">
        <f t="shared" si="11"/>
        <v>5.082042174888608</v>
      </c>
      <c r="X16" s="678"/>
      <c r="Y16" s="611">
        <f>'34adictcasaad'!M17</f>
        <v>11732</v>
      </c>
      <c r="Z16" s="609">
        <f t="shared" si="12"/>
        <v>28.595105781417569</v>
      </c>
      <c r="AA16" s="588"/>
      <c r="AB16" s="589">
        <f t="shared" si="3"/>
        <v>10</v>
      </c>
      <c r="AC16" s="589">
        <v>6</v>
      </c>
      <c r="AD16" s="589">
        <f t="shared" si="13"/>
        <v>8</v>
      </c>
      <c r="AE16" s="590" t="str">
        <f t="shared" si="4"/>
        <v>Castilla - La Mancha</v>
      </c>
      <c r="AF16" s="591">
        <f t="shared" si="5"/>
        <v>4.3558067683292681</v>
      </c>
      <c r="AG16" s="587"/>
      <c r="AH16" s="589">
        <f t="shared" si="14"/>
        <v>7</v>
      </c>
      <c r="AI16" s="589">
        <v>6</v>
      </c>
      <c r="AJ16" s="589">
        <f t="shared" si="15"/>
        <v>14</v>
      </c>
      <c r="AK16" s="590" t="str">
        <f t="shared" si="16"/>
        <v>Murcia, Región de</v>
      </c>
      <c r="AL16" s="591">
        <f t="shared" si="17"/>
        <v>1.4415126700434773</v>
      </c>
      <c r="AM16" s="587"/>
      <c r="AN16" s="589">
        <f t="shared" si="18"/>
        <v>14</v>
      </c>
      <c r="AO16" s="589">
        <v>6</v>
      </c>
      <c r="AP16" s="589">
        <f t="shared" si="19"/>
        <v>4</v>
      </c>
      <c r="AQ16" s="590" t="str">
        <f t="shared" si="20"/>
        <v>Balears, Illes</v>
      </c>
      <c r="AR16" s="591">
        <f t="shared" si="21"/>
        <v>6.3162597417332664</v>
      </c>
      <c r="AS16" s="587"/>
      <c r="AT16" s="589">
        <f t="shared" si="22"/>
        <v>16</v>
      </c>
      <c r="AU16" s="589">
        <v>6</v>
      </c>
      <c r="AV16" s="589">
        <f t="shared" si="23"/>
        <v>17</v>
      </c>
      <c r="AW16" s="590" t="str">
        <f t="shared" si="24"/>
        <v>Rioja, La</v>
      </c>
      <c r="AX16" s="591">
        <f t="shared" si="25"/>
        <v>37.134727428752086</v>
      </c>
    </row>
    <row r="17" spans="1:50" s="231" customFormat="1" ht="18" customHeight="1" x14ac:dyDescent="0.15">
      <c r="A17" s="676"/>
      <c r="B17" s="677" t="s">
        <v>7</v>
      </c>
      <c r="C17" s="678"/>
      <c r="D17" s="679">
        <f t="shared" si="6"/>
        <v>2372640</v>
      </c>
      <c r="E17" s="680">
        <f t="shared" si="0"/>
        <v>4.9976177145984177</v>
      </c>
      <c r="F17" s="678"/>
      <c r="G17" s="681">
        <f>'20pobl'!J18</f>
        <v>1750539</v>
      </c>
      <c r="H17" s="682">
        <f t="shared" si="7"/>
        <v>4.60711683024791</v>
      </c>
      <c r="I17" s="678"/>
      <c r="J17" s="681">
        <f>'20pobl'!Q18</f>
        <v>403248</v>
      </c>
      <c r="K17" s="682">
        <f t="shared" si="8"/>
        <v>6.0963996367389539</v>
      </c>
      <c r="L17" s="678"/>
      <c r="M17" s="681">
        <f>'20pobl'!X18</f>
        <v>218853</v>
      </c>
      <c r="N17" s="682">
        <f t="shared" si="1"/>
        <v>7.6402268751464053</v>
      </c>
      <c r="O17" s="678"/>
      <c r="P17" s="683">
        <f t="shared" si="2"/>
        <v>142502</v>
      </c>
      <c r="Q17" s="684">
        <f>P17*100/D17</f>
        <v>6.0060523298941266</v>
      </c>
      <c r="R17" s="678"/>
      <c r="S17" s="681">
        <f>'34adictcasaad'!G18</f>
        <v>30013</v>
      </c>
      <c r="T17" s="685">
        <f>S17*100/G17</f>
        <v>1.7145005052729474</v>
      </c>
      <c r="U17" s="678"/>
      <c r="V17" s="681">
        <f>'34adictcasaad'!J18</f>
        <v>25328</v>
      </c>
      <c r="W17" s="685">
        <f>V17*100/J17</f>
        <v>6.280998293853906</v>
      </c>
      <c r="X17" s="678"/>
      <c r="Y17" s="605">
        <f>'34adictcasaad'!M18</f>
        <v>87161</v>
      </c>
      <c r="Z17" s="609">
        <f>Y17*100/M17</f>
        <v>39.826276084860616</v>
      </c>
      <c r="AA17" s="588"/>
      <c r="AB17" s="589">
        <f t="shared" si="3"/>
        <v>1</v>
      </c>
      <c r="AC17" s="589">
        <v>7</v>
      </c>
      <c r="AD17" s="589">
        <f t="shared" si="13"/>
        <v>9</v>
      </c>
      <c r="AE17" s="590" t="str">
        <f t="shared" si="4"/>
        <v>Cataluña</v>
      </c>
      <c r="AF17" s="591">
        <f t="shared" si="5"/>
        <v>4.3312825444514038</v>
      </c>
      <c r="AG17" s="587"/>
      <c r="AH17" s="589">
        <f t="shared" si="14"/>
        <v>3</v>
      </c>
      <c r="AI17" s="589">
        <v>7</v>
      </c>
      <c r="AJ17" s="589">
        <f t="shared" si="15"/>
        <v>6</v>
      </c>
      <c r="AK17" s="590" t="str">
        <f t="shared" si="16"/>
        <v>Cantabria</v>
      </c>
      <c r="AL17" s="591">
        <f t="shared" si="17"/>
        <v>1.3825202015379594</v>
      </c>
      <c r="AM17" s="587"/>
      <c r="AN17" s="589">
        <f t="shared" si="18"/>
        <v>7</v>
      </c>
      <c r="AO17" s="589">
        <v>7</v>
      </c>
      <c r="AP17" s="589">
        <f t="shared" si="19"/>
        <v>7</v>
      </c>
      <c r="AQ17" s="590" t="str">
        <f t="shared" si="20"/>
        <v>Castilla y León</v>
      </c>
      <c r="AR17" s="591">
        <f t="shared" si="21"/>
        <v>6.280998293853906</v>
      </c>
      <c r="AS17" s="587"/>
      <c r="AT17" s="589">
        <f t="shared" si="22"/>
        <v>3</v>
      </c>
      <c r="AU17" s="589">
        <v>7</v>
      </c>
      <c r="AV17" s="589">
        <f t="shared" si="23"/>
        <v>16</v>
      </c>
      <c r="AW17" s="590" t="str">
        <f t="shared" si="24"/>
        <v>País Vasco</v>
      </c>
      <c r="AX17" s="591">
        <f t="shared" si="25"/>
        <v>37.115757625214208</v>
      </c>
    </row>
    <row r="18" spans="1:50" s="231" customFormat="1" ht="18" customHeight="1" x14ac:dyDescent="0.15">
      <c r="A18" s="676"/>
      <c r="B18" s="677" t="s">
        <v>43</v>
      </c>
      <c r="C18" s="678"/>
      <c r="D18" s="679">
        <f t="shared" si="6"/>
        <v>2053328</v>
      </c>
      <c r="E18" s="680">
        <f t="shared" si="0"/>
        <v>4.3250338806902606</v>
      </c>
      <c r="F18" s="678"/>
      <c r="G18" s="681">
        <f>'20pobl'!J19</f>
        <v>1657821</v>
      </c>
      <c r="H18" s="682">
        <f t="shared" si="7"/>
        <v>4.3630990401461611</v>
      </c>
      <c r="I18" s="678"/>
      <c r="J18" s="681">
        <f>'20pobl'!Q19</f>
        <v>263299</v>
      </c>
      <c r="K18" s="682">
        <f t="shared" si="8"/>
        <v>3.9806172081541131</v>
      </c>
      <c r="L18" s="678"/>
      <c r="M18" s="681">
        <f>'20pobl'!X19</f>
        <v>132208</v>
      </c>
      <c r="N18" s="682">
        <f t="shared" si="1"/>
        <v>4.6154227481887657</v>
      </c>
      <c r="O18" s="678"/>
      <c r="P18" s="683">
        <f t="shared" si="2"/>
        <v>89439</v>
      </c>
      <c r="Q18" s="684">
        <f t="shared" si="9"/>
        <v>4.3558067683292681</v>
      </c>
      <c r="R18" s="678"/>
      <c r="S18" s="681">
        <f>'34adictcasaad'!G19</f>
        <v>20926</v>
      </c>
      <c r="T18" s="685">
        <f t="shared" si="10"/>
        <v>1.2622593150889028</v>
      </c>
      <c r="U18" s="678"/>
      <c r="V18" s="681">
        <f>'34adictcasaad'!J19</f>
        <v>17435</v>
      </c>
      <c r="W18" s="685">
        <f t="shared" si="11"/>
        <v>6.6217494179620884</v>
      </c>
      <c r="X18" s="678"/>
      <c r="Y18" s="605">
        <f>'34adictcasaad'!M19</f>
        <v>51078</v>
      </c>
      <c r="Z18" s="609">
        <f t="shared" si="12"/>
        <v>38.634575819920123</v>
      </c>
      <c r="AA18" s="588"/>
      <c r="AB18" s="589">
        <f t="shared" si="3"/>
        <v>6</v>
      </c>
      <c r="AC18" s="589">
        <v>8</v>
      </c>
      <c r="AD18" s="589">
        <f t="shared" si="13"/>
        <v>3</v>
      </c>
      <c r="AE18" s="590" t="str">
        <f t="shared" si="4"/>
        <v>Asturias, Principado de</v>
      </c>
      <c r="AF18" s="591">
        <f t="shared" si="5"/>
        <v>4.0728147898945544</v>
      </c>
      <c r="AG18" s="587"/>
      <c r="AH18" s="589">
        <f t="shared" si="14"/>
        <v>12</v>
      </c>
      <c r="AI18" s="589">
        <v>8</v>
      </c>
      <c r="AJ18" s="589">
        <f t="shared" si="15"/>
        <v>9</v>
      </c>
      <c r="AK18" s="590" t="str">
        <f t="shared" si="16"/>
        <v>Cataluña</v>
      </c>
      <c r="AL18" s="591">
        <f t="shared" si="17"/>
        <v>1.3536240767493437</v>
      </c>
      <c r="AM18" s="587"/>
      <c r="AN18" s="589">
        <f t="shared" si="18"/>
        <v>4</v>
      </c>
      <c r="AO18" s="589">
        <v>8</v>
      </c>
      <c r="AP18" s="589">
        <f t="shared" si="19"/>
        <v>16</v>
      </c>
      <c r="AQ18" s="590" t="str">
        <f t="shared" si="20"/>
        <v>País Vasco</v>
      </c>
      <c r="AR18" s="591">
        <f t="shared" si="21"/>
        <v>6.2515217575946318</v>
      </c>
      <c r="AS18" s="587"/>
      <c r="AT18" s="589">
        <f t="shared" si="22"/>
        <v>5</v>
      </c>
      <c r="AU18" s="589">
        <v>8</v>
      </c>
      <c r="AV18" s="589">
        <f t="shared" si="23"/>
        <v>4</v>
      </c>
      <c r="AW18" s="590" t="str">
        <f t="shared" si="24"/>
        <v>Balears, Illes</v>
      </c>
      <c r="AX18" s="591">
        <f t="shared" si="25"/>
        <v>36.396972770539129</v>
      </c>
    </row>
    <row r="19" spans="1:50" s="231" customFormat="1" ht="18" customHeight="1" x14ac:dyDescent="0.15">
      <c r="A19" s="676"/>
      <c r="B19" s="677" t="s">
        <v>44</v>
      </c>
      <c r="C19" s="678"/>
      <c r="D19" s="679">
        <f t="shared" si="6"/>
        <v>7792611</v>
      </c>
      <c r="E19" s="680">
        <f t="shared" si="0"/>
        <v>16.413990650319683</v>
      </c>
      <c r="F19" s="678"/>
      <c r="G19" s="681">
        <f>'20pobl'!J20</f>
        <v>6290816</v>
      </c>
      <c r="H19" s="682">
        <f t="shared" si="7"/>
        <v>16.556343086096817</v>
      </c>
      <c r="I19" s="678"/>
      <c r="J19" s="681">
        <f>'20pobl'!Q20</f>
        <v>1048523</v>
      </c>
      <c r="K19" s="682">
        <f t="shared" si="8"/>
        <v>15.851821301810395</v>
      </c>
      <c r="L19" s="678"/>
      <c r="M19" s="681">
        <f>'20pobl'!X20</f>
        <v>453272</v>
      </c>
      <c r="N19" s="682">
        <f t="shared" si="1"/>
        <v>15.823867692704059</v>
      </c>
      <c r="O19" s="678"/>
      <c r="P19" s="683">
        <f t="shared" si="2"/>
        <v>337520</v>
      </c>
      <c r="Q19" s="684">
        <f t="shared" si="9"/>
        <v>4.3312825444514038</v>
      </c>
      <c r="R19" s="678"/>
      <c r="S19" s="681">
        <f>'34adictcasaad'!G20</f>
        <v>85154</v>
      </c>
      <c r="T19" s="685">
        <f t="shared" si="10"/>
        <v>1.3536240767493437</v>
      </c>
      <c r="U19" s="678"/>
      <c r="V19" s="681">
        <f>'34adictcasaad'!J20</f>
        <v>74929</v>
      </c>
      <c r="W19" s="685">
        <f t="shared" si="11"/>
        <v>7.1461474855582567</v>
      </c>
      <c r="X19" s="678"/>
      <c r="Y19" s="605">
        <f>'34adictcasaad'!M20</f>
        <v>177437</v>
      </c>
      <c r="Z19" s="609">
        <f t="shared" si="12"/>
        <v>39.145810903828163</v>
      </c>
      <c r="AA19" s="588"/>
      <c r="AB19" s="589">
        <f t="shared" si="3"/>
        <v>7</v>
      </c>
      <c r="AC19" s="589">
        <v>9</v>
      </c>
      <c r="AD19" s="589">
        <f t="shared" si="13"/>
        <v>20</v>
      </c>
      <c r="AE19" s="590" t="str">
        <f t="shared" si="4"/>
        <v>TOTAL</v>
      </c>
      <c r="AF19" s="591">
        <f t="shared" si="5"/>
        <v>4.0004448617832136</v>
      </c>
      <c r="AG19" s="587"/>
      <c r="AH19" s="589">
        <f t="shared" si="14"/>
        <v>8</v>
      </c>
      <c r="AI19" s="589">
        <v>9</v>
      </c>
      <c r="AJ19" s="589">
        <f t="shared" si="15"/>
        <v>17</v>
      </c>
      <c r="AK19" s="590" t="str">
        <f t="shared" si="16"/>
        <v>Rioja, La</v>
      </c>
      <c r="AL19" s="591">
        <f t="shared" si="17"/>
        <v>1.3432068865245119</v>
      </c>
      <c r="AM19" s="587"/>
      <c r="AN19" s="589">
        <f t="shared" si="18"/>
        <v>3</v>
      </c>
      <c r="AO19" s="589">
        <v>9</v>
      </c>
      <c r="AP19" s="589">
        <f t="shared" si="19"/>
        <v>18</v>
      </c>
      <c r="AQ19" s="590" t="str">
        <f t="shared" si="20"/>
        <v>Ceuta y Melilla</v>
      </c>
      <c r="AR19" s="591">
        <f t="shared" si="21"/>
        <v>6.1407589552734763</v>
      </c>
      <c r="AS19" s="587"/>
      <c r="AT19" s="589">
        <f t="shared" si="22"/>
        <v>4</v>
      </c>
      <c r="AU19" s="589">
        <v>9</v>
      </c>
      <c r="AV19" s="589">
        <f t="shared" si="23"/>
        <v>13</v>
      </c>
      <c r="AW19" s="590" t="str">
        <f t="shared" si="24"/>
        <v>Madrid, Comunidad de</v>
      </c>
      <c r="AX19" s="591">
        <f t="shared" si="25"/>
        <v>35.52693410825497</v>
      </c>
    </row>
    <row r="20" spans="1:50" s="231" customFormat="1" ht="18" customHeight="1" x14ac:dyDescent="0.15">
      <c r="A20" s="676"/>
      <c r="B20" s="677" t="s">
        <v>6</v>
      </c>
      <c r="C20" s="678"/>
      <c r="D20" s="679">
        <f t="shared" si="6"/>
        <v>5097967</v>
      </c>
      <c r="E20" s="680">
        <f t="shared" si="0"/>
        <v>10.738118799159649</v>
      </c>
      <c r="F20" s="678"/>
      <c r="G20" s="681">
        <f>'20pobl'!J21</f>
        <v>4079746</v>
      </c>
      <c r="H20" s="682">
        <f t="shared" si="7"/>
        <v>10.737188065925176</v>
      </c>
      <c r="I20" s="678"/>
      <c r="J20" s="681">
        <f>'20pobl'!Q21</f>
        <v>729753</v>
      </c>
      <c r="K20" s="682">
        <f t="shared" si="8"/>
        <v>11.032580258573288</v>
      </c>
      <c r="L20" s="678"/>
      <c r="M20" s="681">
        <f>'20pobl'!X21</f>
        <v>288468</v>
      </c>
      <c r="N20" s="682">
        <f t="shared" si="1"/>
        <v>10.070508360496467</v>
      </c>
      <c r="O20" s="678"/>
      <c r="P20" s="683">
        <f t="shared" si="2"/>
        <v>177623</v>
      </c>
      <c r="Q20" s="684">
        <f t="shared" si="9"/>
        <v>3.4841928164697809</v>
      </c>
      <c r="R20" s="678"/>
      <c r="S20" s="681">
        <f>'34adictcasaad'!G21</f>
        <v>48748</v>
      </c>
      <c r="T20" s="685">
        <f t="shared" si="10"/>
        <v>1.1948783086005845</v>
      </c>
      <c r="U20" s="678"/>
      <c r="V20" s="681">
        <f>'34adictcasaad'!J21</f>
        <v>38285</v>
      </c>
      <c r="W20" s="685">
        <f t="shared" si="11"/>
        <v>5.2462956644234415</v>
      </c>
      <c r="X20" s="678"/>
      <c r="Y20" s="605">
        <f>'34adictcasaad'!M21</f>
        <v>90590</v>
      </c>
      <c r="Z20" s="609">
        <f t="shared" si="12"/>
        <v>31.403829887543854</v>
      </c>
      <c r="AA20" s="588"/>
      <c r="AB20" s="589">
        <f t="shared" si="3"/>
        <v>12</v>
      </c>
      <c r="AC20" s="589">
        <v>10</v>
      </c>
      <c r="AD20" s="589">
        <f t="shared" si="13"/>
        <v>6</v>
      </c>
      <c r="AE20" s="590" t="str">
        <f t="shared" si="4"/>
        <v>Cantabria</v>
      </c>
      <c r="AF20" s="592">
        <f t="shared" si="5"/>
        <v>3.8839976631443007</v>
      </c>
      <c r="AG20" s="587"/>
      <c r="AH20" s="589">
        <f t="shared" si="14"/>
        <v>13</v>
      </c>
      <c r="AI20" s="589">
        <v>10</v>
      </c>
      <c r="AJ20" s="589">
        <f t="shared" si="15"/>
        <v>20</v>
      </c>
      <c r="AK20" s="590" t="str">
        <f t="shared" si="16"/>
        <v>TOTAL</v>
      </c>
      <c r="AL20" s="591">
        <f t="shared" si="17"/>
        <v>1.3168823054599106</v>
      </c>
      <c r="AM20" s="587"/>
      <c r="AN20" s="589">
        <f t="shared" si="18"/>
        <v>12</v>
      </c>
      <c r="AO20" s="589">
        <v>10</v>
      </c>
      <c r="AP20" s="589">
        <f t="shared" si="19"/>
        <v>20</v>
      </c>
      <c r="AQ20" s="590" t="str">
        <f t="shared" si="20"/>
        <v>TOTAL</v>
      </c>
      <c r="AR20" s="591">
        <f t="shared" si="21"/>
        <v>6.0895359562369311</v>
      </c>
      <c r="AS20" s="587"/>
      <c r="AT20" s="589">
        <f t="shared" si="22"/>
        <v>11</v>
      </c>
      <c r="AU20" s="589">
        <v>10</v>
      </c>
      <c r="AV20" s="589">
        <f t="shared" si="23"/>
        <v>20</v>
      </c>
      <c r="AW20" s="590" t="str">
        <f t="shared" si="24"/>
        <v>TOTAL</v>
      </c>
      <c r="AX20" s="591">
        <f t="shared" si="25"/>
        <v>34.77297648476182</v>
      </c>
    </row>
    <row r="21" spans="1:50" s="231" customFormat="1" ht="18" customHeight="1" x14ac:dyDescent="0.15">
      <c r="A21" s="676"/>
      <c r="B21" s="677" t="s">
        <v>5</v>
      </c>
      <c r="C21" s="678"/>
      <c r="D21" s="679">
        <f t="shared" si="6"/>
        <v>1054776</v>
      </c>
      <c r="E21" s="680">
        <f t="shared" si="0"/>
        <v>2.221730739822839</v>
      </c>
      <c r="F21" s="678"/>
      <c r="G21" s="681">
        <f>'20pobl'!J22</f>
        <v>828053</v>
      </c>
      <c r="H21" s="682">
        <f t="shared" si="7"/>
        <v>2.1792927279182428</v>
      </c>
      <c r="I21" s="678"/>
      <c r="J21" s="681">
        <f>'20pobl'!Q22</f>
        <v>152621</v>
      </c>
      <c r="K21" s="682">
        <f t="shared" si="8"/>
        <v>2.3073607530818152</v>
      </c>
      <c r="L21" s="678"/>
      <c r="M21" s="681">
        <f>'20pobl'!X22</f>
        <v>74102</v>
      </c>
      <c r="N21" s="682">
        <f t="shared" si="1"/>
        <v>2.5869240627366263</v>
      </c>
      <c r="O21" s="678"/>
      <c r="P21" s="683">
        <f t="shared" si="2"/>
        <v>54563</v>
      </c>
      <c r="Q21" s="684">
        <f t="shared" si="9"/>
        <v>5.1729466730376874</v>
      </c>
      <c r="R21" s="678"/>
      <c r="S21" s="681">
        <f>'34adictcasaad'!G22</f>
        <v>12657</v>
      </c>
      <c r="T21" s="685">
        <f t="shared" si="10"/>
        <v>1.5285253480151633</v>
      </c>
      <c r="U21" s="678"/>
      <c r="V21" s="681">
        <f>'34adictcasaad'!J22</f>
        <v>12060</v>
      </c>
      <c r="W21" s="685">
        <f t="shared" si="11"/>
        <v>7.9019269956296974</v>
      </c>
      <c r="X21" s="678"/>
      <c r="Y21" s="605">
        <f>'34adictcasaad'!M22</f>
        <v>29846</v>
      </c>
      <c r="Z21" s="609">
        <f t="shared" si="12"/>
        <v>40.276915602817738</v>
      </c>
      <c r="AA21" s="588"/>
      <c r="AB21" s="589">
        <f t="shared" si="3"/>
        <v>2</v>
      </c>
      <c r="AC21" s="589">
        <v>11</v>
      </c>
      <c r="AD21" s="589">
        <f t="shared" si="13"/>
        <v>2</v>
      </c>
      <c r="AE21" s="590" t="str">
        <f t="shared" si="4"/>
        <v>Aragón</v>
      </c>
      <c r="AF21" s="591">
        <f t="shared" si="5"/>
        <v>3.6293037476014369</v>
      </c>
      <c r="AG21" s="587"/>
      <c r="AH21" s="589">
        <f t="shared" si="14"/>
        <v>5</v>
      </c>
      <c r="AI21" s="589">
        <v>11</v>
      </c>
      <c r="AJ21" s="589">
        <f t="shared" si="15"/>
        <v>3</v>
      </c>
      <c r="AK21" s="590" t="str">
        <f t="shared" si="16"/>
        <v>Asturias, Principado de</v>
      </c>
      <c r="AL21" s="591">
        <f t="shared" si="17"/>
        <v>1.3007119139690912</v>
      </c>
      <c r="AM21" s="587"/>
      <c r="AN21" s="589">
        <f t="shared" si="18"/>
        <v>2</v>
      </c>
      <c r="AO21" s="589">
        <v>11</v>
      </c>
      <c r="AP21" s="589">
        <f t="shared" si="19"/>
        <v>17</v>
      </c>
      <c r="AQ21" s="590" t="str">
        <f t="shared" si="20"/>
        <v>Rioja, La</v>
      </c>
      <c r="AR21" s="591">
        <f t="shared" si="21"/>
        <v>5.6304859773067868</v>
      </c>
      <c r="AS21" s="587"/>
      <c r="AT21" s="589">
        <f t="shared" si="22"/>
        <v>2</v>
      </c>
      <c r="AU21" s="589">
        <v>11</v>
      </c>
      <c r="AV21" s="589">
        <f t="shared" si="23"/>
        <v>10</v>
      </c>
      <c r="AW21" s="590" t="str">
        <f t="shared" si="24"/>
        <v>Comunitat Valenciana</v>
      </c>
      <c r="AX21" s="591">
        <f t="shared" si="25"/>
        <v>31.403829887543854</v>
      </c>
    </row>
    <row r="22" spans="1:50" s="231" customFormat="1" ht="18" customHeight="1" x14ac:dyDescent="0.15">
      <c r="A22" s="676"/>
      <c r="B22" s="677" t="s">
        <v>38</v>
      </c>
      <c r="C22" s="678"/>
      <c r="D22" s="679">
        <f t="shared" si="6"/>
        <v>2690464</v>
      </c>
      <c r="E22" s="680">
        <f t="shared" si="0"/>
        <v>5.6670672950339354</v>
      </c>
      <c r="F22" s="678"/>
      <c r="G22" s="681">
        <f>'20pobl'!J23</f>
        <v>1987834</v>
      </c>
      <c r="H22" s="682">
        <f t="shared" si="7"/>
        <v>5.231636357224275</v>
      </c>
      <c r="I22" s="678"/>
      <c r="J22" s="681">
        <f>'20pobl'!Q23</f>
        <v>464829</v>
      </c>
      <c r="K22" s="682">
        <f t="shared" si="8"/>
        <v>7.0273959120584131</v>
      </c>
      <c r="L22" s="678"/>
      <c r="M22" s="681">
        <f>'20pobl'!X23</f>
        <v>237801</v>
      </c>
      <c r="N22" s="682">
        <f t="shared" si="1"/>
        <v>8.3017074983513606</v>
      </c>
      <c r="O22" s="678"/>
      <c r="P22" s="683">
        <f t="shared" si="2"/>
        <v>82256</v>
      </c>
      <c r="Q22" s="684">
        <f t="shared" si="9"/>
        <v>3.0573165074871844</v>
      </c>
      <c r="R22" s="678"/>
      <c r="S22" s="681">
        <f>'34adictcasaad'!G23</f>
        <v>23074</v>
      </c>
      <c r="T22" s="685">
        <f t="shared" si="10"/>
        <v>1.1607609086070567</v>
      </c>
      <c r="U22" s="678"/>
      <c r="V22" s="681">
        <f>'34adictcasaad'!J23</f>
        <v>15079</v>
      </c>
      <c r="W22" s="685">
        <f t="shared" si="11"/>
        <v>3.243988649589419</v>
      </c>
      <c r="X22" s="678"/>
      <c r="Y22" s="605">
        <f>'34adictcasaad'!M23</f>
        <v>44103</v>
      </c>
      <c r="Z22" s="609">
        <f t="shared" si="12"/>
        <v>18.546179368463548</v>
      </c>
      <c r="AA22" s="588"/>
      <c r="AB22" s="589">
        <f t="shared" si="3"/>
        <v>17</v>
      </c>
      <c r="AC22" s="589">
        <v>12</v>
      </c>
      <c r="AD22" s="589">
        <f t="shared" si="13"/>
        <v>10</v>
      </c>
      <c r="AE22" s="590" t="str">
        <f t="shared" si="4"/>
        <v>Comunitat Valenciana</v>
      </c>
      <c r="AF22" s="591">
        <f t="shared" si="5"/>
        <v>3.4841928164697809</v>
      </c>
      <c r="AG22" s="587"/>
      <c r="AH22" s="589">
        <f t="shared" si="14"/>
        <v>14</v>
      </c>
      <c r="AI22" s="589">
        <v>12</v>
      </c>
      <c r="AJ22" s="589">
        <f t="shared" si="15"/>
        <v>8</v>
      </c>
      <c r="AK22" s="590" t="str">
        <f t="shared" si="16"/>
        <v>Castilla - La Mancha</v>
      </c>
      <c r="AL22" s="591">
        <f t="shared" si="17"/>
        <v>1.2622593150889028</v>
      </c>
      <c r="AM22" s="587"/>
      <c r="AN22" s="589">
        <f t="shared" si="18"/>
        <v>19</v>
      </c>
      <c r="AO22" s="589">
        <v>12</v>
      </c>
      <c r="AP22" s="589">
        <f t="shared" si="19"/>
        <v>10</v>
      </c>
      <c r="AQ22" s="590" t="str">
        <f t="shared" si="20"/>
        <v>Comunitat Valenciana</v>
      </c>
      <c r="AR22" s="591">
        <f t="shared" si="21"/>
        <v>5.2462956644234415</v>
      </c>
      <c r="AS22" s="587"/>
      <c r="AT22" s="589">
        <f t="shared" si="22"/>
        <v>19</v>
      </c>
      <c r="AU22" s="589">
        <v>12</v>
      </c>
      <c r="AV22" s="589">
        <f t="shared" si="23"/>
        <v>14</v>
      </c>
      <c r="AW22" s="590" t="str">
        <f t="shared" si="24"/>
        <v>Murcia, Región de</v>
      </c>
      <c r="AX22" s="591">
        <f t="shared" si="25"/>
        <v>30.636201217129138</v>
      </c>
    </row>
    <row r="23" spans="1:50" s="231" customFormat="1" ht="18" customHeight="1" x14ac:dyDescent="0.15">
      <c r="A23" s="676"/>
      <c r="B23" s="677" t="s">
        <v>45</v>
      </c>
      <c r="C23" s="678"/>
      <c r="D23" s="679">
        <f t="shared" si="6"/>
        <v>6750336</v>
      </c>
      <c r="E23" s="680">
        <f t="shared" si="0"/>
        <v>14.218591431102663</v>
      </c>
      <c r="F23" s="678"/>
      <c r="G23" s="681">
        <f>'20pobl'!J24</f>
        <v>5514027</v>
      </c>
      <c r="H23" s="682">
        <f t="shared" si="7"/>
        <v>14.511968367537881</v>
      </c>
      <c r="I23" s="678"/>
      <c r="J23" s="681">
        <f>'20pobl'!Q24</f>
        <v>866035</v>
      </c>
      <c r="K23" s="682">
        <f t="shared" si="8"/>
        <v>13.092924104777257</v>
      </c>
      <c r="L23" s="678"/>
      <c r="M23" s="681">
        <f>'20pobl'!X24</f>
        <v>370274</v>
      </c>
      <c r="N23" s="682">
        <f t="shared" si="1"/>
        <v>12.92638147965968</v>
      </c>
      <c r="O23" s="678"/>
      <c r="P23" s="683">
        <f t="shared" si="2"/>
        <v>231271</v>
      </c>
      <c r="Q23" s="684">
        <f t="shared" si="9"/>
        <v>3.4260664950603941</v>
      </c>
      <c r="R23" s="678"/>
      <c r="S23" s="681">
        <f>'34adictcasaad'!G24</f>
        <v>54776</v>
      </c>
      <c r="T23" s="685">
        <f t="shared" si="10"/>
        <v>0.99339375741177904</v>
      </c>
      <c r="U23" s="678"/>
      <c r="V23" s="681">
        <f>'34adictcasaad'!J24</f>
        <v>44948</v>
      </c>
      <c r="W23" s="685">
        <f t="shared" si="11"/>
        <v>5.1900904697847086</v>
      </c>
      <c r="X23" s="678"/>
      <c r="Y23" s="605">
        <f>'34adictcasaad'!M24</f>
        <v>131547</v>
      </c>
      <c r="Z23" s="609">
        <f t="shared" si="12"/>
        <v>35.52693410825497</v>
      </c>
      <c r="AA23" s="588"/>
      <c r="AB23" s="589">
        <f t="shared" si="3"/>
        <v>13</v>
      </c>
      <c r="AC23" s="589">
        <v>13</v>
      </c>
      <c r="AD23" s="589">
        <f t="shared" si="13"/>
        <v>13</v>
      </c>
      <c r="AE23" s="590" t="str">
        <f t="shared" si="4"/>
        <v>Madrid, Comunidad de</v>
      </c>
      <c r="AF23" s="591">
        <f t="shared" si="5"/>
        <v>3.4260664950603941</v>
      </c>
      <c r="AG23" s="587"/>
      <c r="AH23" s="589">
        <f t="shared" si="14"/>
        <v>17</v>
      </c>
      <c r="AI23" s="589">
        <v>13</v>
      </c>
      <c r="AJ23" s="589">
        <f t="shared" si="15"/>
        <v>10</v>
      </c>
      <c r="AK23" s="590" t="str">
        <f t="shared" si="16"/>
        <v>Comunitat Valenciana</v>
      </c>
      <c r="AL23" s="591">
        <f t="shared" si="17"/>
        <v>1.1948783086005845</v>
      </c>
      <c r="AM23" s="587"/>
      <c r="AN23" s="589">
        <f t="shared" si="18"/>
        <v>13</v>
      </c>
      <c r="AO23" s="589">
        <v>13</v>
      </c>
      <c r="AP23" s="589">
        <f t="shared" si="19"/>
        <v>13</v>
      </c>
      <c r="AQ23" s="590" t="str">
        <f t="shared" si="20"/>
        <v>Madrid, Comunidad de</v>
      </c>
      <c r="AR23" s="591">
        <f t="shared" si="21"/>
        <v>5.1900904697847086</v>
      </c>
      <c r="AS23" s="587"/>
      <c r="AT23" s="589">
        <f t="shared" si="22"/>
        <v>9</v>
      </c>
      <c r="AU23" s="589">
        <v>13</v>
      </c>
      <c r="AV23" s="589">
        <f t="shared" si="23"/>
        <v>2</v>
      </c>
      <c r="AW23" s="590" t="str">
        <f t="shared" si="24"/>
        <v>Aragón</v>
      </c>
      <c r="AX23" s="591">
        <f t="shared" si="25"/>
        <v>30.091881245295081</v>
      </c>
    </row>
    <row r="24" spans="1:50" s="231" customFormat="1" ht="18" customHeight="1" x14ac:dyDescent="0.15">
      <c r="A24" s="676"/>
      <c r="B24" s="677" t="s">
        <v>46</v>
      </c>
      <c r="C24" s="678"/>
      <c r="D24" s="679">
        <f t="shared" si="6"/>
        <v>1531878</v>
      </c>
      <c r="E24" s="680">
        <f t="shared" si="0"/>
        <v>3.2266760357254345</v>
      </c>
      <c r="F24" s="678"/>
      <c r="G24" s="681">
        <f>'20pobl'!J25</f>
        <v>1285039</v>
      </c>
      <c r="H24" s="682">
        <f t="shared" si="7"/>
        <v>3.382001089050255</v>
      </c>
      <c r="I24" s="678"/>
      <c r="J24" s="681">
        <f>'20pobl'!Q25</f>
        <v>175195</v>
      </c>
      <c r="K24" s="682">
        <f t="shared" si="8"/>
        <v>2.6486398800700339</v>
      </c>
      <c r="L24" s="678"/>
      <c r="M24" s="681">
        <f>'20pobl'!X25</f>
        <v>71644</v>
      </c>
      <c r="N24" s="682">
        <f t="shared" si="1"/>
        <v>2.501114511763554</v>
      </c>
      <c r="O24" s="678"/>
      <c r="P24" s="683">
        <f t="shared" si="2"/>
        <v>51786</v>
      </c>
      <c r="Q24" s="684">
        <f t="shared" si="9"/>
        <v>3.3805564150669962</v>
      </c>
      <c r="R24" s="678"/>
      <c r="S24" s="681">
        <f>'34adictcasaad'!G25</f>
        <v>18524</v>
      </c>
      <c r="T24" s="685">
        <f t="shared" si="10"/>
        <v>1.4415126700434773</v>
      </c>
      <c r="U24" s="678"/>
      <c r="V24" s="681">
        <f>'34adictcasaad'!J25</f>
        <v>11313</v>
      </c>
      <c r="W24" s="685">
        <f t="shared" si="11"/>
        <v>6.4573760666685693</v>
      </c>
      <c r="X24" s="678"/>
      <c r="Y24" s="605">
        <f>'34adictcasaad'!M25</f>
        <v>21949</v>
      </c>
      <c r="Z24" s="609">
        <f t="shared" si="12"/>
        <v>30.636201217129138</v>
      </c>
      <c r="AA24" s="588"/>
      <c r="AB24" s="589">
        <f t="shared" si="3"/>
        <v>14</v>
      </c>
      <c r="AC24" s="589">
        <v>14</v>
      </c>
      <c r="AD24" s="589">
        <f t="shared" si="13"/>
        <v>14</v>
      </c>
      <c r="AE24" s="590" t="str">
        <f t="shared" si="4"/>
        <v>Murcia, Región de</v>
      </c>
      <c r="AF24" s="591">
        <f t="shared" si="5"/>
        <v>3.3805564150669962</v>
      </c>
      <c r="AG24" s="587"/>
      <c r="AH24" s="589">
        <f t="shared" si="14"/>
        <v>6</v>
      </c>
      <c r="AI24" s="589">
        <v>14</v>
      </c>
      <c r="AJ24" s="589">
        <f t="shared" si="15"/>
        <v>12</v>
      </c>
      <c r="AK24" s="590" t="str">
        <f t="shared" si="16"/>
        <v>Galicia</v>
      </c>
      <c r="AL24" s="591">
        <f t="shared" si="17"/>
        <v>1.1607609086070567</v>
      </c>
      <c r="AM24" s="587"/>
      <c r="AN24" s="589">
        <f t="shared" si="18"/>
        <v>5</v>
      </c>
      <c r="AO24" s="589">
        <v>14</v>
      </c>
      <c r="AP24" s="589">
        <f t="shared" si="19"/>
        <v>6</v>
      </c>
      <c r="AQ24" s="590" t="str">
        <f t="shared" si="20"/>
        <v>Cantabria</v>
      </c>
      <c r="AR24" s="591">
        <f t="shared" si="21"/>
        <v>5.082042174888608</v>
      </c>
      <c r="AS24" s="587"/>
      <c r="AT24" s="589">
        <f t="shared" si="22"/>
        <v>12</v>
      </c>
      <c r="AU24" s="589">
        <v>14</v>
      </c>
      <c r="AV24" s="589">
        <f t="shared" si="23"/>
        <v>15</v>
      </c>
      <c r="AW24" s="590" t="str">
        <f t="shared" si="24"/>
        <v>Navarra, Comunidad Foral de</v>
      </c>
      <c r="AX24" s="591">
        <f t="shared" si="25"/>
        <v>29.654274555185882</v>
      </c>
    </row>
    <row r="25" spans="1:50" s="231" customFormat="1" ht="18" customHeight="1" x14ac:dyDescent="0.15">
      <c r="B25" s="677" t="s">
        <v>47</v>
      </c>
      <c r="C25" s="678"/>
      <c r="D25" s="686">
        <f t="shared" si="6"/>
        <v>664117</v>
      </c>
      <c r="E25" s="680">
        <f t="shared" si="0"/>
        <v>1.3988649284198011</v>
      </c>
      <c r="F25" s="678"/>
      <c r="G25" s="687">
        <f>'20pobl'!J26</f>
        <v>529501</v>
      </c>
      <c r="H25" s="682">
        <f t="shared" si="7"/>
        <v>1.3935553385175072</v>
      </c>
      <c r="I25" s="678"/>
      <c r="J25" s="687">
        <f>'20pobl'!Q26</f>
        <v>93138</v>
      </c>
      <c r="K25" s="682">
        <f t="shared" si="8"/>
        <v>1.408082543165974</v>
      </c>
      <c r="L25" s="678"/>
      <c r="M25" s="687">
        <f>'20pobl'!X26</f>
        <v>41478</v>
      </c>
      <c r="N25" s="682">
        <f t="shared" si="1"/>
        <v>1.4480099899353567</v>
      </c>
      <c r="O25" s="678"/>
      <c r="P25" s="688">
        <f t="shared" si="2"/>
        <v>21516</v>
      </c>
      <c r="Q25" s="684">
        <f t="shared" si="9"/>
        <v>3.239790579069652</v>
      </c>
      <c r="R25" s="678"/>
      <c r="S25" s="687">
        <f>'34adictcasaad'!G26</f>
        <v>5148</v>
      </c>
      <c r="T25" s="685">
        <f t="shared" si="10"/>
        <v>0.97223612419995431</v>
      </c>
      <c r="U25" s="678"/>
      <c r="V25" s="687">
        <f>'34adictcasaad'!J26</f>
        <v>4068</v>
      </c>
      <c r="W25" s="685">
        <f t="shared" si="11"/>
        <v>4.3677124267216385</v>
      </c>
      <c r="X25" s="678"/>
      <c r="Y25" s="611">
        <f>'34adictcasaad'!M26</f>
        <v>12300</v>
      </c>
      <c r="Z25" s="609">
        <f t="shared" si="12"/>
        <v>29.654274555185882</v>
      </c>
      <c r="AA25" s="588"/>
      <c r="AB25" s="589">
        <f t="shared" si="3"/>
        <v>16</v>
      </c>
      <c r="AC25" s="589">
        <v>15</v>
      </c>
      <c r="AD25" s="589">
        <f t="shared" si="13"/>
        <v>4</v>
      </c>
      <c r="AE25" s="590" t="str">
        <f t="shared" si="4"/>
        <v>Balears, Illes</v>
      </c>
      <c r="AF25" s="591">
        <f t="shared" si="5"/>
        <v>3.267811659962657</v>
      </c>
      <c r="AG25" s="587"/>
      <c r="AH25" s="589">
        <f t="shared" si="14"/>
        <v>18</v>
      </c>
      <c r="AI25" s="589">
        <v>15</v>
      </c>
      <c r="AJ25" s="589">
        <f t="shared" si="15"/>
        <v>4</v>
      </c>
      <c r="AK25" s="590" t="str">
        <f t="shared" si="16"/>
        <v>Balears, Illes</v>
      </c>
      <c r="AL25" s="591">
        <f t="shared" si="17"/>
        <v>1.1056773137039377</v>
      </c>
      <c r="AM25" s="587"/>
      <c r="AN25" s="589">
        <f t="shared" si="18"/>
        <v>17</v>
      </c>
      <c r="AO25" s="589">
        <v>15</v>
      </c>
      <c r="AP25" s="589">
        <f t="shared" si="19"/>
        <v>3</v>
      </c>
      <c r="AQ25" s="590" t="str">
        <f t="shared" si="20"/>
        <v>Asturias, Principado de</v>
      </c>
      <c r="AR25" s="591">
        <f t="shared" si="21"/>
        <v>4.7223406523129396</v>
      </c>
      <c r="AS25" s="587"/>
      <c r="AT25" s="589">
        <f t="shared" si="22"/>
        <v>14</v>
      </c>
      <c r="AU25" s="589">
        <v>15</v>
      </c>
      <c r="AV25" s="589">
        <f t="shared" si="23"/>
        <v>18</v>
      </c>
      <c r="AW25" s="590" t="str">
        <f t="shared" si="24"/>
        <v>Ceuta y Melilla</v>
      </c>
      <c r="AX25" s="591">
        <f t="shared" si="25"/>
        <v>29.512245317966659</v>
      </c>
    </row>
    <row r="26" spans="1:50" s="231" customFormat="1" ht="18" customHeight="1" x14ac:dyDescent="0.15">
      <c r="B26" s="677" t="s">
        <v>48</v>
      </c>
      <c r="C26" s="678"/>
      <c r="D26" s="686">
        <f t="shared" si="6"/>
        <v>2208174</v>
      </c>
      <c r="E26" s="680">
        <f t="shared" si="0"/>
        <v>4.6511942390399073</v>
      </c>
      <c r="F26" s="678"/>
      <c r="G26" s="687">
        <f>'20pobl'!J27</f>
        <v>1695657</v>
      </c>
      <c r="H26" s="682">
        <f t="shared" si="7"/>
        <v>4.4626768686831202</v>
      </c>
      <c r="I26" s="678"/>
      <c r="J26" s="687">
        <f>'20pobl'!Q27</f>
        <v>353210</v>
      </c>
      <c r="K26" s="682">
        <f t="shared" si="8"/>
        <v>5.3399131940953604</v>
      </c>
      <c r="L26" s="678"/>
      <c r="M26" s="687">
        <f>'20pobl'!X27</f>
        <v>159307</v>
      </c>
      <c r="N26" s="682">
        <f t="shared" si="1"/>
        <v>5.561457338025745</v>
      </c>
      <c r="O26" s="678"/>
      <c r="P26" s="688">
        <f t="shared" si="2"/>
        <v>110384</v>
      </c>
      <c r="Q26" s="684">
        <f t="shared" si="9"/>
        <v>4.9988814287279899</v>
      </c>
      <c r="R26" s="678"/>
      <c r="S26" s="687">
        <f>'34adictcasaad'!G27</f>
        <v>29175</v>
      </c>
      <c r="T26" s="685">
        <f t="shared" si="10"/>
        <v>1.7205720260642334</v>
      </c>
      <c r="U26" s="678"/>
      <c r="V26" s="687">
        <f>'34adictcasaad'!J27</f>
        <v>22081</v>
      </c>
      <c r="W26" s="685">
        <f t="shared" si="11"/>
        <v>6.2515217575946318</v>
      </c>
      <c r="X26" s="678"/>
      <c r="Y26" s="611">
        <f>'34adictcasaad'!M27</f>
        <v>59128</v>
      </c>
      <c r="Z26" s="609">
        <f t="shared" si="12"/>
        <v>37.115757625214208</v>
      </c>
      <c r="AA26" s="588"/>
      <c r="AB26" s="589">
        <f t="shared" si="3"/>
        <v>3</v>
      </c>
      <c r="AC26" s="589">
        <v>16</v>
      </c>
      <c r="AD26" s="589">
        <f t="shared" si="13"/>
        <v>15</v>
      </c>
      <c r="AE26" s="590" t="str">
        <f t="shared" si="4"/>
        <v>Navarra, Comunidad Foral de</v>
      </c>
      <c r="AF26" s="592">
        <f t="shared" si="5"/>
        <v>3.239790579069652</v>
      </c>
      <c r="AG26" s="587"/>
      <c r="AH26" s="589">
        <f t="shared" si="14"/>
        <v>2</v>
      </c>
      <c r="AI26" s="589">
        <v>16</v>
      </c>
      <c r="AJ26" s="589">
        <f t="shared" si="15"/>
        <v>5</v>
      </c>
      <c r="AK26" s="590" t="str">
        <f t="shared" si="16"/>
        <v>Canarias</v>
      </c>
      <c r="AL26" s="591">
        <f t="shared" si="17"/>
        <v>1.0374361298601422</v>
      </c>
      <c r="AM26" s="587"/>
      <c r="AN26" s="589">
        <f t="shared" si="18"/>
        <v>8</v>
      </c>
      <c r="AO26" s="589">
        <v>16</v>
      </c>
      <c r="AP26" s="589">
        <f t="shared" si="19"/>
        <v>2</v>
      </c>
      <c r="AQ26" s="590" t="str">
        <f t="shared" si="20"/>
        <v>Aragón</v>
      </c>
      <c r="AR26" s="591">
        <f t="shared" si="21"/>
        <v>4.6912395833864906</v>
      </c>
      <c r="AS26" s="587"/>
      <c r="AT26" s="589">
        <f t="shared" si="22"/>
        <v>7</v>
      </c>
      <c r="AU26" s="589">
        <v>16</v>
      </c>
      <c r="AV26" s="589">
        <f t="shared" si="23"/>
        <v>6</v>
      </c>
      <c r="AW26" s="590" t="str">
        <f t="shared" si="24"/>
        <v>Cantabria</v>
      </c>
      <c r="AX26" s="591">
        <f t="shared" si="25"/>
        <v>28.595105781417569</v>
      </c>
    </row>
    <row r="27" spans="1:50" s="231" customFormat="1" ht="18" customHeight="1" x14ac:dyDescent="0.15">
      <c r="B27" s="677" t="s">
        <v>49</v>
      </c>
      <c r="C27" s="678"/>
      <c r="D27" s="686">
        <f t="shared" si="6"/>
        <v>319892</v>
      </c>
      <c r="E27" s="689">
        <f t="shared" si="0"/>
        <v>0.67380551872948147</v>
      </c>
      <c r="F27" s="678"/>
      <c r="G27" s="687">
        <f>'20pobl'!J28</f>
        <v>251041</v>
      </c>
      <c r="H27" s="690">
        <f t="shared" si="7"/>
        <v>0.66069662897100012</v>
      </c>
      <c r="I27" s="678"/>
      <c r="J27" s="687">
        <f>'20pobl'!Q28</f>
        <v>46710</v>
      </c>
      <c r="K27" s="690">
        <f t="shared" si="8"/>
        <v>0.70617294328075164</v>
      </c>
      <c r="L27" s="678"/>
      <c r="M27" s="687">
        <f>'20pobl'!X28</f>
        <v>22141</v>
      </c>
      <c r="N27" s="690">
        <f t="shared" si="1"/>
        <v>0.77294925471716891</v>
      </c>
      <c r="O27" s="678"/>
      <c r="P27" s="688">
        <f t="shared" si="2"/>
        <v>14224</v>
      </c>
      <c r="Q27" s="691">
        <f t="shared" si="9"/>
        <v>4.4465006939842198</v>
      </c>
      <c r="R27" s="678"/>
      <c r="S27" s="687">
        <f>'34adictcasaad'!G28</f>
        <v>3372</v>
      </c>
      <c r="T27" s="414">
        <f t="shared" si="10"/>
        <v>1.3432068865245119</v>
      </c>
      <c r="U27" s="678"/>
      <c r="V27" s="687">
        <f>'34adictcasaad'!J28</f>
        <v>2630</v>
      </c>
      <c r="W27" s="414">
        <f t="shared" si="11"/>
        <v>5.6304859773067868</v>
      </c>
      <c r="X27" s="678"/>
      <c r="Y27" s="611">
        <f>'34adictcasaad'!M28</f>
        <v>8222</v>
      </c>
      <c r="Z27" s="612">
        <f t="shared" si="12"/>
        <v>37.134727428752086</v>
      </c>
      <c r="AA27" s="588"/>
      <c r="AB27" s="589">
        <f t="shared" si="3"/>
        <v>5</v>
      </c>
      <c r="AC27" s="589">
        <v>17</v>
      </c>
      <c r="AD27" s="589">
        <f t="shared" si="13"/>
        <v>12</v>
      </c>
      <c r="AE27" s="590" t="str">
        <f t="shared" si="4"/>
        <v>Galicia</v>
      </c>
      <c r="AF27" s="591">
        <f t="shared" si="5"/>
        <v>3.0573165074871844</v>
      </c>
      <c r="AG27" s="587"/>
      <c r="AH27" s="589">
        <f t="shared" si="14"/>
        <v>9</v>
      </c>
      <c r="AI27" s="589">
        <v>17</v>
      </c>
      <c r="AJ27" s="589">
        <f t="shared" si="15"/>
        <v>13</v>
      </c>
      <c r="AK27" s="590" t="str">
        <f t="shared" si="16"/>
        <v>Madrid, Comunidad de</v>
      </c>
      <c r="AL27" s="591">
        <f t="shared" si="17"/>
        <v>0.99339375741177904</v>
      </c>
      <c r="AM27" s="587"/>
      <c r="AN27" s="589">
        <f t="shared" si="18"/>
        <v>11</v>
      </c>
      <c r="AO27" s="589">
        <v>17</v>
      </c>
      <c r="AP27" s="589">
        <f t="shared" si="19"/>
        <v>15</v>
      </c>
      <c r="AQ27" s="590" t="str">
        <f t="shared" si="20"/>
        <v>Navarra, Comunidad Foral de</v>
      </c>
      <c r="AR27" s="591">
        <f t="shared" si="21"/>
        <v>4.3677124267216385</v>
      </c>
      <c r="AS27" s="587"/>
      <c r="AT27" s="589">
        <f t="shared" si="22"/>
        <v>6</v>
      </c>
      <c r="AU27" s="589">
        <v>17</v>
      </c>
      <c r="AV27" s="589">
        <f t="shared" si="23"/>
        <v>3</v>
      </c>
      <c r="AW27" s="590" t="str">
        <f t="shared" si="24"/>
        <v>Asturias, Principado de</v>
      </c>
      <c r="AX27" s="591">
        <f t="shared" si="25"/>
        <v>26.449258355238452</v>
      </c>
    </row>
    <row r="28" spans="1:50" s="231" customFormat="1" ht="18" customHeight="1" x14ac:dyDescent="0.15">
      <c r="B28" s="677" t="s">
        <v>4</v>
      </c>
      <c r="C28" s="678"/>
      <c r="D28" s="686">
        <f t="shared" si="6"/>
        <v>168287</v>
      </c>
      <c r="E28" s="689">
        <f t="shared" si="0"/>
        <v>0.35447185090726951</v>
      </c>
      <c r="F28" s="678"/>
      <c r="G28" s="687">
        <f>'20pobl'!J29</f>
        <v>148381</v>
      </c>
      <c r="H28" s="690">
        <f t="shared" si="7"/>
        <v>0.39051320901106185</v>
      </c>
      <c r="I28" s="678"/>
      <c r="J28" s="687">
        <f>'20pobl'!Q29</f>
        <v>15047</v>
      </c>
      <c r="K28" s="690">
        <f t="shared" si="8"/>
        <v>0.2274841421011661</v>
      </c>
      <c r="L28" s="678"/>
      <c r="M28" s="687">
        <f>'20pobl'!X29</f>
        <v>4859</v>
      </c>
      <c r="N28" s="690">
        <f t="shared" si="1"/>
        <v>0.16962921406759962</v>
      </c>
      <c r="O28" s="678"/>
      <c r="P28" s="688">
        <f t="shared" si="2"/>
        <v>4931</v>
      </c>
      <c r="Q28" s="691">
        <f t="shared" si="9"/>
        <v>2.9301134371638926</v>
      </c>
      <c r="R28" s="678"/>
      <c r="S28" s="687">
        <f>'34adictcasaad'!G29</f>
        <v>2573</v>
      </c>
      <c r="T28" s="414">
        <f t="shared" si="10"/>
        <v>1.7340495076862941</v>
      </c>
      <c r="U28" s="678"/>
      <c r="V28" s="687">
        <f>'34adictcasaad'!J29</f>
        <v>924</v>
      </c>
      <c r="W28" s="414">
        <f t="shared" si="11"/>
        <v>6.1407589552734763</v>
      </c>
      <c r="X28" s="678"/>
      <c r="Y28" s="611">
        <f>'34adictcasaad'!M29</f>
        <v>1434</v>
      </c>
      <c r="Z28" s="612">
        <f t="shared" si="12"/>
        <v>29.512245317966659</v>
      </c>
      <c r="AA28" s="588"/>
      <c r="AB28" s="589">
        <f t="shared" si="3"/>
        <v>18</v>
      </c>
      <c r="AC28" s="589">
        <v>18</v>
      </c>
      <c r="AD28" s="589">
        <f t="shared" si="13"/>
        <v>18</v>
      </c>
      <c r="AE28" s="590" t="str">
        <f t="shared" si="4"/>
        <v>Ceuta y Melilla</v>
      </c>
      <c r="AF28" s="591">
        <f t="shared" si="5"/>
        <v>2.9301134371638926</v>
      </c>
      <c r="AG28" s="587"/>
      <c r="AH28" s="589">
        <f t="shared" si="14"/>
        <v>1</v>
      </c>
      <c r="AI28" s="589">
        <v>18</v>
      </c>
      <c r="AJ28" s="589">
        <f t="shared" si="15"/>
        <v>15</v>
      </c>
      <c r="AK28" s="590" t="str">
        <f t="shared" si="16"/>
        <v>Navarra, Comunidad Foral de</v>
      </c>
      <c r="AL28" s="591">
        <f t="shared" si="17"/>
        <v>0.97223612419995431</v>
      </c>
      <c r="AM28" s="587"/>
      <c r="AN28" s="589">
        <f t="shared" si="18"/>
        <v>9</v>
      </c>
      <c r="AO28" s="589">
        <v>18</v>
      </c>
      <c r="AP28" s="589">
        <f t="shared" si="19"/>
        <v>5</v>
      </c>
      <c r="AQ28" s="590" t="str">
        <f t="shared" si="20"/>
        <v>Canarias</v>
      </c>
      <c r="AR28" s="591">
        <f t="shared" si="21"/>
        <v>3.8126581548421514</v>
      </c>
      <c r="AS28" s="587"/>
      <c r="AT28" s="589">
        <f t="shared" si="22"/>
        <v>15</v>
      </c>
      <c r="AU28" s="589">
        <v>18</v>
      </c>
      <c r="AV28" s="589">
        <f t="shared" si="23"/>
        <v>5</v>
      </c>
      <c r="AW28" s="590" t="str">
        <f t="shared" si="24"/>
        <v>Canarias</v>
      </c>
      <c r="AX28" s="591">
        <f t="shared" si="25"/>
        <v>21.355907343188509</v>
      </c>
    </row>
    <row r="29" spans="1:50" s="231" customFormat="1" ht="3.75" customHeight="1" x14ac:dyDescent="0.15">
      <c r="A29" s="676"/>
      <c r="B29" s="430"/>
      <c r="C29" s="513"/>
      <c r="D29" s="430"/>
      <c r="E29" s="692"/>
      <c r="F29" s="513"/>
      <c r="G29" s="430"/>
      <c r="H29" s="693"/>
      <c r="I29" s="513"/>
      <c r="J29" s="430"/>
      <c r="K29" s="693"/>
      <c r="L29" s="513"/>
      <c r="M29" s="430"/>
      <c r="N29" s="693"/>
      <c r="O29" s="513"/>
      <c r="P29" s="430"/>
      <c r="Q29" s="694"/>
      <c r="R29" s="513"/>
      <c r="S29" s="430"/>
      <c r="T29" s="695"/>
      <c r="U29" s="513"/>
      <c r="V29" s="430"/>
      <c r="W29" s="693"/>
      <c r="X29" s="513"/>
      <c r="Y29" s="672"/>
      <c r="Z29" s="593"/>
      <c r="AA29" s="588"/>
      <c r="AB29" s="585"/>
      <c r="AC29" s="585"/>
      <c r="AD29" s="589">
        <f>MATCH(AC30,AB$11:AB$30,0)</f>
        <v>5</v>
      </c>
      <c r="AE29" s="590" t="str">
        <f t="shared" si="4"/>
        <v>Canarias</v>
      </c>
      <c r="AF29" s="591">
        <f t="shared" si="5"/>
        <v>2.2815345173648724</v>
      </c>
      <c r="AG29" s="587"/>
      <c r="AH29" s="585"/>
      <c r="AI29" s="585"/>
      <c r="AJ29" s="589">
        <f>MATCH(AI30,AH$11:AH$30,0)</f>
        <v>2</v>
      </c>
      <c r="AK29" s="590" t="str">
        <f t="shared" si="16"/>
        <v>Aragón</v>
      </c>
      <c r="AL29" s="591">
        <f t="shared" si="17"/>
        <v>0.94466610088631398</v>
      </c>
      <c r="AM29" s="587"/>
      <c r="AN29" s="585"/>
      <c r="AO29" s="585"/>
      <c r="AP29" s="589">
        <f>MATCH(AO30,AN$11:AN$30,0)</f>
        <v>12</v>
      </c>
      <c r="AQ29" s="590" t="str">
        <f t="shared" si="20"/>
        <v>Galicia</v>
      </c>
      <c r="AR29" s="591">
        <f>INDEX(W$11:W$30,AP29,1)</f>
        <v>3.243988649589419</v>
      </c>
      <c r="AS29" s="587"/>
      <c r="AT29" s="585"/>
      <c r="AU29" s="585"/>
      <c r="AV29" s="589">
        <f>MATCH(AU30,AT$11:AT$30,0)</f>
        <v>12</v>
      </c>
      <c r="AW29" s="590" t="str">
        <f t="shared" si="24"/>
        <v>Galicia</v>
      </c>
      <c r="AX29" s="591">
        <f t="shared" si="25"/>
        <v>18.546179368463548</v>
      </c>
    </row>
    <row r="30" spans="1:50" s="439" customFormat="1" ht="18" customHeight="1" x14ac:dyDescent="0.15">
      <c r="B30" s="696" t="s">
        <v>3</v>
      </c>
      <c r="C30" s="674"/>
      <c r="D30" s="697">
        <f>SUM(D11:D28)</f>
        <v>47475420</v>
      </c>
      <c r="E30" s="695">
        <f>SUM(E11:E28)</f>
        <v>100</v>
      </c>
      <c r="F30" s="674"/>
      <c r="G30" s="697">
        <f>SUM(G11:G28)</f>
        <v>37996410</v>
      </c>
      <c r="H30" s="698">
        <f>SUM(H11:H28)</f>
        <v>99.999999999999972</v>
      </c>
      <c r="I30" s="674"/>
      <c r="J30" s="697">
        <f>SUM(J11:J28)</f>
        <v>6614527</v>
      </c>
      <c r="K30" s="698">
        <f>SUM(K11:K28)</f>
        <v>99.999999999999986</v>
      </c>
      <c r="L30" s="674"/>
      <c r="M30" s="697">
        <f>SUM(M11:M28)</f>
        <v>2864483</v>
      </c>
      <c r="N30" s="698">
        <f>SUM(N11:N28)</f>
        <v>100.00000000000001</v>
      </c>
      <c r="O30" s="674"/>
      <c r="P30" s="697">
        <f>SUM(P11:P28)</f>
        <v>1899228</v>
      </c>
      <c r="Q30" s="694">
        <f>P30*100/D30</f>
        <v>4.0004448617832136</v>
      </c>
      <c r="R30" s="674"/>
      <c r="S30" s="697">
        <f>SUM(S11:S28)</f>
        <v>500368</v>
      </c>
      <c r="T30" s="695">
        <f>S30*100/G30</f>
        <v>1.3168823054599106</v>
      </c>
      <c r="U30" s="674"/>
      <c r="V30" s="697">
        <f>SUM(V11:V28)</f>
        <v>402794</v>
      </c>
      <c r="W30" s="695">
        <f>V30*100/J30</f>
        <v>6.0895359562369311</v>
      </c>
      <c r="X30" s="674"/>
      <c r="Y30" s="791">
        <f>SUM(Y11:Y28)</f>
        <v>996066</v>
      </c>
      <c r="Z30" s="594">
        <f>Y30*100/M30</f>
        <v>34.77297648476182</v>
      </c>
      <c r="AA30" s="588"/>
      <c r="AB30" s="589">
        <f>_xlfn.RANK.EQ(Q30,Q$11:Q$30,0)</f>
        <v>9</v>
      </c>
      <c r="AC30" s="589">
        <v>19</v>
      </c>
      <c r="AD30" s="585"/>
      <c r="AE30" s="585"/>
      <c r="AF30" s="595"/>
      <c r="AG30" s="297"/>
      <c r="AH30" s="589">
        <f t="shared" si="14"/>
        <v>10</v>
      </c>
      <c r="AI30" s="589">
        <v>19</v>
      </c>
      <c r="AJ30" s="585"/>
      <c r="AK30" s="585"/>
      <c r="AL30" s="595"/>
      <c r="AM30" s="297"/>
      <c r="AN30" s="589">
        <f t="shared" si="18"/>
        <v>10</v>
      </c>
      <c r="AO30" s="589">
        <v>19</v>
      </c>
      <c r="AP30" s="585"/>
      <c r="AQ30" s="585"/>
      <c r="AR30" s="595"/>
      <c r="AS30" s="297"/>
      <c r="AT30" s="589">
        <f t="shared" si="22"/>
        <v>10</v>
      </c>
      <c r="AU30" s="589">
        <v>19</v>
      </c>
      <c r="AV30" s="585"/>
      <c r="AW30" s="585"/>
      <c r="AX30" s="595"/>
    </row>
    <row r="31" spans="1:50" s="297" customFormat="1" ht="5.25" customHeight="1" x14ac:dyDescent="0.2">
      <c r="B31" s="257" t="s">
        <v>42</v>
      </c>
      <c r="C31" s="613"/>
      <c r="D31" s="613"/>
      <c r="E31" s="613"/>
      <c r="F31" s="613"/>
      <c r="G31" s="613"/>
      <c r="H31" s="613"/>
      <c r="I31" s="613"/>
      <c r="R31" s="613"/>
    </row>
    <row r="32" spans="1:50" s="251" customFormat="1" ht="5.25" customHeight="1" x14ac:dyDescent="0.2">
      <c r="B32" s="257" t="s">
        <v>50</v>
      </c>
      <c r="C32" s="260"/>
      <c r="D32" s="260"/>
      <c r="E32" s="260"/>
      <c r="F32" s="260"/>
      <c r="G32" s="260"/>
      <c r="H32" s="260"/>
      <c r="I32" s="260"/>
      <c r="O32" s="259"/>
      <c r="R32" s="260"/>
      <c r="Y32" s="297"/>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row>
    <row r="33" spans="2:50" s="251" customFormat="1" ht="13.5" customHeight="1" x14ac:dyDescent="0.2">
      <c r="B33" s="1057" t="s">
        <v>179</v>
      </c>
      <c r="C33" s="1057"/>
      <c r="D33" s="1057"/>
      <c r="E33" s="1057"/>
      <c r="F33" s="1057"/>
      <c r="G33" s="1057"/>
      <c r="H33" s="1057"/>
      <c r="I33" s="1057"/>
      <c r="J33" s="1057"/>
      <c r="K33" s="1057"/>
      <c r="L33" s="1057"/>
      <c r="M33" s="1057"/>
      <c r="O33" s="259"/>
      <c r="Y33" s="297"/>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row>
    <row r="34" spans="2:50" ht="29.25" customHeight="1" x14ac:dyDescent="0.2">
      <c r="B34" s="1064"/>
      <c r="C34" s="1064"/>
      <c r="D34" s="1064"/>
      <c r="E34" s="1064"/>
      <c r="F34" s="1064"/>
      <c r="G34" s="1064"/>
      <c r="H34" s="1064"/>
      <c r="I34" s="1064"/>
      <c r="J34" s="1064"/>
      <c r="K34" s="1064"/>
      <c r="L34" s="1064"/>
      <c r="M34" s="1064"/>
      <c r="N34" s="1064"/>
      <c r="O34" s="1064"/>
      <c r="P34" s="1064"/>
      <c r="Q34" s="262"/>
      <c r="R34" s="262"/>
      <c r="S34" s="262"/>
    </row>
    <row r="35" spans="2:50" ht="4.5" customHeight="1" x14ac:dyDescent="0.2">
      <c r="B35" s="1065"/>
      <c r="C35" s="1065"/>
      <c r="D35" s="1065"/>
      <c r="E35" s="1065"/>
      <c r="F35" s="1065"/>
      <c r="G35" s="1065"/>
      <c r="H35" s="1065"/>
      <c r="I35" s="1065"/>
      <c r="J35" s="1065"/>
      <c r="K35" s="1065"/>
      <c r="L35" s="1065"/>
      <c r="M35" s="1065"/>
      <c r="N35" s="1065"/>
      <c r="O35" s="1065"/>
      <c r="P35" s="1065"/>
      <c r="Q35" s="262"/>
      <c r="R35" s="262"/>
      <c r="S35" s="262"/>
    </row>
    <row r="38" spans="2:50" x14ac:dyDescent="0.2">
      <c r="L38" s="263"/>
      <c r="M38" s="263"/>
      <c r="N38" s="263"/>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7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15">
    <tabColor theme="0"/>
    <pageSetUpPr fitToPage="1"/>
  </sheetPr>
  <dimension ref="A1:AH37"/>
  <sheetViews>
    <sheetView topLeftCell="D16" zoomScale="80" zoomScaleNormal="80" workbookViewId="0">
      <selection activeCell="R38" sqref="R38"/>
    </sheetView>
  </sheetViews>
  <sheetFormatPr baseColWidth="10" defaultColWidth="11.42578125" defaultRowHeight="15" x14ac:dyDescent="0.2"/>
  <cols>
    <col min="1" max="1" width="3.42578125" style="261" customWidth="1"/>
    <col min="2" max="2" width="32.28515625" style="261" customWidth="1"/>
    <col min="3" max="3" width="0.5703125" style="261" customWidth="1"/>
    <col min="4" max="4" width="17" style="261" customWidth="1"/>
    <col min="5" max="5" width="0.42578125" style="261" customWidth="1"/>
    <col min="6" max="6" width="11.85546875" style="261" customWidth="1"/>
    <col min="7" max="7" width="11.28515625" style="261" customWidth="1"/>
    <col min="8" max="8" width="0.42578125" style="261" customWidth="1"/>
    <col min="9" max="9" width="11.85546875" style="261" customWidth="1"/>
    <col min="10" max="10" width="9.85546875" style="261" customWidth="1"/>
    <col min="11" max="11" width="7.28515625" style="261" customWidth="1"/>
    <col min="12" max="12" width="8.5703125" style="261" customWidth="1"/>
    <col min="13" max="13" width="5.7109375" style="261" customWidth="1"/>
    <col min="14" max="14" width="8.5703125" style="261" customWidth="1"/>
    <col min="15" max="15" width="7.28515625" style="261" customWidth="1"/>
    <col min="16" max="16" width="8.5703125" style="261" customWidth="1"/>
    <col min="17" max="17" width="7.28515625" style="261" customWidth="1"/>
    <col min="18" max="18" width="8.5703125" style="261" customWidth="1"/>
    <col min="19" max="19" width="6.140625" style="261" customWidth="1"/>
    <col min="20" max="20" width="8.5703125" style="261" customWidth="1"/>
    <col min="21" max="21" width="7.28515625" style="261" customWidth="1"/>
    <col min="22" max="22" width="8.5703125" style="261" customWidth="1"/>
    <col min="23" max="23" width="3.5703125" style="261" customWidth="1"/>
    <col min="24" max="25" width="2.42578125" style="261" bestFit="1" customWidth="1"/>
    <col min="26" max="26" width="5.5703125" style="439" customWidth="1"/>
    <col min="27" max="27" width="8.42578125" style="297" bestFit="1" customWidth="1"/>
    <col min="28" max="28" width="7" style="957" bestFit="1" customWidth="1"/>
    <col min="29" max="29" width="8.42578125" style="297" bestFit="1" customWidth="1"/>
    <col min="30" max="30" width="4.28515625" style="297" bestFit="1" customWidth="1"/>
    <col min="31" max="31" width="2.42578125" style="261" bestFit="1" customWidth="1"/>
    <col min="32" max="32" width="4.28515625" style="261" bestFit="1" customWidth="1"/>
    <col min="33" max="33" width="8.42578125" style="261" bestFit="1" customWidth="1"/>
    <col min="34" max="34" width="4.28515625" style="261" bestFit="1" customWidth="1"/>
    <col min="35" max="16384" width="11.42578125" style="261"/>
  </cols>
  <sheetData>
    <row r="1" spans="1:34" s="201" customFormat="1" ht="14.25" x14ac:dyDescent="0.2">
      <c r="B1" s="202"/>
      <c r="C1" s="203"/>
      <c r="E1" s="203"/>
      <c r="F1" s="713" t="s">
        <v>143</v>
      </c>
      <c r="G1" s="713"/>
      <c r="H1" s="713"/>
      <c r="I1" s="713" t="s">
        <v>19</v>
      </c>
      <c r="Z1" s="1013"/>
      <c r="AA1" s="713"/>
      <c r="AB1" s="954"/>
      <c r="AC1" s="713"/>
      <c r="AD1" s="713"/>
    </row>
    <row r="2" spans="1:34" s="205" customFormat="1" x14ac:dyDescent="0.2">
      <c r="B2" s="1033"/>
      <c r="C2" s="1033"/>
      <c r="Z2" s="507"/>
      <c r="AA2" s="617"/>
      <c r="AB2" s="955"/>
      <c r="AC2" s="617"/>
      <c r="AD2" s="617"/>
    </row>
    <row r="3" spans="1:34" s="208" customFormat="1" ht="37.5" customHeight="1" x14ac:dyDescent="0.2">
      <c r="B3" s="1034"/>
      <c r="C3" s="1034"/>
      <c r="Z3" s="507"/>
      <c r="AA3" s="617"/>
      <c r="AB3" s="955"/>
      <c r="AC3" s="617"/>
      <c r="AD3" s="617"/>
    </row>
    <row r="4" spans="1:34" s="208" customFormat="1" ht="19.5" x14ac:dyDescent="0.2">
      <c r="A4" s="1081" t="s">
        <v>486</v>
      </c>
      <c r="B4" s="1081"/>
      <c r="C4" s="1081"/>
      <c r="D4" s="1081"/>
      <c r="E4" s="1081"/>
      <c r="F4" s="1081"/>
      <c r="G4" s="1081"/>
      <c r="H4" s="1081"/>
      <c r="I4" s="1081"/>
      <c r="J4" s="1081"/>
      <c r="K4" s="1081"/>
      <c r="L4" s="1081"/>
      <c r="M4" s="1081"/>
      <c r="N4" s="1081"/>
      <c r="O4" s="1081"/>
      <c r="P4" s="1081"/>
      <c r="Q4" s="1081"/>
      <c r="R4" s="1081"/>
      <c r="S4" s="1081"/>
      <c r="T4" s="1081"/>
      <c r="U4" s="1081"/>
      <c r="Z4" s="507"/>
      <c r="AA4" s="617"/>
      <c r="AB4" s="955"/>
      <c r="AC4" s="617"/>
      <c r="AD4" s="617"/>
    </row>
    <row r="5" spans="1:34" s="208" customFormat="1" ht="18.7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Z5" s="507"/>
      <c r="AA5" s="617"/>
      <c r="AB5" s="955"/>
      <c r="AC5" s="617"/>
      <c r="AD5" s="617"/>
    </row>
    <row r="6" spans="1:34" s="208" customFormat="1" ht="6.75" customHeight="1" x14ac:dyDescent="0.2">
      <c r="Z6" s="507"/>
      <c r="AA6" s="617"/>
      <c r="AB6" s="955"/>
      <c r="AC6" s="617"/>
      <c r="AD6" s="617"/>
    </row>
    <row r="7" spans="1:34" s="213" customFormat="1" ht="8.25" customHeight="1" x14ac:dyDescent="0.2">
      <c r="A7" s="209"/>
      <c r="B7" s="1036" t="s">
        <v>15</v>
      </c>
      <c r="C7" s="211"/>
      <c r="D7" s="1082" t="s">
        <v>254</v>
      </c>
      <c r="E7" s="568"/>
      <c r="F7" s="1043"/>
      <c r="G7" s="1043"/>
      <c r="H7" s="568"/>
      <c r="I7" s="867"/>
      <c r="J7" s="867"/>
      <c r="K7" s="945"/>
      <c r="L7" s="945"/>
      <c r="M7" s="946"/>
      <c r="N7" s="946"/>
      <c r="O7" s="946"/>
      <c r="P7" s="946"/>
      <c r="Q7" s="946"/>
      <c r="R7" s="946"/>
      <c r="S7" s="947"/>
      <c r="T7" s="948"/>
      <c r="U7" s="948"/>
      <c r="V7" s="949"/>
      <c r="Z7" s="431"/>
      <c r="AA7" s="596"/>
      <c r="AB7" s="956"/>
      <c r="AC7" s="596"/>
      <c r="AD7" s="596"/>
    </row>
    <row r="8" spans="1:34" s="213" customFormat="1" ht="15.75" customHeight="1" x14ac:dyDescent="0.2">
      <c r="A8" s="209"/>
      <c r="B8" s="1037"/>
      <c r="C8" s="211"/>
      <c r="D8" s="1083"/>
      <c r="E8" s="798"/>
      <c r="F8" s="1045" t="s">
        <v>394</v>
      </c>
      <c r="G8" s="1044"/>
      <c r="H8" s="211"/>
      <c r="I8" s="1045" t="s">
        <v>395</v>
      </c>
      <c r="J8" s="1044"/>
      <c r="K8" s="1084" t="s">
        <v>383</v>
      </c>
      <c r="L8" s="1085"/>
      <c r="M8" s="1085"/>
      <c r="N8" s="1085"/>
      <c r="O8" s="1085"/>
      <c r="P8" s="1085"/>
      <c r="Q8" s="1085"/>
      <c r="R8" s="1085"/>
      <c r="S8" s="1085"/>
      <c r="T8" s="1085"/>
      <c r="U8" s="1085"/>
      <c r="V8" s="1086"/>
      <c r="Z8" s="431"/>
      <c r="AA8" s="596"/>
      <c r="AB8" s="956"/>
      <c r="AC8" s="596"/>
      <c r="AD8" s="596"/>
    </row>
    <row r="9" spans="1:34" s="213" customFormat="1" ht="28.5" customHeight="1" x14ac:dyDescent="0.2">
      <c r="A9" s="209"/>
      <c r="B9" s="1037"/>
      <c r="C9" s="211"/>
      <c r="D9" s="1083"/>
      <c r="E9" s="211"/>
      <c r="F9" s="1074"/>
      <c r="G9" s="1075"/>
      <c r="H9" s="211"/>
      <c r="I9" s="1074"/>
      <c r="J9" s="1075"/>
      <c r="K9" s="1045" t="s">
        <v>384</v>
      </c>
      <c r="L9" s="1044"/>
      <c r="M9" s="1045" t="s">
        <v>385</v>
      </c>
      <c r="N9" s="1044"/>
      <c r="O9" s="1045" t="s">
        <v>386</v>
      </c>
      <c r="P9" s="1044"/>
      <c r="Q9" s="1045" t="s">
        <v>387</v>
      </c>
      <c r="R9" s="1044"/>
      <c r="S9" s="1045" t="s">
        <v>388</v>
      </c>
      <c r="T9" s="1044"/>
      <c r="U9" s="1045" t="s">
        <v>389</v>
      </c>
      <c r="V9" s="1044"/>
      <c r="Z9" s="431"/>
      <c r="AA9" s="596"/>
      <c r="AB9" s="956"/>
      <c r="AC9" s="596"/>
      <c r="AD9" s="596"/>
    </row>
    <row r="10" spans="1:34" s="219" customFormat="1" ht="22.5" x14ac:dyDescent="0.2">
      <c r="A10" s="214"/>
      <c r="B10" s="1038"/>
      <c r="C10" s="216"/>
      <c r="D10" s="799" t="s">
        <v>12</v>
      </c>
      <c r="E10" s="216"/>
      <c r="F10" s="217" t="s">
        <v>12</v>
      </c>
      <c r="G10" s="218" t="s">
        <v>284</v>
      </c>
      <c r="H10" s="216"/>
      <c r="I10" s="217" t="s">
        <v>12</v>
      </c>
      <c r="J10" s="218" t="s">
        <v>284</v>
      </c>
      <c r="K10" s="217" t="s">
        <v>12</v>
      </c>
      <c r="L10" s="218" t="s">
        <v>390</v>
      </c>
      <c r="M10" s="217" t="s">
        <v>12</v>
      </c>
      <c r="N10" s="218" t="s">
        <v>390</v>
      </c>
      <c r="O10" s="217" t="s">
        <v>12</v>
      </c>
      <c r="P10" s="218" t="s">
        <v>390</v>
      </c>
      <c r="Q10" s="217" t="s">
        <v>12</v>
      </c>
      <c r="R10" s="218" t="s">
        <v>390</v>
      </c>
      <c r="S10" s="217" t="s">
        <v>12</v>
      </c>
      <c r="T10" s="218" t="s">
        <v>390</v>
      </c>
      <c r="U10" s="217" t="s">
        <v>12</v>
      </c>
      <c r="V10" s="218" t="s">
        <v>390</v>
      </c>
      <c r="Z10" s="435"/>
      <c r="AA10" s="590" t="s">
        <v>217</v>
      </c>
      <c r="AB10" s="950" t="s">
        <v>396</v>
      </c>
      <c r="AC10" s="951" t="s">
        <v>397</v>
      </c>
      <c r="AD10" s="600"/>
    </row>
    <row r="11" spans="1:34" s="223" customFormat="1" ht="8.25" customHeight="1" x14ac:dyDescent="0.2">
      <c r="A11" s="220"/>
      <c r="B11" s="221"/>
      <c r="C11" s="222"/>
      <c r="D11" s="221"/>
      <c r="E11" s="222"/>
      <c r="F11" s="221"/>
      <c r="G11" s="221"/>
      <c r="H11" s="222"/>
      <c r="I11" s="221"/>
      <c r="J11" s="221"/>
      <c r="K11" s="430"/>
      <c r="L11" s="434"/>
      <c r="M11" s="309"/>
      <c r="N11" s="309"/>
      <c r="O11" s="309"/>
      <c r="P11" s="309"/>
      <c r="Q11" s="231"/>
      <c r="R11" s="231"/>
      <c r="S11" s="231"/>
      <c r="T11" s="231"/>
      <c r="U11" s="231"/>
      <c r="V11" s="231"/>
      <c r="Z11" s="231"/>
      <c r="AA11" s="952">
        <v>44286</v>
      </c>
      <c r="AB11" s="950">
        <v>25720</v>
      </c>
      <c r="AC11" s="950">
        <v>23592</v>
      </c>
      <c r="AD11" s="587"/>
    </row>
    <row r="12" spans="1:34" s="232" customFormat="1" ht="14.25" x14ac:dyDescent="0.15">
      <c r="A12" s="224"/>
      <c r="B12" s="225" t="s">
        <v>11</v>
      </c>
      <c r="C12" s="226"/>
      <c r="D12" s="800">
        <v>381285</v>
      </c>
      <c r="E12" s="226"/>
      <c r="F12" s="227">
        <v>6187</v>
      </c>
      <c r="G12" s="228">
        <v>1.6226707056401379</v>
      </c>
      <c r="H12" s="226"/>
      <c r="I12" s="227">
        <v>3051</v>
      </c>
      <c r="J12" s="228">
        <v>0.80018883512333294</v>
      </c>
      <c r="K12" s="227">
        <v>2738</v>
      </c>
      <c r="L12" s="228">
        <v>89.741068502130446</v>
      </c>
      <c r="M12" s="227">
        <v>40</v>
      </c>
      <c r="N12" s="228">
        <v>1.3110455588331693</v>
      </c>
      <c r="O12" s="227">
        <v>9</v>
      </c>
      <c r="P12" s="228">
        <v>0.29498525073746312</v>
      </c>
      <c r="Q12" s="227">
        <v>193</v>
      </c>
      <c r="R12" s="228">
        <v>6.3257948213700423</v>
      </c>
      <c r="S12" s="227">
        <v>33</v>
      </c>
      <c r="T12" s="228">
        <v>1.0816125860373649</v>
      </c>
      <c r="U12" s="227">
        <v>38</v>
      </c>
      <c r="V12" s="228">
        <v>1.2454932808915111</v>
      </c>
      <c r="X12" s="305"/>
      <c r="Y12" s="305"/>
      <c r="Z12" s="305"/>
      <c r="AA12" s="952">
        <v>44316</v>
      </c>
      <c r="AB12" s="950">
        <v>26707</v>
      </c>
      <c r="AC12" s="950">
        <v>18034</v>
      </c>
      <c r="AD12" s="589"/>
      <c r="AE12" s="305"/>
      <c r="AF12" s="305"/>
      <c r="AG12" s="306"/>
      <c r="AH12" s="953"/>
    </row>
    <row r="13" spans="1:34" s="232" customFormat="1" ht="14.25" x14ac:dyDescent="0.15">
      <c r="A13" s="224"/>
      <c r="B13" s="233" t="s">
        <v>10</v>
      </c>
      <c r="C13" s="226"/>
      <c r="D13" s="801">
        <v>48136</v>
      </c>
      <c r="E13" s="226"/>
      <c r="F13" s="234">
        <v>1111</v>
      </c>
      <c r="G13" s="235">
        <v>2.3080438756855575</v>
      </c>
      <c r="H13" s="226"/>
      <c r="I13" s="234">
        <v>569</v>
      </c>
      <c r="J13" s="235">
        <v>1.1820674754861227</v>
      </c>
      <c r="K13" s="234">
        <v>549</v>
      </c>
      <c r="L13" s="235">
        <v>96.485061511423552</v>
      </c>
      <c r="M13" s="234">
        <v>10</v>
      </c>
      <c r="N13" s="235">
        <v>1.7574692442882252</v>
      </c>
      <c r="O13" s="234">
        <v>0</v>
      </c>
      <c r="P13" s="235">
        <v>0</v>
      </c>
      <c r="Q13" s="234">
        <v>3</v>
      </c>
      <c r="R13" s="235">
        <v>0.52724077328646746</v>
      </c>
      <c r="S13" s="234">
        <v>0</v>
      </c>
      <c r="T13" s="235">
        <v>0</v>
      </c>
      <c r="U13" s="234">
        <v>7</v>
      </c>
      <c r="V13" s="235">
        <v>1.2302284710017575</v>
      </c>
      <c r="X13" s="305"/>
      <c r="Y13" s="305"/>
      <c r="Z13" s="305"/>
      <c r="AA13" s="952">
        <v>44347</v>
      </c>
      <c r="AB13" s="950">
        <v>28175</v>
      </c>
      <c r="AC13" s="950">
        <v>15503</v>
      </c>
      <c r="AD13" s="589"/>
      <c r="AE13" s="305"/>
      <c r="AF13" s="305"/>
      <c r="AG13" s="306"/>
      <c r="AH13" s="953"/>
    </row>
    <row r="14" spans="1:34" s="232" customFormat="1" ht="14.25" x14ac:dyDescent="0.15">
      <c r="A14" s="224"/>
      <c r="B14" s="233" t="s">
        <v>40</v>
      </c>
      <c r="C14" s="226"/>
      <c r="D14" s="801">
        <v>40919</v>
      </c>
      <c r="E14" s="226"/>
      <c r="F14" s="234">
        <v>811</v>
      </c>
      <c r="G14" s="235">
        <v>1.9819643686307096</v>
      </c>
      <c r="H14" s="226"/>
      <c r="I14" s="234">
        <v>442</v>
      </c>
      <c r="J14" s="235">
        <v>1.080182800166182</v>
      </c>
      <c r="K14" s="234">
        <v>410</v>
      </c>
      <c r="L14" s="235">
        <v>92.76018099547511</v>
      </c>
      <c r="M14" s="234">
        <v>6</v>
      </c>
      <c r="N14" s="235">
        <v>1.3574660633484164</v>
      </c>
      <c r="O14" s="234">
        <v>9</v>
      </c>
      <c r="P14" s="235">
        <v>2.0361990950226243</v>
      </c>
      <c r="Q14" s="234">
        <v>0</v>
      </c>
      <c r="R14" s="235">
        <v>0</v>
      </c>
      <c r="S14" s="234">
        <v>1</v>
      </c>
      <c r="T14" s="235">
        <v>0.22624434389140274</v>
      </c>
      <c r="U14" s="234">
        <v>16</v>
      </c>
      <c r="V14" s="235">
        <v>3.6199095022624439</v>
      </c>
      <c r="X14" s="305"/>
      <c r="Y14" s="305"/>
      <c r="Z14" s="305"/>
      <c r="AA14" s="952">
        <v>44377</v>
      </c>
      <c r="AB14" s="950">
        <v>28047</v>
      </c>
      <c r="AC14" s="950">
        <v>18622</v>
      </c>
      <c r="AD14" s="589"/>
      <c r="AE14" s="305"/>
      <c r="AF14" s="305"/>
      <c r="AG14" s="306"/>
      <c r="AH14" s="953"/>
    </row>
    <row r="15" spans="1:34" s="232" customFormat="1" ht="14.25" x14ac:dyDescent="0.15">
      <c r="A15" s="224"/>
      <c r="B15" s="233" t="s">
        <v>41</v>
      </c>
      <c r="C15" s="226"/>
      <c r="D15" s="801">
        <v>38451</v>
      </c>
      <c r="E15" s="226"/>
      <c r="F15" s="234">
        <v>1045</v>
      </c>
      <c r="G15" s="235">
        <v>2.7177446620373984</v>
      </c>
      <c r="H15" s="226"/>
      <c r="I15" s="234">
        <v>348</v>
      </c>
      <c r="J15" s="235">
        <v>0.90504798314738244</v>
      </c>
      <c r="K15" s="234">
        <v>344</v>
      </c>
      <c r="L15" s="235">
        <v>98.850574712643677</v>
      </c>
      <c r="M15" s="234">
        <v>4</v>
      </c>
      <c r="N15" s="235">
        <v>1.1494252873563218</v>
      </c>
      <c r="O15" s="234">
        <v>0</v>
      </c>
      <c r="P15" s="235">
        <v>0</v>
      </c>
      <c r="Q15" s="234">
        <v>0</v>
      </c>
      <c r="R15" s="235">
        <v>0</v>
      </c>
      <c r="S15" s="234">
        <v>0</v>
      </c>
      <c r="T15" s="235">
        <v>0</v>
      </c>
      <c r="U15" s="234">
        <v>0</v>
      </c>
      <c r="V15" s="235">
        <v>0</v>
      </c>
      <c r="X15" s="305"/>
      <c r="Y15" s="305"/>
      <c r="Z15" s="305"/>
      <c r="AA15" s="952">
        <v>44408</v>
      </c>
      <c r="AB15" s="950">
        <v>26363</v>
      </c>
      <c r="AC15" s="950">
        <v>16904</v>
      </c>
      <c r="AD15" s="589"/>
      <c r="AE15" s="305"/>
      <c r="AF15" s="305"/>
      <c r="AG15" s="306"/>
      <c r="AH15" s="953"/>
    </row>
    <row r="16" spans="1:34" s="232" customFormat="1" ht="14.25" x14ac:dyDescent="0.15">
      <c r="A16" s="224"/>
      <c r="B16" s="233" t="s">
        <v>9</v>
      </c>
      <c r="C16" s="226"/>
      <c r="D16" s="801">
        <v>49685</v>
      </c>
      <c r="E16" s="226"/>
      <c r="F16" s="234">
        <v>949</v>
      </c>
      <c r="G16" s="235">
        <v>1.9100332092180741</v>
      </c>
      <c r="H16" s="226"/>
      <c r="I16" s="234">
        <v>440</v>
      </c>
      <c r="J16" s="235">
        <v>0.8855791486364093</v>
      </c>
      <c r="K16" s="234">
        <v>403</v>
      </c>
      <c r="L16" s="235">
        <v>91.590909090909093</v>
      </c>
      <c r="M16" s="234">
        <v>6</v>
      </c>
      <c r="N16" s="235">
        <v>1.3636363636363635</v>
      </c>
      <c r="O16" s="234">
        <v>0</v>
      </c>
      <c r="P16" s="235">
        <v>0</v>
      </c>
      <c r="Q16" s="234">
        <v>0</v>
      </c>
      <c r="R16" s="235">
        <v>0</v>
      </c>
      <c r="S16" s="234">
        <v>5</v>
      </c>
      <c r="T16" s="235">
        <v>1.1363636363636365</v>
      </c>
      <c r="U16" s="234">
        <v>26</v>
      </c>
      <c r="V16" s="235">
        <v>5.9090909090909092</v>
      </c>
      <c r="X16" s="305"/>
      <c r="Y16" s="305"/>
      <c r="Z16" s="305"/>
      <c r="AA16" s="952">
        <v>44439</v>
      </c>
      <c r="AB16" s="950">
        <v>16420</v>
      </c>
      <c r="AC16" s="950">
        <v>20385</v>
      </c>
      <c r="AD16" s="589"/>
      <c r="AE16" s="305"/>
      <c r="AF16" s="305"/>
      <c r="AG16" s="306"/>
      <c r="AH16" s="953"/>
    </row>
    <row r="17" spans="1:34" s="232" customFormat="1" ht="14.25" x14ac:dyDescent="0.15">
      <c r="A17" s="224"/>
      <c r="B17" s="233" t="s">
        <v>8</v>
      </c>
      <c r="C17" s="226"/>
      <c r="D17" s="802">
        <v>22737</v>
      </c>
      <c r="E17" s="226"/>
      <c r="F17" s="234">
        <v>155</v>
      </c>
      <c r="G17" s="235">
        <v>0.68170822887804017</v>
      </c>
      <c r="H17" s="226"/>
      <c r="I17" s="234">
        <v>209</v>
      </c>
      <c r="J17" s="235">
        <v>0.91920657958393814</v>
      </c>
      <c r="K17" s="238">
        <v>207</v>
      </c>
      <c r="L17" s="235">
        <v>99.043062200956939</v>
      </c>
      <c r="M17" s="238">
        <v>2</v>
      </c>
      <c r="N17" s="235">
        <v>0.9569377990430622</v>
      </c>
      <c r="O17" s="238">
        <v>0</v>
      </c>
      <c r="P17" s="235">
        <v>0</v>
      </c>
      <c r="Q17" s="238">
        <v>0</v>
      </c>
      <c r="R17" s="235">
        <v>0</v>
      </c>
      <c r="S17" s="238">
        <v>0</v>
      </c>
      <c r="T17" s="235">
        <v>0</v>
      </c>
      <c r="U17" s="238">
        <v>0</v>
      </c>
      <c r="V17" s="235">
        <v>0</v>
      </c>
      <c r="X17" s="305"/>
      <c r="Y17" s="305"/>
      <c r="Z17" s="305"/>
      <c r="AA17" s="952">
        <v>44469</v>
      </c>
      <c r="AB17" s="950">
        <v>22330</v>
      </c>
      <c r="AC17" s="950">
        <v>19468</v>
      </c>
      <c r="AD17" s="589"/>
      <c r="AE17" s="305"/>
      <c r="AF17" s="305"/>
      <c r="AG17" s="306"/>
      <c r="AH17" s="953"/>
    </row>
    <row r="18" spans="1:34" s="232" customFormat="1" ht="14.25" x14ac:dyDescent="0.15">
      <c r="A18" s="224"/>
      <c r="B18" s="233" t="s">
        <v>7</v>
      </c>
      <c r="C18" s="226"/>
      <c r="D18" s="801">
        <v>142502</v>
      </c>
      <c r="E18" s="226"/>
      <c r="F18" s="234">
        <v>2286</v>
      </c>
      <c r="G18" s="235">
        <v>1.6041880113963312</v>
      </c>
      <c r="H18" s="226"/>
      <c r="I18" s="234">
        <v>1562</v>
      </c>
      <c r="J18" s="235">
        <v>1.0961249666671344</v>
      </c>
      <c r="K18" s="234">
        <v>1252</v>
      </c>
      <c r="L18" s="235">
        <v>80.153649167733676</v>
      </c>
      <c r="M18" s="234">
        <v>42</v>
      </c>
      <c r="N18" s="235">
        <v>2.6888604353393086</v>
      </c>
      <c r="O18" s="234">
        <v>250</v>
      </c>
      <c r="P18" s="235">
        <v>16.005121638924454</v>
      </c>
      <c r="Q18" s="234">
        <v>2</v>
      </c>
      <c r="R18" s="235">
        <v>0.12804097311139565</v>
      </c>
      <c r="S18" s="234">
        <v>0</v>
      </c>
      <c r="T18" s="235">
        <v>0</v>
      </c>
      <c r="U18" s="234">
        <v>16</v>
      </c>
      <c r="V18" s="235">
        <v>1.0243277848911652</v>
      </c>
      <c r="X18" s="305"/>
      <c r="Y18" s="305"/>
      <c r="Z18" s="305"/>
      <c r="AA18" s="952">
        <v>44500</v>
      </c>
      <c r="AB18" s="950">
        <v>29317</v>
      </c>
      <c r="AC18" s="950">
        <v>17136</v>
      </c>
      <c r="AD18" s="589"/>
      <c r="AE18" s="305"/>
      <c r="AF18" s="305"/>
      <c r="AG18" s="306"/>
      <c r="AH18" s="953"/>
    </row>
    <row r="19" spans="1:34" s="232" customFormat="1" ht="14.25" x14ac:dyDescent="0.15">
      <c r="A19" s="224"/>
      <c r="B19" s="233" t="s">
        <v>43</v>
      </c>
      <c r="C19" s="226"/>
      <c r="D19" s="801">
        <v>89439</v>
      </c>
      <c r="E19" s="226"/>
      <c r="F19" s="234">
        <v>1826</v>
      </c>
      <c r="G19" s="235">
        <v>2.0416149554444929</v>
      </c>
      <c r="H19" s="226"/>
      <c r="I19" s="234">
        <v>1082</v>
      </c>
      <c r="J19" s="235">
        <v>1.2097630787464082</v>
      </c>
      <c r="K19" s="234">
        <v>925</v>
      </c>
      <c r="L19" s="235">
        <v>85.489833641404815</v>
      </c>
      <c r="M19" s="234">
        <v>44</v>
      </c>
      <c r="N19" s="235">
        <v>4.066543438077634</v>
      </c>
      <c r="O19" s="234">
        <v>2</v>
      </c>
      <c r="P19" s="235">
        <v>0.18484288354898337</v>
      </c>
      <c r="Q19" s="234">
        <v>49</v>
      </c>
      <c r="R19" s="235">
        <v>4.5286506469500925</v>
      </c>
      <c r="S19" s="234">
        <v>0</v>
      </c>
      <c r="T19" s="235">
        <v>0</v>
      </c>
      <c r="U19" s="234">
        <v>62</v>
      </c>
      <c r="V19" s="235">
        <v>5.730129390018484</v>
      </c>
      <c r="X19" s="305"/>
      <c r="Y19" s="305"/>
      <c r="Z19" s="305"/>
      <c r="AA19" s="952">
        <v>44530</v>
      </c>
      <c r="AB19" s="950">
        <v>28155</v>
      </c>
      <c r="AC19" s="950">
        <v>19590</v>
      </c>
      <c r="AD19" s="589"/>
      <c r="AE19" s="305"/>
      <c r="AF19" s="305"/>
      <c r="AG19" s="306"/>
      <c r="AH19" s="953"/>
    </row>
    <row r="20" spans="1:34" s="232" customFormat="1" ht="14.25" x14ac:dyDescent="0.15">
      <c r="A20" s="224"/>
      <c r="B20" s="233" t="s">
        <v>44</v>
      </c>
      <c r="C20" s="226"/>
      <c r="D20" s="801">
        <v>337520</v>
      </c>
      <c r="E20" s="226"/>
      <c r="F20" s="234">
        <v>5056</v>
      </c>
      <c r="G20" s="235">
        <v>1.4979853045745437</v>
      </c>
      <c r="H20" s="226"/>
      <c r="I20" s="234">
        <v>2808</v>
      </c>
      <c r="J20" s="235">
        <v>0.83195069921782416</v>
      </c>
      <c r="K20" s="234">
        <v>2733</v>
      </c>
      <c r="L20" s="235">
        <v>97.32905982905983</v>
      </c>
      <c r="M20" s="234">
        <v>64</v>
      </c>
      <c r="N20" s="235">
        <v>2.2792022792022792</v>
      </c>
      <c r="O20" s="234">
        <v>0</v>
      </c>
      <c r="P20" s="235">
        <v>0</v>
      </c>
      <c r="Q20" s="234">
        <v>0</v>
      </c>
      <c r="R20" s="235">
        <v>0</v>
      </c>
      <c r="S20" s="234">
        <v>8</v>
      </c>
      <c r="T20" s="235">
        <v>0.28490028490028491</v>
      </c>
      <c r="U20" s="234">
        <v>3</v>
      </c>
      <c r="V20" s="235">
        <v>0.10683760683760685</v>
      </c>
      <c r="X20" s="305"/>
      <c r="Y20" s="305"/>
      <c r="Z20" s="305"/>
      <c r="AA20" s="952">
        <v>44561</v>
      </c>
      <c r="AB20" s="950">
        <v>24865</v>
      </c>
      <c r="AC20" s="950">
        <v>26807</v>
      </c>
      <c r="AD20" s="589"/>
      <c r="AE20" s="305"/>
      <c r="AF20" s="305"/>
      <c r="AG20" s="306"/>
      <c r="AH20" s="953"/>
    </row>
    <row r="21" spans="1:34" s="232" customFormat="1" ht="14.25" x14ac:dyDescent="0.15">
      <c r="A21" s="224"/>
      <c r="B21" s="233" t="s">
        <v>6</v>
      </c>
      <c r="C21" s="226"/>
      <c r="D21" s="801">
        <v>177623</v>
      </c>
      <c r="E21" s="226"/>
      <c r="F21" s="234">
        <v>4154</v>
      </c>
      <c r="G21" s="235">
        <v>2.3386610968174169</v>
      </c>
      <c r="H21" s="226"/>
      <c r="I21" s="234">
        <v>1664</v>
      </c>
      <c r="J21" s="235">
        <v>0.93681561509489186</v>
      </c>
      <c r="K21" s="234">
        <v>1570</v>
      </c>
      <c r="L21" s="235">
        <v>94.350961538461547</v>
      </c>
      <c r="M21" s="234">
        <v>38</v>
      </c>
      <c r="N21" s="235">
        <v>2.2836538461538458</v>
      </c>
      <c r="O21" s="234">
        <v>0</v>
      </c>
      <c r="P21" s="235">
        <v>0</v>
      </c>
      <c r="Q21" s="234">
        <v>13</v>
      </c>
      <c r="R21" s="235">
        <v>0.78125</v>
      </c>
      <c r="S21" s="234">
        <v>22</v>
      </c>
      <c r="T21" s="235">
        <v>1.3221153846153846</v>
      </c>
      <c r="U21" s="234">
        <v>21</v>
      </c>
      <c r="V21" s="235">
        <v>1.2620192307692308</v>
      </c>
      <c r="X21" s="305"/>
      <c r="Y21" s="305"/>
      <c r="Z21" s="305"/>
      <c r="AA21" s="952">
        <v>44592</v>
      </c>
      <c r="AB21" s="950">
        <v>20377</v>
      </c>
      <c r="AC21" s="950">
        <v>22366</v>
      </c>
      <c r="AD21" s="589"/>
      <c r="AE21" s="305"/>
      <c r="AF21" s="305"/>
      <c r="AG21" s="306"/>
      <c r="AH21" s="953"/>
    </row>
    <row r="22" spans="1:34" s="232" customFormat="1" ht="14.25" x14ac:dyDescent="0.15">
      <c r="A22" s="224"/>
      <c r="B22" s="233" t="s">
        <v>5</v>
      </c>
      <c r="C22" s="226"/>
      <c r="D22" s="801">
        <v>54563</v>
      </c>
      <c r="E22" s="226"/>
      <c r="F22" s="234">
        <v>1022</v>
      </c>
      <c r="G22" s="235">
        <v>1.8730641643604642</v>
      </c>
      <c r="H22" s="226"/>
      <c r="I22" s="234">
        <v>753</v>
      </c>
      <c r="J22" s="235">
        <v>1.3800560819603027</v>
      </c>
      <c r="K22" s="234">
        <v>533</v>
      </c>
      <c r="L22" s="235">
        <v>70.783532536520582</v>
      </c>
      <c r="M22" s="234">
        <v>14</v>
      </c>
      <c r="N22" s="235">
        <v>1.8592297476759629</v>
      </c>
      <c r="O22" s="234">
        <v>0</v>
      </c>
      <c r="P22" s="235">
        <v>0</v>
      </c>
      <c r="Q22" s="234">
        <v>3</v>
      </c>
      <c r="R22" s="235">
        <v>0.39840637450199201</v>
      </c>
      <c r="S22" s="234">
        <v>0</v>
      </c>
      <c r="T22" s="235">
        <v>0</v>
      </c>
      <c r="U22" s="234">
        <v>203</v>
      </c>
      <c r="V22" s="235">
        <v>26.958831341301458</v>
      </c>
      <c r="X22" s="305"/>
      <c r="Y22" s="305"/>
      <c r="Z22" s="305"/>
      <c r="AA22" s="952">
        <v>44620</v>
      </c>
      <c r="AB22" s="950">
        <v>25448</v>
      </c>
      <c r="AC22" s="950">
        <v>23602</v>
      </c>
      <c r="AD22" s="589"/>
      <c r="AE22" s="305"/>
      <c r="AF22" s="305"/>
      <c r="AG22" s="306"/>
      <c r="AH22" s="953"/>
    </row>
    <row r="23" spans="1:34" s="232" customFormat="1" ht="14.25" x14ac:dyDescent="0.15">
      <c r="A23" s="224"/>
      <c r="B23" s="233" t="s">
        <v>38</v>
      </c>
      <c r="C23" s="226"/>
      <c r="D23" s="801">
        <v>82256</v>
      </c>
      <c r="E23" s="226"/>
      <c r="F23" s="234">
        <v>3203</v>
      </c>
      <c r="G23" s="235">
        <v>3.8939408675354987</v>
      </c>
      <c r="H23" s="226"/>
      <c r="I23" s="234">
        <v>894</v>
      </c>
      <c r="J23" s="235">
        <v>1.0868508072359462</v>
      </c>
      <c r="K23" s="234">
        <v>788</v>
      </c>
      <c r="L23" s="235">
        <v>88.143176733780763</v>
      </c>
      <c r="M23" s="234">
        <v>16</v>
      </c>
      <c r="N23" s="235">
        <v>1.7897091722595078</v>
      </c>
      <c r="O23" s="234">
        <v>0</v>
      </c>
      <c r="P23" s="235">
        <v>0</v>
      </c>
      <c r="Q23" s="234">
        <v>84</v>
      </c>
      <c r="R23" s="235">
        <v>9.3959731543624159</v>
      </c>
      <c r="S23" s="234">
        <v>6</v>
      </c>
      <c r="T23" s="235">
        <v>0.67114093959731547</v>
      </c>
      <c r="U23" s="234">
        <v>0</v>
      </c>
      <c r="V23" s="235">
        <v>0</v>
      </c>
      <c r="X23" s="305"/>
      <c r="Y23" s="305"/>
      <c r="Z23" s="305"/>
      <c r="AA23" s="952">
        <v>44651</v>
      </c>
      <c r="AB23" s="950">
        <v>31825</v>
      </c>
      <c r="AC23" s="950">
        <v>22165</v>
      </c>
      <c r="AD23" s="589"/>
      <c r="AE23" s="305"/>
      <c r="AF23" s="305"/>
      <c r="AG23" s="306"/>
      <c r="AH23" s="953"/>
    </row>
    <row r="24" spans="1:34" s="232" customFormat="1" ht="14.25" x14ac:dyDescent="0.15">
      <c r="A24" s="224"/>
      <c r="B24" s="233" t="s">
        <v>45</v>
      </c>
      <c r="C24" s="226"/>
      <c r="D24" s="801">
        <v>231271</v>
      </c>
      <c r="E24" s="226"/>
      <c r="F24" s="234">
        <v>3942</v>
      </c>
      <c r="G24" s="235">
        <v>1.7044938621790022</v>
      </c>
      <c r="H24" s="226"/>
      <c r="I24" s="234">
        <v>2431</v>
      </c>
      <c r="J24" s="235">
        <v>1.0511477876603639</v>
      </c>
      <c r="K24" s="234">
        <v>1562</v>
      </c>
      <c r="L24" s="235">
        <v>64.25339366515837</v>
      </c>
      <c r="M24" s="234">
        <v>100</v>
      </c>
      <c r="N24" s="235">
        <v>4.113533525298231</v>
      </c>
      <c r="O24" s="234">
        <v>0</v>
      </c>
      <c r="P24" s="235">
        <v>0</v>
      </c>
      <c r="Q24" s="234">
        <v>82</v>
      </c>
      <c r="R24" s="235">
        <v>3.3730974907445499</v>
      </c>
      <c r="S24" s="234">
        <v>0</v>
      </c>
      <c r="T24" s="235">
        <v>0</v>
      </c>
      <c r="U24" s="234">
        <v>687</v>
      </c>
      <c r="V24" s="235">
        <v>28.259975318798848</v>
      </c>
      <c r="X24" s="305"/>
      <c r="Y24" s="305"/>
      <c r="Z24" s="305"/>
      <c r="AA24" s="952">
        <v>44681</v>
      </c>
      <c r="AB24" s="950">
        <v>29337</v>
      </c>
      <c r="AC24" s="950">
        <v>20494</v>
      </c>
      <c r="AD24" s="589"/>
      <c r="AE24" s="305"/>
      <c r="AF24" s="305"/>
      <c r="AG24" s="306"/>
      <c r="AH24" s="953"/>
    </row>
    <row r="25" spans="1:34" s="240" customFormat="1" ht="14.25" x14ac:dyDescent="0.15">
      <c r="A25" s="239"/>
      <c r="B25" s="233" t="s">
        <v>46</v>
      </c>
      <c r="C25" s="226"/>
      <c r="D25" s="801">
        <v>51786</v>
      </c>
      <c r="E25" s="226"/>
      <c r="F25" s="234">
        <v>1035</v>
      </c>
      <c r="G25" s="235">
        <v>1.9986096628432395</v>
      </c>
      <c r="H25" s="226"/>
      <c r="I25" s="234">
        <v>619</v>
      </c>
      <c r="J25" s="235">
        <v>1.1953037500482755</v>
      </c>
      <c r="K25" s="234">
        <v>335</v>
      </c>
      <c r="L25" s="235">
        <v>54.119547657512115</v>
      </c>
      <c r="M25" s="234">
        <v>6</v>
      </c>
      <c r="N25" s="235">
        <v>0.96930533117932149</v>
      </c>
      <c r="O25" s="234">
        <v>0</v>
      </c>
      <c r="P25" s="235">
        <v>0</v>
      </c>
      <c r="Q25" s="234">
        <v>216</v>
      </c>
      <c r="R25" s="235">
        <v>34.894991922455574</v>
      </c>
      <c r="S25" s="234">
        <v>37</v>
      </c>
      <c r="T25" s="235">
        <v>5.9773828756058158</v>
      </c>
      <c r="U25" s="234">
        <v>25</v>
      </c>
      <c r="V25" s="235">
        <v>4.0387722132471726</v>
      </c>
      <c r="X25" s="305"/>
      <c r="Y25" s="305"/>
      <c r="Z25" s="305"/>
      <c r="AA25" s="952">
        <v>44712</v>
      </c>
      <c r="AB25" s="950">
        <v>27733</v>
      </c>
      <c r="AC25" s="950">
        <v>19944</v>
      </c>
      <c r="AD25" s="589"/>
      <c r="AE25" s="305"/>
      <c r="AF25" s="305"/>
      <c r="AG25" s="306"/>
      <c r="AH25" s="953"/>
    </row>
    <row r="26" spans="1:34" s="232" customFormat="1" ht="14.25" x14ac:dyDescent="0.15">
      <c r="B26" s="233" t="s">
        <v>47</v>
      </c>
      <c r="C26" s="226"/>
      <c r="D26" s="803">
        <v>21516</v>
      </c>
      <c r="E26" s="226"/>
      <c r="F26" s="238">
        <v>346</v>
      </c>
      <c r="G26" s="235">
        <v>1.6081055958356572</v>
      </c>
      <c r="H26" s="226"/>
      <c r="I26" s="238">
        <v>242</v>
      </c>
      <c r="J26" s="235">
        <v>1.1247443762781186</v>
      </c>
      <c r="K26" s="238">
        <v>241</v>
      </c>
      <c r="L26" s="235">
        <v>99.586776859504127</v>
      </c>
      <c r="M26" s="238">
        <v>1</v>
      </c>
      <c r="N26" s="235">
        <v>0.41322314049586778</v>
      </c>
      <c r="O26" s="238">
        <v>0</v>
      </c>
      <c r="P26" s="235">
        <v>0</v>
      </c>
      <c r="Q26" s="238">
        <v>0</v>
      </c>
      <c r="R26" s="235">
        <v>0</v>
      </c>
      <c r="S26" s="238">
        <v>0</v>
      </c>
      <c r="T26" s="235">
        <v>0</v>
      </c>
      <c r="U26" s="238">
        <v>0</v>
      </c>
      <c r="V26" s="235">
        <v>0</v>
      </c>
      <c r="X26" s="305"/>
      <c r="Y26" s="305"/>
      <c r="Z26" s="305"/>
      <c r="AA26" s="952">
        <v>44742</v>
      </c>
      <c r="AB26" s="950">
        <v>30967</v>
      </c>
      <c r="AC26" s="950">
        <v>20368</v>
      </c>
      <c r="AD26" s="589"/>
      <c r="AE26" s="305"/>
      <c r="AF26" s="305"/>
      <c r="AG26" s="306"/>
      <c r="AH26" s="953"/>
    </row>
    <row r="27" spans="1:34" s="232" customFormat="1" ht="14.25" x14ac:dyDescent="0.15">
      <c r="B27" s="233" t="s">
        <v>48</v>
      </c>
      <c r="C27" s="226"/>
      <c r="D27" s="803">
        <v>110384</v>
      </c>
      <c r="E27" s="226"/>
      <c r="F27" s="238">
        <v>1423</v>
      </c>
      <c r="G27" s="235">
        <v>1.2891361066821279</v>
      </c>
      <c r="H27" s="226"/>
      <c r="I27" s="238">
        <v>1045</v>
      </c>
      <c r="J27" s="235">
        <v>0.94669517321350916</v>
      </c>
      <c r="K27" s="238">
        <v>951</v>
      </c>
      <c r="L27" s="235">
        <v>91.004784688995215</v>
      </c>
      <c r="M27" s="238">
        <v>46</v>
      </c>
      <c r="N27" s="235">
        <v>4.401913875598086</v>
      </c>
      <c r="O27" s="238">
        <v>0</v>
      </c>
      <c r="P27" s="235">
        <v>0</v>
      </c>
      <c r="Q27" s="238">
        <v>2</v>
      </c>
      <c r="R27" s="235">
        <v>0.19138755980861244</v>
      </c>
      <c r="S27" s="238">
        <v>41</v>
      </c>
      <c r="T27" s="235">
        <v>3.9234449760765551</v>
      </c>
      <c r="U27" s="238">
        <v>5</v>
      </c>
      <c r="V27" s="235">
        <v>0.4784688995215311</v>
      </c>
      <c r="X27" s="305"/>
      <c r="Y27" s="305"/>
      <c r="Z27" s="305"/>
      <c r="AA27" s="952">
        <v>44773</v>
      </c>
      <c r="AB27" s="950">
        <v>28674</v>
      </c>
      <c r="AC27" s="950">
        <v>20566</v>
      </c>
      <c r="AD27" s="589"/>
      <c r="AE27" s="305"/>
      <c r="AF27" s="305"/>
      <c r="AG27" s="306"/>
      <c r="AH27" s="953"/>
    </row>
    <row r="28" spans="1:34" s="232" customFormat="1" ht="14.25" x14ac:dyDescent="0.15">
      <c r="B28" s="233" t="s">
        <v>49</v>
      </c>
      <c r="C28" s="226"/>
      <c r="D28" s="803">
        <v>14224</v>
      </c>
      <c r="E28" s="226"/>
      <c r="F28" s="238">
        <v>281</v>
      </c>
      <c r="G28" s="242">
        <v>1.9755343082114736</v>
      </c>
      <c r="H28" s="226"/>
      <c r="I28" s="238">
        <v>371</v>
      </c>
      <c r="J28" s="242">
        <v>2.6082677165354329</v>
      </c>
      <c r="K28" s="238">
        <v>46</v>
      </c>
      <c r="L28" s="242">
        <v>12.398921832884097</v>
      </c>
      <c r="M28" s="238">
        <v>4</v>
      </c>
      <c r="N28" s="242">
        <v>1.0781671159029651</v>
      </c>
      <c r="O28" s="238">
        <v>123</v>
      </c>
      <c r="P28" s="242">
        <v>33.153638814016176</v>
      </c>
      <c r="Q28" s="238">
        <v>1</v>
      </c>
      <c r="R28" s="242">
        <v>0.26954177897574128</v>
      </c>
      <c r="S28" s="238">
        <v>1</v>
      </c>
      <c r="T28" s="242">
        <v>0.26954177897574128</v>
      </c>
      <c r="U28" s="238">
        <v>196</v>
      </c>
      <c r="V28" s="242">
        <v>52.830188679245282</v>
      </c>
      <c r="X28" s="305"/>
      <c r="Y28" s="305"/>
      <c r="Z28" s="305"/>
      <c r="AA28" s="952">
        <v>44804</v>
      </c>
      <c r="AB28" s="950">
        <v>19988</v>
      </c>
      <c r="AC28" s="950">
        <v>21716</v>
      </c>
      <c r="AD28" s="589"/>
      <c r="AE28" s="305"/>
      <c r="AF28" s="305"/>
      <c r="AG28" s="306"/>
      <c r="AH28" s="953"/>
    </row>
    <row r="29" spans="1:34" s="232" customFormat="1" ht="14.25" x14ac:dyDescent="0.15">
      <c r="B29" s="244" t="s">
        <v>4</v>
      </c>
      <c r="C29" s="226"/>
      <c r="D29" s="804">
        <v>4931</v>
      </c>
      <c r="E29" s="226"/>
      <c r="F29" s="245">
        <v>161</v>
      </c>
      <c r="G29" s="246">
        <v>3.2650577976069761</v>
      </c>
      <c r="H29" s="226"/>
      <c r="I29" s="245">
        <v>53</v>
      </c>
      <c r="J29" s="246">
        <v>1.0748326911377002</v>
      </c>
      <c r="K29" s="245">
        <v>28</v>
      </c>
      <c r="L29" s="246">
        <v>52.830188679245282</v>
      </c>
      <c r="M29" s="245">
        <v>2</v>
      </c>
      <c r="N29" s="246">
        <v>3.7735849056603774</v>
      </c>
      <c r="O29" s="245">
        <v>1</v>
      </c>
      <c r="P29" s="246">
        <v>1.8867924528301887</v>
      </c>
      <c r="Q29" s="245">
        <v>17</v>
      </c>
      <c r="R29" s="246">
        <v>32.075471698113205</v>
      </c>
      <c r="S29" s="245">
        <v>0</v>
      </c>
      <c r="T29" s="246">
        <v>0</v>
      </c>
      <c r="U29" s="245">
        <v>5</v>
      </c>
      <c r="V29" s="246">
        <v>9.433962264150944</v>
      </c>
      <c r="X29" s="305"/>
      <c r="Y29" s="305"/>
      <c r="Z29" s="305"/>
      <c r="AA29" s="952">
        <v>44834</v>
      </c>
      <c r="AB29" s="950">
        <v>27552</v>
      </c>
      <c r="AC29" s="950">
        <v>21574</v>
      </c>
      <c r="AD29" s="589"/>
      <c r="AE29" s="305"/>
      <c r="AF29" s="305"/>
      <c r="AG29" s="306"/>
      <c r="AH29" s="953"/>
    </row>
    <row r="30" spans="1:34" s="223" customFormat="1" ht="7.5" customHeight="1" x14ac:dyDescent="0.15">
      <c r="A30" s="220"/>
      <c r="B30" s="221"/>
      <c r="C30" s="222"/>
      <c r="D30" s="221"/>
      <c r="E30" s="222"/>
      <c r="F30" s="221"/>
      <c r="G30" s="574"/>
      <c r="H30" s="222"/>
      <c r="I30" s="221"/>
      <c r="J30" s="574"/>
      <c r="K30" s="221"/>
      <c r="L30" s="574"/>
      <c r="M30" s="221"/>
      <c r="N30" s="574"/>
      <c r="O30" s="221"/>
      <c r="P30" s="574"/>
      <c r="Q30" s="221"/>
      <c r="R30" s="574"/>
      <c r="S30" s="221"/>
      <c r="T30" s="574"/>
      <c r="U30" s="221"/>
      <c r="V30" s="574"/>
      <c r="X30" s="309"/>
      <c r="Y30" s="309"/>
      <c r="Z30" s="305"/>
      <c r="AA30" s="952">
        <v>44865</v>
      </c>
      <c r="AB30" s="950">
        <v>29104</v>
      </c>
      <c r="AC30" s="950">
        <v>17287</v>
      </c>
      <c r="AD30" s="585"/>
      <c r="AE30" s="309"/>
      <c r="AF30" s="305"/>
      <c r="AG30" s="306"/>
      <c r="AH30" s="953"/>
    </row>
    <row r="31" spans="1:34" s="251" customFormat="1" x14ac:dyDescent="0.15">
      <c r="B31" s="252" t="s">
        <v>3</v>
      </c>
      <c r="C31" s="211"/>
      <c r="D31" s="805">
        <v>1899228</v>
      </c>
      <c r="E31" s="211"/>
      <c r="F31" s="253">
        <v>34993</v>
      </c>
      <c r="G31" s="254">
        <v>1.8424854730448372</v>
      </c>
      <c r="H31" s="211"/>
      <c r="I31" s="253">
        <v>18583</v>
      </c>
      <c r="J31" s="254">
        <v>0.97845019134090261</v>
      </c>
      <c r="K31" s="253">
        <v>15615</v>
      </c>
      <c r="L31" s="254">
        <v>84.028413065705209</v>
      </c>
      <c r="M31" s="253">
        <v>445</v>
      </c>
      <c r="N31" s="254">
        <v>2.3946617876553842</v>
      </c>
      <c r="O31" s="253">
        <v>394</v>
      </c>
      <c r="P31" s="254">
        <v>2.1202174030027443</v>
      </c>
      <c r="Q31" s="253">
        <v>665</v>
      </c>
      <c r="R31" s="254">
        <v>3.5785395253726522</v>
      </c>
      <c r="S31" s="253">
        <v>154</v>
      </c>
      <c r="T31" s="254">
        <v>0.82871441640208798</v>
      </c>
      <c r="U31" s="253">
        <v>1310</v>
      </c>
      <c r="V31" s="254">
        <v>7.0494538018619171</v>
      </c>
      <c r="X31" s="305"/>
      <c r="Y31" s="305"/>
      <c r="Z31" s="309"/>
      <c r="AA31" s="952">
        <v>44895</v>
      </c>
      <c r="AB31" s="950">
        <v>30634</v>
      </c>
      <c r="AC31" s="950">
        <v>17693</v>
      </c>
      <c r="AD31" s="589"/>
      <c r="AE31" s="305"/>
      <c r="AF31" s="309"/>
      <c r="AG31" s="309"/>
      <c r="AH31" s="438"/>
    </row>
    <row r="32" spans="1:34" s="256" customFormat="1" ht="6.75" customHeight="1" x14ac:dyDescent="0.2">
      <c r="B32" s="257" t="s">
        <v>42</v>
      </c>
      <c r="C32" s="258"/>
      <c r="E32" s="258"/>
      <c r="Z32" s="439"/>
      <c r="AA32" s="952">
        <v>44926</v>
      </c>
      <c r="AB32" s="950">
        <v>28835</v>
      </c>
      <c r="AC32" s="950">
        <v>20499</v>
      </c>
      <c r="AD32" s="297"/>
    </row>
    <row r="33" spans="2:30" s="251" customFormat="1" x14ac:dyDescent="0.2">
      <c r="B33" s="1080" t="s">
        <v>398</v>
      </c>
      <c r="C33" s="1080"/>
      <c r="D33" s="1080"/>
      <c r="E33" s="1080"/>
      <c r="F33" s="1080"/>
      <c r="G33" s="1080"/>
      <c r="H33" s="1080"/>
      <c r="I33" s="1080"/>
      <c r="J33" s="1080"/>
      <c r="K33" s="1080"/>
      <c r="L33" s="1080"/>
      <c r="M33" s="1080"/>
      <c r="N33" s="1080"/>
      <c r="O33" s="1080"/>
      <c r="P33" s="1080"/>
      <c r="Q33" s="1080"/>
      <c r="R33" s="1080"/>
      <c r="S33" s="1080"/>
      <c r="T33" s="1080"/>
      <c r="U33" s="1080"/>
      <c r="V33" s="1080"/>
      <c r="Z33" s="439"/>
      <c r="AA33" s="952">
        <v>44957</v>
      </c>
      <c r="AB33" s="950">
        <v>25222</v>
      </c>
      <c r="AC33" s="950">
        <v>21942</v>
      </c>
      <c r="AD33" s="297"/>
    </row>
    <row r="34" spans="2:30" s="251" customFormat="1" ht="9" customHeight="1" x14ac:dyDescent="0.2">
      <c r="B34" s="1080"/>
      <c r="C34" s="1080"/>
      <c r="D34" s="1080"/>
      <c r="E34" s="1080"/>
      <c r="F34" s="1080"/>
      <c r="G34" s="1080"/>
      <c r="H34" s="1080"/>
      <c r="I34" s="1080"/>
      <c r="J34" s="1080"/>
      <c r="K34" s="1080"/>
      <c r="L34" s="1080"/>
      <c r="M34" s="1080"/>
      <c r="N34" s="1080"/>
      <c r="O34" s="1080"/>
      <c r="P34" s="1080"/>
      <c r="Q34" s="1080"/>
      <c r="R34" s="1080"/>
      <c r="S34" s="1080"/>
      <c r="T34" s="1080"/>
      <c r="U34" s="1080"/>
      <c r="V34" s="1080"/>
      <c r="Z34" s="439"/>
      <c r="AA34" s="952">
        <v>44985</v>
      </c>
      <c r="AB34" s="950">
        <v>28262</v>
      </c>
      <c r="AC34" s="950">
        <v>21287</v>
      </c>
      <c r="AD34" s="297"/>
    </row>
    <row r="35" spans="2:30" x14ac:dyDescent="0.2">
      <c r="B35" s="1064"/>
      <c r="C35" s="1064"/>
      <c r="D35" s="1064"/>
      <c r="E35" s="262"/>
      <c r="F35" s="262"/>
      <c r="AA35" s="952">
        <v>45016</v>
      </c>
      <c r="AB35" s="950">
        <f>GETPIVOTDATA("Suma de AltasGrado",[1]td!$A$3,"Fecha",$AA35)</f>
        <v>37938</v>
      </c>
      <c r="AC35" s="950">
        <f>GETPIVOTDATA("Suma de BajasGrado",[1]td!$A$3,"Fecha",$AA35)</f>
        <v>24401</v>
      </c>
    </row>
    <row r="36" spans="2:30" x14ac:dyDescent="0.2">
      <c r="B36" s="1065"/>
      <c r="C36" s="1065"/>
      <c r="D36" s="1065"/>
      <c r="E36" s="262"/>
      <c r="F36" s="262"/>
      <c r="AA36" s="952">
        <v>45046</v>
      </c>
      <c r="AB36" s="950">
        <f>GETPIVOTDATA("Suma de AltasGrado",[1]td!$A$3,"Fecha",$AA36)</f>
        <v>30972</v>
      </c>
      <c r="AC36" s="950">
        <f>GETPIVOTDATA("Suma de BajasGrado",[1]td!$A$3,"Fecha",$AA36)</f>
        <v>22154</v>
      </c>
    </row>
    <row r="37" spans="2:30" x14ac:dyDescent="0.2">
      <c r="AA37" s="952">
        <v>45077</v>
      </c>
      <c r="AB37" s="950">
        <f>GETPIVOTDATA("Suma de AltasGrado",[1]td!$A$3,"Fecha",$AA37)</f>
        <v>34993</v>
      </c>
      <c r="AC37" s="950">
        <f>GETPIVOTDATA("Suma de BajasGrado",[1]td!$A$3,"Fecha",$AA37)</f>
        <v>18583</v>
      </c>
    </row>
  </sheetData>
  <mergeCells count="19">
    <mergeCell ref="B2:C2"/>
    <mergeCell ref="B3:C3"/>
    <mergeCell ref="A4:U4"/>
    <mergeCell ref="B5:V5"/>
    <mergeCell ref="B7:B10"/>
    <mergeCell ref="D7:D9"/>
    <mergeCell ref="F7:G7"/>
    <mergeCell ref="F8:G9"/>
    <mergeCell ref="I8:J9"/>
    <mergeCell ref="K8:V8"/>
    <mergeCell ref="B33:V34"/>
    <mergeCell ref="B35:D35"/>
    <mergeCell ref="B36:D36"/>
    <mergeCell ref="K9:L9"/>
    <mergeCell ref="M9:N9"/>
    <mergeCell ref="O9:P9"/>
    <mergeCell ref="Q9:R9"/>
    <mergeCell ref="S9:T9"/>
    <mergeCell ref="U9:V9"/>
  </mergeCells>
  <printOptions horizontalCentered="1"/>
  <pageMargins left="0" right="0" top="0.43307086614173229" bottom="0.43307086614173229" header="0" footer="0"/>
  <pageSetup paperSize="9" scale="74" orientation="landscape" r:id="rId1"/>
  <headerFooter alignWithMargins="0"/>
  <rowBreaks count="1" manualBreakCount="1">
    <brk id="3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0">
    <tabColor theme="0"/>
    <pageSetUpPr fitToPage="1"/>
  </sheetPr>
  <dimension ref="B1:AF46"/>
  <sheetViews>
    <sheetView showGridLines="0" topLeftCell="A2" zoomScaleNormal="100" workbookViewId="0"/>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6" style="1" customWidth="1"/>
    <col min="7" max="7" width="0.5703125" style="1" customWidth="1"/>
    <col min="8" max="8" width="8" style="1" customWidth="1"/>
    <col min="9" max="9" width="6.140625" style="1" customWidth="1"/>
    <col min="10" max="10" width="0.5703125" style="1" customWidth="1"/>
    <col min="11" max="11" width="6.7109375" style="1" customWidth="1"/>
    <col min="12" max="12" width="5.85546875" style="1" customWidth="1"/>
    <col min="13" max="13" width="0.5703125" style="1" customWidth="1"/>
    <col min="14" max="14" width="6.85546875" style="1" customWidth="1"/>
    <col min="15" max="15" width="6.140625" style="1" customWidth="1"/>
    <col min="16" max="16" width="0.5703125" style="1" customWidth="1"/>
    <col min="17" max="17" width="7" style="1" customWidth="1"/>
    <col min="18" max="18" width="5" style="1" customWidth="1"/>
    <col min="19" max="19" width="0.5703125" style="1" customWidth="1"/>
    <col min="20" max="20" width="8.140625" style="1" customWidth="1"/>
    <col min="21" max="21" width="5.85546875" style="1" customWidth="1"/>
    <col min="22" max="22" width="0.7109375" style="1" customWidth="1"/>
    <col min="23" max="23" width="7.5703125" style="1" customWidth="1"/>
    <col min="24" max="24" width="6.140625" style="1" customWidth="1"/>
    <col min="25" max="25" width="0.5703125" style="1" customWidth="1"/>
    <col min="26" max="26" width="7.28515625" style="1" customWidth="1"/>
    <col min="27" max="27" width="6.140625" style="1" customWidth="1"/>
    <col min="28" max="28" width="0.7109375" style="1" customWidth="1"/>
    <col min="29" max="29" width="9.140625" style="1" customWidth="1"/>
    <col min="30" max="30" width="6.7109375" style="53" customWidth="1"/>
    <col min="31" max="16384" width="11.42578125" style="1"/>
  </cols>
  <sheetData>
    <row r="1" spans="2:32" hidden="1" x14ac:dyDescent="0.2">
      <c r="E1" s="140" t="s">
        <v>39</v>
      </c>
      <c r="F1" s="140"/>
      <c r="H1" s="140" t="s">
        <v>24</v>
      </c>
      <c r="K1" s="140" t="s">
        <v>23</v>
      </c>
      <c r="N1" s="140" t="s">
        <v>22</v>
      </c>
      <c r="Q1" s="140" t="s">
        <v>21</v>
      </c>
      <c r="T1" s="140" t="s">
        <v>20</v>
      </c>
      <c r="W1" s="140" t="s">
        <v>19</v>
      </c>
      <c r="Z1" s="140" t="s">
        <v>18</v>
      </c>
    </row>
    <row r="2" spans="2:32" s="2" customFormat="1" ht="14.25" x14ac:dyDescent="0.2">
      <c r="B2" s="11"/>
      <c r="C2" s="46"/>
      <c r="D2" s="46"/>
      <c r="AB2" s="46"/>
      <c r="AD2" s="90"/>
    </row>
    <row r="3" spans="2:32" s="44" customFormat="1" ht="47.25" customHeight="1" x14ac:dyDescent="0.2">
      <c r="B3" s="1058"/>
      <c r="C3" s="1058"/>
      <c r="D3" s="1058"/>
      <c r="E3" s="1058"/>
      <c r="F3" s="1058"/>
      <c r="G3" s="1058"/>
      <c r="H3" s="1058"/>
      <c r="I3" s="1058"/>
      <c r="J3" s="1058"/>
      <c r="K3" s="1058"/>
      <c r="L3" s="45"/>
      <c r="M3" s="45"/>
      <c r="W3" s="89"/>
      <c r="AA3" s="89"/>
      <c r="AD3" s="88"/>
    </row>
    <row r="4" spans="2:32" s="7" customFormat="1" ht="2.25" customHeight="1" x14ac:dyDescent="0.2">
      <c r="B4" s="1031"/>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1"/>
      <c r="AB4" s="1031"/>
      <c r="AC4" s="1031"/>
      <c r="AD4" s="1031"/>
    </row>
    <row r="5" spans="2:32" s="7" customFormat="1" ht="16.5" customHeight="1" x14ac:dyDescent="0.2">
      <c r="B5" s="1031" t="s">
        <v>421</v>
      </c>
      <c r="C5" s="1031"/>
      <c r="D5" s="1031"/>
      <c r="E5" s="1031"/>
      <c r="F5" s="1031"/>
      <c r="G5" s="1031"/>
      <c r="H5" s="1031"/>
      <c r="I5" s="1031"/>
      <c r="J5" s="1031"/>
      <c r="K5" s="1031"/>
      <c r="L5" s="1031"/>
      <c r="M5" s="1031"/>
      <c r="N5" s="1031"/>
      <c r="O5" s="1031"/>
      <c r="P5" s="1031"/>
      <c r="Q5" s="1031"/>
      <c r="R5" s="1031"/>
      <c r="S5" s="1031"/>
      <c r="T5" s="1031"/>
      <c r="U5" s="1031"/>
      <c r="V5" s="1031"/>
      <c r="W5" s="1031"/>
      <c r="X5" s="1031"/>
      <c r="Y5" s="1031"/>
      <c r="Z5" s="1031"/>
      <c r="AA5" s="1031"/>
      <c r="AB5" s="1031"/>
      <c r="AC5" s="1031"/>
      <c r="AD5" s="1031"/>
    </row>
    <row r="6" spans="2:32" s="7" customFormat="1" ht="14.25" customHeight="1" x14ac:dyDescent="0.2">
      <c r="B6" s="1035" t="str">
        <f>porsaad!B6</f>
        <v>Situación a 31 de mayo de 2023</v>
      </c>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8"/>
    </row>
    <row r="7" spans="2:32" s="7" customFormat="1" ht="5.25" customHeight="1" x14ac:dyDescent="0.2">
      <c r="AC7" s="87"/>
      <c r="AD7" s="86"/>
    </row>
    <row r="8" spans="2:32" s="83" customFormat="1" ht="21.75" customHeight="1" x14ac:dyDescent="0.2">
      <c r="B8" s="1092" t="s">
        <v>30</v>
      </c>
      <c r="C8" s="68"/>
      <c r="D8" s="1092" t="s">
        <v>120</v>
      </c>
      <c r="E8" s="1095" t="s">
        <v>29</v>
      </c>
      <c r="F8" s="1096"/>
      <c r="G8" s="1096"/>
      <c r="H8" s="1096"/>
      <c r="I8" s="1096"/>
      <c r="J8" s="1096"/>
      <c r="K8" s="1096"/>
      <c r="L8" s="1096"/>
      <c r="M8" s="1096"/>
      <c r="N8" s="1096"/>
      <c r="O8" s="1096"/>
      <c r="P8" s="1096"/>
      <c r="Q8" s="1096"/>
      <c r="R8" s="1096"/>
      <c r="S8" s="1096"/>
      <c r="T8" s="1096"/>
      <c r="U8" s="1096"/>
      <c r="V8" s="1096"/>
      <c r="W8" s="1096"/>
      <c r="X8" s="1096"/>
      <c r="Y8" s="1096"/>
      <c r="Z8" s="1096"/>
      <c r="AA8" s="1097"/>
      <c r="AB8" s="68"/>
      <c r="AC8" s="1098" t="s">
        <v>3</v>
      </c>
      <c r="AD8" s="1099"/>
    </row>
    <row r="9" spans="2:32" s="83" customFormat="1" ht="21.75" customHeight="1" x14ac:dyDescent="0.2">
      <c r="B9" s="1093"/>
      <c r="C9" s="68"/>
      <c r="D9" s="1093"/>
      <c r="E9" s="1089" t="s">
        <v>25</v>
      </c>
      <c r="F9" s="1090"/>
      <c r="G9" s="199"/>
      <c r="H9" s="1089" t="s">
        <v>24</v>
      </c>
      <c r="I9" s="1090"/>
      <c r="J9" s="199"/>
      <c r="K9" s="1089" t="s">
        <v>23</v>
      </c>
      <c r="L9" s="1090"/>
      <c r="M9" s="199"/>
      <c r="N9" s="1089" t="s">
        <v>22</v>
      </c>
      <c r="O9" s="1090"/>
      <c r="P9" s="199"/>
      <c r="Q9" s="1089" t="s">
        <v>21</v>
      </c>
      <c r="R9" s="1090"/>
      <c r="S9" s="199"/>
      <c r="T9" s="1089" t="s">
        <v>20</v>
      </c>
      <c r="U9" s="1090"/>
      <c r="V9" s="199"/>
      <c r="W9" s="1089" t="s">
        <v>19</v>
      </c>
      <c r="X9" s="1090"/>
      <c r="Y9" s="199"/>
      <c r="Z9" s="1089" t="s">
        <v>18</v>
      </c>
      <c r="AA9" s="1090"/>
      <c r="AB9" s="68"/>
      <c r="AC9" s="1100"/>
      <c r="AD9" s="1101"/>
    </row>
    <row r="10" spans="2:32" s="83" customFormat="1" ht="21.75" customHeight="1" x14ac:dyDescent="0.2">
      <c r="B10" s="1094"/>
      <c r="D10" s="1094"/>
      <c r="E10" s="38" t="s">
        <v>12</v>
      </c>
      <c r="F10" s="198" t="s">
        <v>28</v>
      </c>
      <c r="G10" s="200"/>
      <c r="H10" s="38" t="s">
        <v>12</v>
      </c>
      <c r="I10" s="198" t="s">
        <v>28</v>
      </c>
      <c r="J10" s="200"/>
      <c r="K10" s="38" t="s">
        <v>12</v>
      </c>
      <c r="L10" s="198" t="s">
        <v>28</v>
      </c>
      <c r="M10" s="200"/>
      <c r="N10" s="38" t="s">
        <v>12</v>
      </c>
      <c r="O10" s="198" t="s">
        <v>28</v>
      </c>
      <c r="P10" s="200"/>
      <c r="Q10" s="38" t="s">
        <v>12</v>
      </c>
      <c r="R10" s="198" t="s">
        <v>28</v>
      </c>
      <c r="S10" s="200"/>
      <c r="T10" s="38" t="s">
        <v>12</v>
      </c>
      <c r="U10" s="198" t="s">
        <v>28</v>
      </c>
      <c r="V10" s="200"/>
      <c r="W10" s="38" t="s">
        <v>12</v>
      </c>
      <c r="X10" s="198" t="s">
        <v>28</v>
      </c>
      <c r="Y10" s="200"/>
      <c r="Z10" s="38" t="s">
        <v>12</v>
      </c>
      <c r="AA10" s="198" t="s">
        <v>28</v>
      </c>
      <c r="AC10" s="85" t="s">
        <v>12</v>
      </c>
      <c r="AD10" s="84" t="s">
        <v>28</v>
      </c>
    </row>
    <row r="11" spans="2:32" s="78" customFormat="1" ht="9" customHeight="1" x14ac:dyDescent="0.2">
      <c r="B11" s="82"/>
      <c r="D11" s="80"/>
      <c r="E11" s="80"/>
      <c r="F11" s="80"/>
      <c r="G11" s="80"/>
      <c r="H11" s="80"/>
      <c r="I11" s="80"/>
      <c r="J11" s="80"/>
      <c r="K11" s="80"/>
      <c r="L11" s="80"/>
      <c r="M11" s="80"/>
      <c r="N11" s="80"/>
      <c r="O11" s="80"/>
      <c r="P11" s="80"/>
      <c r="Q11" s="80"/>
      <c r="R11" s="80"/>
      <c r="S11" s="80"/>
      <c r="T11" s="80"/>
      <c r="U11" s="80"/>
      <c r="V11" s="80"/>
      <c r="W11" s="80"/>
      <c r="X11" s="80"/>
      <c r="Y11" s="80"/>
      <c r="Z11" s="80"/>
      <c r="AA11" s="80"/>
      <c r="AB11" s="81"/>
      <c r="AC11" s="80"/>
      <c r="AD11" s="79"/>
    </row>
    <row r="12" spans="2:32" s="73" customFormat="1" ht="21" customHeight="1" x14ac:dyDescent="0.2">
      <c r="B12" s="1115" t="s">
        <v>27</v>
      </c>
      <c r="D12" s="417" t="s">
        <v>34</v>
      </c>
      <c r="E12" s="77">
        <v>585</v>
      </c>
      <c r="F12" s="76">
        <v>0.21537521307419585</v>
      </c>
      <c r="G12" s="74"/>
      <c r="H12" s="77">
        <v>9855</v>
      </c>
      <c r="I12" s="76">
        <v>3.6282439740960686</v>
      </c>
      <c r="J12" s="74"/>
      <c r="K12" s="77">
        <v>6102</v>
      </c>
      <c r="L12" s="76">
        <v>2.246529145604689</v>
      </c>
      <c r="M12" s="74"/>
      <c r="N12" s="77">
        <v>9326</v>
      </c>
      <c r="O12" s="76">
        <v>3.4334858754358129</v>
      </c>
      <c r="P12" s="74"/>
      <c r="Q12" s="77">
        <v>8548</v>
      </c>
      <c r="R12" s="76">
        <v>3.147055250185002</v>
      </c>
      <c r="S12" s="74"/>
      <c r="T12" s="77">
        <v>11733</v>
      </c>
      <c r="U12" s="76">
        <v>4.3196536324778458</v>
      </c>
      <c r="V12" s="74"/>
      <c r="W12" s="77">
        <v>40690</v>
      </c>
      <c r="X12" s="76">
        <v>14.980542598271844</v>
      </c>
      <c r="Y12" s="74"/>
      <c r="Z12" s="77">
        <v>184780</v>
      </c>
      <c r="AA12" s="76">
        <f t="shared" ref="AA12:AA21" si="0">Z12*100/$AC12</f>
        <v>68.029114310854538</v>
      </c>
      <c r="AB12" s="66"/>
      <c r="AC12" s="153">
        <f t="shared" ref="AC12:AD15" si="1">E12+H12+K12+N12+Q12+T12+W12+Z12</f>
        <v>271619</v>
      </c>
      <c r="AD12" s="75">
        <f t="shared" si="1"/>
        <v>100</v>
      </c>
      <c r="AF12" s="425"/>
    </row>
    <row r="13" spans="2:32" s="73" customFormat="1" ht="21" customHeight="1" x14ac:dyDescent="0.2">
      <c r="B13" s="1116"/>
      <c r="D13" s="418" t="s">
        <v>52</v>
      </c>
      <c r="E13" s="415">
        <v>748</v>
      </c>
      <c r="F13" s="416">
        <v>0.20664695969279223</v>
      </c>
      <c r="G13" s="74"/>
      <c r="H13" s="415">
        <v>10984</v>
      </c>
      <c r="I13" s="416">
        <v>3.0345056220128739</v>
      </c>
      <c r="J13" s="74"/>
      <c r="K13" s="415">
        <v>7709</v>
      </c>
      <c r="L13" s="416">
        <v>2.1297345083846726</v>
      </c>
      <c r="M13" s="74"/>
      <c r="N13" s="415">
        <v>11779</v>
      </c>
      <c r="O13" s="416">
        <v>3.2541370831836893</v>
      </c>
      <c r="P13" s="74"/>
      <c r="Q13" s="415">
        <v>13085</v>
      </c>
      <c r="R13" s="416">
        <v>3.6149404646793935</v>
      </c>
      <c r="S13" s="74"/>
      <c r="T13" s="415">
        <v>20759</v>
      </c>
      <c r="U13" s="416">
        <v>5.735005663452772</v>
      </c>
      <c r="V13" s="74"/>
      <c r="W13" s="415">
        <v>67553</v>
      </c>
      <c r="X13" s="416">
        <v>18.662596347763628</v>
      </c>
      <c r="Y13" s="74"/>
      <c r="Z13" s="415">
        <v>229353</v>
      </c>
      <c r="AA13" s="416">
        <f t="shared" si="0"/>
        <v>63.36243335083018</v>
      </c>
      <c r="AB13" s="66"/>
      <c r="AC13" s="157">
        <f t="shared" si="1"/>
        <v>361970</v>
      </c>
      <c r="AD13" s="181">
        <f t="shared" si="1"/>
        <v>100</v>
      </c>
      <c r="AF13" s="425"/>
    </row>
    <row r="14" spans="2:32" s="73" customFormat="1" ht="21" customHeight="1" x14ac:dyDescent="0.2">
      <c r="B14" s="1116"/>
      <c r="D14" s="418" t="s">
        <v>53</v>
      </c>
      <c r="E14" s="415">
        <v>298</v>
      </c>
      <c r="F14" s="416">
        <v>8.847140414212426E-2</v>
      </c>
      <c r="G14" s="74"/>
      <c r="H14" s="415">
        <v>7718</v>
      </c>
      <c r="I14" s="416">
        <v>2.291349990499715</v>
      </c>
      <c r="J14" s="74"/>
      <c r="K14" s="415">
        <v>6664</v>
      </c>
      <c r="L14" s="416">
        <v>1.978434353030591</v>
      </c>
      <c r="M14" s="74"/>
      <c r="N14" s="415">
        <v>9824</v>
      </c>
      <c r="O14" s="416">
        <v>2.9165874976249286</v>
      </c>
      <c r="P14" s="74"/>
      <c r="Q14" s="415">
        <v>12732</v>
      </c>
      <c r="R14" s="416">
        <v>3.7799258977769332</v>
      </c>
      <c r="S14" s="74"/>
      <c r="T14" s="415">
        <v>22045</v>
      </c>
      <c r="U14" s="416">
        <v>6.5448057191715749</v>
      </c>
      <c r="V14" s="74"/>
      <c r="W14" s="415">
        <v>80156</v>
      </c>
      <c r="X14" s="416">
        <v>23.797026410792324</v>
      </c>
      <c r="Y14" s="74"/>
      <c r="Z14" s="415">
        <v>197395</v>
      </c>
      <c r="AA14" s="416">
        <f t="shared" si="0"/>
        <v>58.603398726961807</v>
      </c>
      <c r="AB14" s="66"/>
      <c r="AC14" s="157">
        <f t="shared" si="1"/>
        <v>336832</v>
      </c>
      <c r="AD14" s="181">
        <f t="shared" si="1"/>
        <v>100</v>
      </c>
      <c r="AF14" s="425"/>
    </row>
    <row r="15" spans="2:32" s="73" customFormat="1" ht="21" customHeight="1" x14ac:dyDescent="0.2">
      <c r="B15" s="1116"/>
      <c r="D15" s="418" t="s">
        <v>121</v>
      </c>
      <c r="E15" s="415">
        <v>560</v>
      </c>
      <c r="F15" s="416">
        <v>0.24773718623642976</v>
      </c>
      <c r="G15" s="74"/>
      <c r="H15" s="415">
        <v>10012</v>
      </c>
      <c r="I15" s="416">
        <v>4.4291869796413117</v>
      </c>
      <c r="J15" s="74"/>
      <c r="K15" s="415">
        <v>4125</v>
      </c>
      <c r="L15" s="416">
        <v>1.8248498093308441</v>
      </c>
      <c r="M15" s="74"/>
      <c r="N15" s="415">
        <v>5272</v>
      </c>
      <c r="O15" s="416">
        <v>2.3322686532829602</v>
      </c>
      <c r="P15" s="74"/>
      <c r="Q15" s="415">
        <v>7878</v>
      </c>
      <c r="R15" s="416">
        <v>3.4851313449474888</v>
      </c>
      <c r="S15" s="74"/>
      <c r="T15" s="415">
        <v>15655</v>
      </c>
      <c r="U15" s="416">
        <v>6.9255815188059069</v>
      </c>
      <c r="V15" s="74"/>
      <c r="W15" s="415">
        <v>65678</v>
      </c>
      <c r="X15" s="416">
        <v>29.055148067207561</v>
      </c>
      <c r="Y15" s="74"/>
      <c r="Z15" s="415">
        <v>116866</v>
      </c>
      <c r="AA15" s="416">
        <f t="shared" si="0"/>
        <v>51.700096440547497</v>
      </c>
      <c r="AB15" s="66"/>
      <c r="AC15" s="157">
        <f t="shared" si="1"/>
        <v>226046</v>
      </c>
      <c r="AD15" s="181">
        <f t="shared" si="1"/>
        <v>100</v>
      </c>
      <c r="AF15" s="425"/>
    </row>
    <row r="16" spans="2:32" s="73" customFormat="1" ht="21" customHeight="1" x14ac:dyDescent="0.2">
      <c r="B16" s="1117"/>
      <c r="D16" s="421" t="s">
        <v>71</v>
      </c>
      <c r="E16" s="419">
        <f>SUM(E12:E15)</f>
        <v>2191</v>
      </c>
      <c r="F16" s="420">
        <f t="shared" ref="F16:F21" si="2">E16*100/$AC16</f>
        <v>0.18312247642433932</v>
      </c>
      <c r="G16" s="74"/>
      <c r="H16" s="419">
        <f>SUM(H12:H15)</f>
        <v>38569</v>
      </c>
      <c r="I16" s="420">
        <f t="shared" ref="I16:I21" si="3">H16*100/$AC16</f>
        <v>3.2235740726656061</v>
      </c>
      <c r="J16" s="74"/>
      <c r="K16" s="419">
        <f>SUM(K12:K15)</f>
        <v>24600</v>
      </c>
      <c r="L16" s="420">
        <f t="shared" ref="L16:L21" si="4">K16*100/$AC16</f>
        <v>2.0560533637785245</v>
      </c>
      <c r="M16" s="74"/>
      <c r="N16" s="419">
        <f>SUM(N12:N15)</f>
        <v>36201</v>
      </c>
      <c r="O16" s="420">
        <f t="shared" ref="O16:O21" si="5">N16*100/$AC16</f>
        <v>3.0256580415506655</v>
      </c>
      <c r="P16" s="74"/>
      <c r="Q16" s="419">
        <f>SUM(Q12:Q15)</f>
        <v>42243</v>
      </c>
      <c r="R16" s="420">
        <f t="shared" ref="R16:R21" si="6">Q16*100/$AC16</f>
        <v>3.5306448067518788</v>
      </c>
      <c r="S16" s="74"/>
      <c r="T16" s="419">
        <f>SUM(T12:T15)</f>
        <v>70192</v>
      </c>
      <c r="U16" s="420">
        <f t="shared" ref="U16:U21" si="7">T16*100/$AC16</f>
        <v>5.8666055979813905</v>
      </c>
      <c r="V16" s="74"/>
      <c r="W16" s="419">
        <f>SUM(W12:W15)</f>
        <v>254077</v>
      </c>
      <c r="X16" s="420">
        <f t="shared" ref="X16:X21" si="8">W16*100/$AC16</f>
        <v>21.23560449222586</v>
      </c>
      <c r="Y16" s="74"/>
      <c r="Z16" s="419">
        <f>SUM(Z12:Z15)</f>
        <v>728394</v>
      </c>
      <c r="AA16" s="420">
        <f t="shared" si="0"/>
        <v>60.878737148621731</v>
      </c>
      <c r="AB16" s="66"/>
      <c r="AC16" s="422">
        <f>SUM(AC12:AC15)</f>
        <v>1196467</v>
      </c>
      <c r="AD16" s="424">
        <f t="shared" ref="AD16:AD21" si="9">F16+I16+L16+O16+R16+U16+X16+AA16</f>
        <v>100</v>
      </c>
      <c r="AF16" s="425"/>
    </row>
    <row r="17" spans="2:32" s="73" customFormat="1" ht="21" customHeight="1" x14ac:dyDescent="0.2">
      <c r="B17" s="1115" t="s">
        <v>26</v>
      </c>
      <c r="D17" s="417" t="s">
        <v>34</v>
      </c>
      <c r="E17" s="77">
        <v>800</v>
      </c>
      <c r="F17" s="76">
        <v>0.52446635548329579</v>
      </c>
      <c r="G17" s="74"/>
      <c r="H17" s="77">
        <v>20400</v>
      </c>
      <c r="I17" s="76">
        <v>13.373892064824041</v>
      </c>
      <c r="J17" s="74"/>
      <c r="K17" s="77">
        <v>9224</v>
      </c>
      <c r="L17" s="76">
        <v>6.0470970787224001</v>
      </c>
      <c r="M17" s="74"/>
      <c r="N17" s="77">
        <v>11480</v>
      </c>
      <c r="O17" s="76">
        <v>7.5260922011852935</v>
      </c>
      <c r="P17" s="74"/>
      <c r="Q17" s="77">
        <v>9772</v>
      </c>
      <c r="R17" s="76">
        <v>6.4063565322284575</v>
      </c>
      <c r="S17" s="74"/>
      <c r="T17" s="77">
        <v>12947</v>
      </c>
      <c r="U17" s="76">
        <v>8.4878323805527867</v>
      </c>
      <c r="V17" s="74"/>
      <c r="W17" s="77">
        <v>29828</v>
      </c>
      <c r="X17" s="76">
        <v>19.554728064194681</v>
      </c>
      <c r="Y17" s="74"/>
      <c r="Z17" s="77">
        <v>58085</v>
      </c>
      <c r="AA17" s="76">
        <f t="shared" si="0"/>
        <v>38.079535322809043</v>
      </c>
      <c r="AB17" s="66"/>
      <c r="AC17" s="153">
        <f>E17+H17+K17+N17+Q17+T17+W17+Z17</f>
        <v>152536</v>
      </c>
      <c r="AD17" s="75">
        <f t="shared" si="9"/>
        <v>100</v>
      </c>
      <c r="AF17" s="425"/>
    </row>
    <row r="18" spans="2:32" s="73" customFormat="1" ht="21" customHeight="1" x14ac:dyDescent="0.2">
      <c r="B18" s="1116"/>
      <c r="D18" s="418" t="s">
        <v>52</v>
      </c>
      <c r="E18" s="415">
        <v>1079</v>
      </c>
      <c r="F18" s="416">
        <v>0.50140104183608503</v>
      </c>
      <c r="G18" s="74"/>
      <c r="H18" s="415">
        <v>26403</v>
      </c>
      <c r="I18" s="416">
        <v>12.269223083964926</v>
      </c>
      <c r="J18" s="74"/>
      <c r="K18" s="415">
        <v>11789</v>
      </c>
      <c r="L18" s="416">
        <v>5.4782362207651589</v>
      </c>
      <c r="M18" s="74"/>
      <c r="N18" s="415">
        <v>15713</v>
      </c>
      <c r="O18" s="416">
        <v>7.3016817148937951</v>
      </c>
      <c r="P18" s="74"/>
      <c r="Q18" s="415">
        <v>15801</v>
      </c>
      <c r="R18" s="416">
        <v>7.342574478268749</v>
      </c>
      <c r="S18" s="74"/>
      <c r="T18" s="415">
        <v>22649</v>
      </c>
      <c r="U18" s="416">
        <v>10.524774973628814</v>
      </c>
      <c r="V18" s="74"/>
      <c r="W18" s="415">
        <v>44314</v>
      </c>
      <c r="X18" s="416">
        <v>20.59229450224678</v>
      </c>
      <c r="Y18" s="74"/>
      <c r="Z18" s="415">
        <v>77449</v>
      </c>
      <c r="AA18" s="416">
        <f t="shared" si="0"/>
        <v>35.989813984395695</v>
      </c>
      <c r="AB18" s="66"/>
      <c r="AC18" s="157">
        <f>E18+H18+K18+N18+Q18+T18+W18+Z18</f>
        <v>215197</v>
      </c>
      <c r="AD18" s="181">
        <f t="shared" si="9"/>
        <v>100.00000000000001</v>
      </c>
      <c r="AF18" s="425"/>
    </row>
    <row r="19" spans="2:32" s="73" customFormat="1" ht="21" customHeight="1" x14ac:dyDescent="0.2">
      <c r="B19" s="1116"/>
      <c r="D19" s="418" t="s">
        <v>53</v>
      </c>
      <c r="E19" s="415">
        <v>422</v>
      </c>
      <c r="F19" s="416">
        <v>0.21500993529321852</v>
      </c>
      <c r="G19" s="74"/>
      <c r="H19" s="415">
        <v>17151</v>
      </c>
      <c r="I19" s="416">
        <v>8.738472512355429</v>
      </c>
      <c r="J19" s="74"/>
      <c r="K19" s="415">
        <v>11200</v>
      </c>
      <c r="L19" s="416">
        <v>5.7064248229479801</v>
      </c>
      <c r="M19" s="74"/>
      <c r="N19" s="415">
        <v>14090</v>
      </c>
      <c r="O19" s="416">
        <v>7.1788862281550925</v>
      </c>
      <c r="P19" s="74"/>
      <c r="Q19" s="415">
        <v>15055</v>
      </c>
      <c r="R19" s="416">
        <v>7.6705558669180212</v>
      </c>
      <c r="S19" s="74"/>
      <c r="T19" s="415">
        <v>22003</v>
      </c>
      <c r="U19" s="416">
        <v>11.210577266011107</v>
      </c>
      <c r="V19" s="74"/>
      <c r="W19" s="415">
        <v>41797</v>
      </c>
      <c r="X19" s="416">
        <v>21.295664136138992</v>
      </c>
      <c r="Y19" s="74"/>
      <c r="Z19" s="415">
        <v>74552</v>
      </c>
      <c r="AA19" s="416">
        <f t="shared" si="0"/>
        <v>37.984409232180163</v>
      </c>
      <c r="AB19" s="66"/>
      <c r="AC19" s="157">
        <f>E19+H19+K19+N19+Q19+T19+W19+Z19</f>
        <v>196270</v>
      </c>
      <c r="AD19" s="181">
        <f t="shared" si="9"/>
        <v>100</v>
      </c>
      <c r="AF19" s="425"/>
    </row>
    <row r="20" spans="2:32" s="73" customFormat="1" ht="21" customHeight="1" x14ac:dyDescent="0.2">
      <c r="B20" s="1116"/>
      <c r="D20" s="418" t="s">
        <v>121</v>
      </c>
      <c r="E20" s="415">
        <v>712</v>
      </c>
      <c r="F20" s="416">
        <v>0.51312356765015354</v>
      </c>
      <c r="G20" s="74"/>
      <c r="H20" s="415">
        <v>13794</v>
      </c>
      <c r="I20" s="416">
        <v>9.9410484440536759</v>
      </c>
      <c r="J20" s="74"/>
      <c r="K20" s="415">
        <v>6437</v>
      </c>
      <c r="L20" s="416">
        <v>4.639011804724773</v>
      </c>
      <c r="M20" s="74"/>
      <c r="N20" s="415">
        <v>6387</v>
      </c>
      <c r="O20" s="416">
        <v>4.6029778463223741</v>
      </c>
      <c r="P20" s="74"/>
      <c r="Q20" s="415">
        <v>7532</v>
      </c>
      <c r="R20" s="416">
        <v>5.4281554937372984</v>
      </c>
      <c r="S20" s="74"/>
      <c r="T20" s="415">
        <v>13532</v>
      </c>
      <c r="U20" s="416">
        <v>9.7522305020251085</v>
      </c>
      <c r="V20" s="74"/>
      <c r="W20" s="415">
        <v>32778</v>
      </c>
      <c r="X20" s="416">
        <v>23.622421770276308</v>
      </c>
      <c r="Y20" s="74"/>
      <c r="Z20" s="415">
        <v>57586</v>
      </c>
      <c r="AA20" s="416">
        <f t="shared" si="0"/>
        <v>41.501030571210308</v>
      </c>
      <c r="AB20" s="66"/>
      <c r="AC20" s="157">
        <f>E20+H20+K20+N20+Q20+T20+W20+Z20</f>
        <v>138758</v>
      </c>
      <c r="AD20" s="181">
        <f t="shared" si="9"/>
        <v>100</v>
      </c>
      <c r="AF20" s="425"/>
    </row>
    <row r="21" spans="2:32" s="73" customFormat="1" ht="21" customHeight="1" x14ac:dyDescent="0.2">
      <c r="B21" s="1117"/>
      <c r="D21" s="421" t="s">
        <v>71</v>
      </c>
      <c r="E21" s="419">
        <f>SUM(E17:E20)</f>
        <v>3013</v>
      </c>
      <c r="F21" s="420">
        <f t="shared" si="2"/>
        <v>0.4287375081998005</v>
      </c>
      <c r="G21" s="74"/>
      <c r="H21" s="419">
        <f>SUM(H17:H20)</f>
        <v>77748</v>
      </c>
      <c r="I21" s="420">
        <f t="shared" si="3"/>
        <v>11.063220639733849</v>
      </c>
      <c r="J21" s="74"/>
      <c r="K21" s="419">
        <f>SUM(K17:K20)</f>
        <v>38650</v>
      </c>
      <c r="L21" s="420">
        <f t="shared" si="4"/>
        <v>5.4997360411292036</v>
      </c>
      <c r="M21" s="74"/>
      <c r="N21" s="419">
        <f>SUM(N17:N20)</f>
        <v>47670</v>
      </c>
      <c r="O21" s="420">
        <f t="shared" si="5"/>
        <v>6.7832449438713871</v>
      </c>
      <c r="P21" s="74"/>
      <c r="Q21" s="419">
        <f>SUM(Q17:Q20)</f>
        <v>48160</v>
      </c>
      <c r="R21" s="420">
        <f t="shared" si="6"/>
        <v>6.8529699286101531</v>
      </c>
      <c r="S21" s="74"/>
      <c r="T21" s="419">
        <f>SUM(T17:T20)</f>
        <v>71131</v>
      </c>
      <c r="U21" s="420">
        <f t="shared" si="7"/>
        <v>10.121648753986063</v>
      </c>
      <c r="V21" s="74"/>
      <c r="W21" s="419">
        <f>SUM(W17:W20)</f>
        <v>148717</v>
      </c>
      <c r="X21" s="420">
        <f t="shared" si="8"/>
        <v>21.161817459989955</v>
      </c>
      <c r="Y21" s="74"/>
      <c r="Z21" s="419">
        <f>SUM(Z17:Z20)</f>
        <v>267672</v>
      </c>
      <c r="AA21" s="420">
        <f t="shared" si="0"/>
        <v>38.088624724479587</v>
      </c>
      <c r="AB21" s="66"/>
      <c r="AC21" s="422">
        <f>SUM(AC17:AC20)</f>
        <v>702761</v>
      </c>
      <c r="AD21" s="424">
        <f t="shared" si="9"/>
        <v>100</v>
      </c>
      <c r="AF21" s="425"/>
    </row>
    <row r="22" spans="2:32" s="70" customFormat="1" ht="3" customHeight="1" x14ac:dyDescent="0.2">
      <c r="B22" s="423"/>
      <c r="C22" s="68"/>
      <c r="D22" s="66"/>
      <c r="E22" s="71"/>
      <c r="F22" s="72"/>
      <c r="G22" s="66"/>
      <c r="H22" s="71"/>
      <c r="I22" s="72"/>
      <c r="J22" s="66"/>
      <c r="K22" s="71"/>
      <c r="L22" s="72"/>
      <c r="M22" s="66"/>
      <c r="N22" s="71"/>
      <c r="O22" s="72"/>
      <c r="P22" s="66"/>
      <c r="Q22" s="71"/>
      <c r="R22" s="72"/>
      <c r="S22" s="66"/>
      <c r="T22" s="71"/>
      <c r="U22" s="72"/>
      <c r="V22" s="66"/>
      <c r="W22" s="71"/>
      <c r="X22" s="72"/>
      <c r="Y22" s="66"/>
      <c r="Z22" s="71"/>
      <c r="AA22" s="72"/>
      <c r="AB22" s="66"/>
      <c r="AC22" s="71"/>
      <c r="AD22" s="64"/>
    </row>
    <row r="23" spans="2:32" s="63" customFormat="1" ht="18" customHeight="1" x14ac:dyDescent="0.2">
      <c r="B23" s="1095" t="s">
        <v>3</v>
      </c>
      <c r="C23" s="1096"/>
      <c r="D23" s="1097"/>
      <c r="E23" s="65">
        <f>E16+E21</f>
        <v>5204</v>
      </c>
      <c r="F23" s="67">
        <f>E23*100/$AC23</f>
        <v>0.27400606983469072</v>
      </c>
      <c r="G23" s="66"/>
      <c r="H23" s="65">
        <f>H16+H21</f>
        <v>116317</v>
      </c>
      <c r="I23" s="67">
        <f>H23*100/$AC23</f>
        <v>6.1244358233977172</v>
      </c>
      <c r="J23" s="66"/>
      <c r="K23" s="65">
        <f>K16+K21</f>
        <v>63250</v>
      </c>
      <c r="L23" s="67">
        <f>K23*100/$AC23</f>
        <v>3.3303005221068771</v>
      </c>
      <c r="M23" s="66"/>
      <c r="N23" s="65">
        <f>N16+N21</f>
        <v>83871</v>
      </c>
      <c r="O23" s="67">
        <f>N23*100/$AC23</f>
        <v>4.4160574717727412</v>
      </c>
      <c r="P23" s="66"/>
      <c r="Q23" s="65">
        <f>Q16+Q21</f>
        <v>90403</v>
      </c>
      <c r="R23" s="67">
        <f>Q23*100/$AC23</f>
        <v>4.7599866893285059</v>
      </c>
      <c r="S23" s="66"/>
      <c r="T23" s="65">
        <f>T16+T21</f>
        <v>141323</v>
      </c>
      <c r="U23" s="67">
        <f>T23*100/$AC23</f>
        <v>7.4410760582720981</v>
      </c>
      <c r="V23" s="66"/>
      <c r="W23" s="65">
        <f>W16+W21</f>
        <v>402794</v>
      </c>
      <c r="X23" s="67">
        <f>W23*100/$AC23</f>
        <v>21.208301478284859</v>
      </c>
      <c r="Y23" s="66"/>
      <c r="Z23" s="65">
        <f>Z16+Z21</f>
        <v>996066</v>
      </c>
      <c r="AA23" s="67">
        <f>Z23*100/$AC23</f>
        <v>52.445835887002509</v>
      </c>
      <c r="AB23" s="66"/>
      <c r="AC23" s="65">
        <f>AC16+AC21</f>
        <v>1899228</v>
      </c>
      <c r="AD23" s="67">
        <f>F23+I23+L23+O23+R23+U23+X23+AA23</f>
        <v>100</v>
      </c>
    </row>
    <row r="24" spans="2:32" s="19" customFormat="1" ht="5.25" customHeight="1" x14ac:dyDescent="0.2">
      <c r="B24" s="62"/>
      <c r="C24" s="62"/>
      <c r="D24" s="62"/>
      <c r="E24" s="62"/>
      <c r="F24" s="62"/>
      <c r="G24" s="62"/>
      <c r="H24" s="62"/>
      <c r="I24" s="62"/>
      <c r="J24" s="62"/>
      <c r="K24" s="62"/>
      <c r="L24" s="62"/>
      <c r="M24" s="62"/>
      <c r="N24" s="62"/>
      <c r="O24" s="48"/>
      <c r="P24" s="48"/>
      <c r="AD24" s="56"/>
    </row>
    <row r="25" spans="2:32" s="19" customFormat="1" ht="5.25" customHeight="1" x14ac:dyDescent="0.2">
      <c r="B25" s="62"/>
      <c r="C25" s="62"/>
      <c r="D25" s="62"/>
      <c r="E25" s="62"/>
      <c r="F25" s="62"/>
      <c r="G25" s="62"/>
      <c r="H25" s="62"/>
      <c r="I25" s="62"/>
      <c r="J25" s="62"/>
      <c r="K25" s="62"/>
      <c r="L25" s="62"/>
      <c r="M25" s="62"/>
      <c r="N25" s="62"/>
      <c r="O25" s="48"/>
      <c r="P25" s="48"/>
      <c r="AD25" s="56"/>
    </row>
    <row r="26" spans="2:32" s="19" customFormat="1" ht="12.75" customHeight="1" x14ac:dyDescent="0.2">
      <c r="B26" s="48"/>
      <c r="C26" s="48"/>
      <c r="D26" s="48"/>
      <c r="E26" s="48"/>
      <c r="F26" s="48"/>
      <c r="G26" s="48"/>
      <c r="H26" s="48"/>
      <c r="I26" s="48"/>
      <c r="J26" s="48"/>
      <c r="K26" s="48"/>
      <c r="L26" s="48"/>
      <c r="M26" s="48"/>
      <c r="N26" s="48"/>
      <c r="O26" s="48"/>
      <c r="P26" s="48"/>
      <c r="AD26" s="56"/>
    </row>
    <row r="27" spans="2:32" s="57" customFormat="1" ht="24.75" customHeight="1" x14ac:dyDescent="0.2">
      <c r="B27" s="61"/>
      <c r="C27" s="61"/>
      <c r="D27" s="61"/>
      <c r="E27" s="61" t="s">
        <v>122</v>
      </c>
      <c r="F27" s="61" t="s">
        <v>24</v>
      </c>
      <c r="G27" s="61"/>
      <c r="H27" s="61" t="s">
        <v>23</v>
      </c>
      <c r="I27" s="61" t="s">
        <v>22</v>
      </c>
      <c r="J27" s="61"/>
      <c r="K27" s="61" t="s">
        <v>21</v>
      </c>
      <c r="L27" s="61" t="s">
        <v>20</v>
      </c>
      <c r="M27" s="61"/>
      <c r="N27" s="61" t="s">
        <v>19</v>
      </c>
      <c r="O27" s="61" t="s">
        <v>18</v>
      </c>
      <c r="P27" s="61"/>
      <c r="AD27" s="58"/>
    </row>
    <row r="28" spans="2:32" s="57" customFormat="1" ht="10.5" x14ac:dyDescent="0.2">
      <c r="B28" s="60"/>
      <c r="C28" s="60"/>
      <c r="D28" s="60"/>
      <c r="E28" s="60" t="e">
        <f>#REF!</f>
        <v>#REF!</v>
      </c>
      <c r="F28" s="59" t="e">
        <f>#REF!</f>
        <v>#REF!</v>
      </c>
      <c r="G28" s="59"/>
      <c r="H28" s="59" t="e">
        <f>#REF!</f>
        <v>#REF!</v>
      </c>
      <c r="I28" s="59" t="e">
        <f>#REF!</f>
        <v>#REF!</v>
      </c>
      <c r="J28" s="59"/>
      <c r="K28" s="59" t="e">
        <f>#REF!</f>
        <v>#REF!</v>
      </c>
      <c r="L28" s="59" t="e">
        <f>#REF!</f>
        <v>#REF!</v>
      </c>
      <c r="M28" s="59"/>
      <c r="N28" s="59" t="e">
        <f>#REF!</f>
        <v>#REF!</v>
      </c>
      <c r="O28" s="59" t="e">
        <f>#REF!</f>
        <v>#REF!</v>
      </c>
      <c r="P28" s="59"/>
      <c r="AD28" s="58"/>
    </row>
    <row r="29" spans="2:32" s="19" customFormat="1" x14ac:dyDescent="0.2">
      <c r="B29" s="48"/>
      <c r="C29" s="48"/>
      <c r="D29" s="48"/>
      <c r="E29" s="48"/>
      <c r="F29" s="48"/>
      <c r="G29" s="48"/>
      <c r="H29" s="48"/>
      <c r="I29" s="48"/>
      <c r="J29" s="48"/>
      <c r="K29" s="48"/>
      <c r="L29" s="48"/>
      <c r="M29" s="48"/>
      <c r="N29" s="48"/>
      <c r="O29" s="48"/>
      <c r="P29" s="48"/>
      <c r="AD29" s="56"/>
    </row>
    <row r="30" spans="2:32" s="19" customFormat="1" x14ac:dyDescent="0.2">
      <c r="B30" s="48"/>
      <c r="C30" s="48"/>
      <c r="D30" s="48"/>
      <c r="E30" s="48"/>
      <c r="F30" s="48"/>
      <c r="G30" s="48"/>
      <c r="H30" s="48"/>
      <c r="I30" s="48"/>
      <c r="J30" s="48"/>
      <c r="K30" s="48"/>
      <c r="L30" s="48"/>
      <c r="M30" s="48"/>
      <c r="N30" s="48"/>
      <c r="O30" s="48"/>
      <c r="P30" s="48"/>
      <c r="AD30" s="56"/>
    </row>
    <row r="31" spans="2:32" s="19" customFormat="1" x14ac:dyDescent="0.2">
      <c r="B31" s="48"/>
      <c r="C31" s="48"/>
      <c r="D31" s="48"/>
      <c r="E31" s="48"/>
      <c r="F31" s="48"/>
      <c r="G31" s="48"/>
      <c r="H31" s="48"/>
      <c r="I31" s="48"/>
      <c r="J31" s="48"/>
      <c r="K31" s="48"/>
      <c r="L31" s="48"/>
      <c r="M31" s="48"/>
      <c r="N31" s="48"/>
      <c r="O31" s="48"/>
      <c r="P31" s="48"/>
      <c r="AD31" s="56"/>
    </row>
    <row r="32" spans="2:32" s="19" customFormat="1" x14ac:dyDescent="0.2">
      <c r="B32" s="48"/>
      <c r="C32" s="48"/>
      <c r="D32" s="48"/>
      <c r="E32" s="48"/>
      <c r="F32" s="48"/>
      <c r="G32" s="48"/>
      <c r="H32" s="48"/>
      <c r="I32" s="48"/>
      <c r="J32" s="48"/>
      <c r="K32" s="48"/>
      <c r="L32" s="48"/>
      <c r="M32" s="48"/>
      <c r="N32" s="48"/>
      <c r="O32" s="48"/>
      <c r="P32" s="48"/>
      <c r="AD32" s="56"/>
    </row>
    <row r="33" spans="2:30" s="19" customFormat="1" x14ac:dyDescent="0.2">
      <c r="B33" s="48"/>
      <c r="C33" s="48"/>
      <c r="D33" s="48"/>
      <c r="E33" s="48"/>
      <c r="F33" s="48"/>
      <c r="G33" s="48"/>
      <c r="H33" s="48"/>
      <c r="I33" s="48"/>
      <c r="J33" s="48"/>
      <c r="K33" s="48"/>
      <c r="L33" s="48"/>
      <c r="M33" s="48"/>
      <c r="N33" s="48"/>
      <c r="O33" s="48"/>
      <c r="P33" s="48"/>
      <c r="AD33" s="56"/>
    </row>
    <row r="34" spans="2:30" s="19" customFormat="1" x14ac:dyDescent="0.2">
      <c r="B34" s="48"/>
      <c r="C34" s="48"/>
      <c r="D34" s="48"/>
      <c r="E34" s="48"/>
      <c r="F34" s="48"/>
      <c r="G34" s="48"/>
      <c r="H34" s="48"/>
      <c r="I34" s="48"/>
      <c r="J34" s="48"/>
      <c r="K34" s="48"/>
      <c r="L34" s="48"/>
      <c r="M34" s="48"/>
      <c r="N34" s="48"/>
      <c r="O34" s="48"/>
      <c r="P34" s="48"/>
      <c r="AD34" s="56"/>
    </row>
    <row r="35" spans="2:30" s="19" customFormat="1" x14ac:dyDescent="0.2">
      <c r="B35" s="48"/>
      <c r="C35" s="48"/>
      <c r="D35" s="48"/>
      <c r="E35" s="48"/>
      <c r="F35" s="48"/>
      <c r="G35" s="48"/>
      <c r="H35" s="48"/>
      <c r="I35" s="48"/>
      <c r="J35" s="48"/>
      <c r="K35" s="48"/>
      <c r="L35" s="48"/>
      <c r="M35" s="48"/>
      <c r="N35" s="48"/>
      <c r="O35" s="48"/>
      <c r="P35" s="48"/>
      <c r="AD35" s="56"/>
    </row>
    <row r="36" spans="2:30" s="19" customFormat="1" x14ac:dyDescent="0.2">
      <c r="B36" s="48"/>
      <c r="C36" s="48"/>
      <c r="D36" s="48"/>
      <c r="E36" s="48"/>
      <c r="F36" s="48"/>
      <c r="G36" s="48"/>
      <c r="H36" s="48"/>
      <c r="I36" s="48"/>
      <c r="J36" s="48"/>
      <c r="K36" s="48"/>
      <c r="L36" s="48"/>
      <c r="M36" s="48"/>
      <c r="N36" s="48"/>
      <c r="O36" s="48"/>
      <c r="P36" s="48"/>
      <c r="AD36" s="56"/>
    </row>
    <row r="37" spans="2:30" s="19" customFormat="1" x14ac:dyDescent="0.2">
      <c r="C37" s="1091" t="s">
        <v>17</v>
      </c>
      <c r="D37" s="1091"/>
      <c r="E37" s="1091"/>
      <c r="F37" s="1091"/>
      <c r="G37" s="1091"/>
      <c r="H37" s="1091"/>
      <c r="I37" s="1091"/>
      <c r="J37" s="1091"/>
      <c r="K37" s="1091"/>
      <c r="L37" s="1091"/>
      <c r="M37" s="48"/>
      <c r="N37" s="48"/>
      <c r="O37" s="48"/>
      <c r="P37" s="48"/>
      <c r="AD37" s="56"/>
    </row>
    <row r="38" spans="2:30" s="19" customFormat="1" x14ac:dyDescent="0.2">
      <c r="L38" s="48"/>
      <c r="M38" s="48"/>
      <c r="N38" s="48"/>
      <c r="O38" s="48"/>
      <c r="P38" s="48"/>
      <c r="AD38" s="56"/>
    </row>
    <row r="39" spans="2:30" s="19" customFormat="1" x14ac:dyDescent="0.2">
      <c r="B39" s="48"/>
      <c r="C39" s="48"/>
      <c r="D39" s="48"/>
      <c r="E39" s="48"/>
      <c r="F39" s="48"/>
      <c r="G39" s="48"/>
      <c r="H39" s="48"/>
      <c r="I39" s="48"/>
      <c r="J39" s="48"/>
      <c r="K39" s="48"/>
      <c r="L39" s="48"/>
      <c r="M39" s="48"/>
      <c r="N39" s="48"/>
      <c r="O39" s="48"/>
      <c r="P39" s="48"/>
      <c r="AD39" s="56"/>
    </row>
    <row r="40" spans="2:30" s="19" customFormat="1" ht="5.25" customHeight="1" x14ac:dyDescent="0.2">
      <c r="B40" s="48"/>
      <c r="C40" s="48"/>
      <c r="D40" s="48"/>
      <c r="E40" s="48"/>
      <c r="F40" s="48"/>
      <c r="G40" s="48"/>
      <c r="H40" s="48"/>
      <c r="I40" s="48"/>
      <c r="J40" s="48"/>
      <c r="K40" s="48"/>
      <c r="L40" s="48"/>
      <c r="M40" s="48"/>
      <c r="N40" s="48"/>
      <c r="O40" s="48"/>
      <c r="P40" s="48"/>
      <c r="AD40" s="56"/>
    </row>
    <row r="41" spans="2:30" s="19" customFormat="1" ht="5.25" customHeight="1" x14ac:dyDescent="0.2">
      <c r="B41" s="48"/>
      <c r="C41" s="48"/>
      <c r="D41" s="48"/>
      <c r="E41" s="48"/>
      <c r="F41" s="48"/>
      <c r="G41" s="48"/>
      <c r="H41" s="48"/>
      <c r="I41" s="48"/>
      <c r="J41" s="48"/>
      <c r="K41" s="48"/>
      <c r="L41" s="48"/>
      <c r="M41" s="48"/>
      <c r="N41" s="48"/>
      <c r="O41" s="48"/>
      <c r="P41" s="48"/>
      <c r="AD41" s="56"/>
    </row>
    <row r="42" spans="2:30" s="19" customFormat="1" ht="16.5" customHeight="1" x14ac:dyDescent="0.2">
      <c r="B42" s="48"/>
      <c r="C42" s="48"/>
      <c r="D42" s="48"/>
      <c r="E42" s="48"/>
      <c r="F42" s="48"/>
      <c r="G42" s="48"/>
      <c r="H42" s="48"/>
      <c r="I42" s="48"/>
      <c r="J42" s="48"/>
      <c r="K42" s="48"/>
      <c r="L42" s="48"/>
      <c r="M42" s="48"/>
      <c r="N42" s="48"/>
      <c r="O42" s="48"/>
      <c r="P42" s="48"/>
      <c r="AD42" s="56"/>
    </row>
    <row r="43" spans="2:30" s="19" customFormat="1" x14ac:dyDescent="0.2">
      <c r="B43" s="48"/>
      <c r="C43" s="48"/>
      <c r="D43" s="48"/>
      <c r="E43" s="48"/>
      <c r="F43" s="48"/>
      <c r="G43" s="48"/>
      <c r="H43" s="48"/>
      <c r="I43" s="48"/>
      <c r="J43" s="48"/>
      <c r="K43" s="48"/>
      <c r="L43" s="48"/>
      <c r="M43" s="48"/>
      <c r="N43" s="48"/>
      <c r="O43" s="48"/>
      <c r="P43" s="48"/>
      <c r="AD43" s="56"/>
    </row>
    <row r="44" spans="2:30" s="19" customFormat="1" x14ac:dyDescent="0.2">
      <c r="AD44" s="56"/>
    </row>
    <row r="45" spans="2:30" s="20" customFormat="1" x14ac:dyDescent="0.2">
      <c r="AD45" s="55"/>
    </row>
    <row r="46" spans="2:30" s="3" customFormat="1" ht="12.75" customHeight="1" x14ac:dyDescent="0.2">
      <c r="B46" s="1087"/>
      <c r="C46" s="1088"/>
      <c r="D46" s="1088"/>
      <c r="E46" s="1088"/>
      <c r="F46" s="1088"/>
      <c r="G46" s="1088"/>
      <c r="H46" s="1088"/>
      <c r="I46" s="1088"/>
      <c r="J46" s="1088"/>
      <c r="K46" s="1088"/>
      <c r="L46" s="1088"/>
      <c r="M46" s="1088"/>
      <c r="N46" s="1088"/>
      <c r="O46" s="1088"/>
      <c r="P46" s="403"/>
      <c r="AD46" s="54"/>
    </row>
  </sheetData>
  <mergeCells count="21">
    <mergeCell ref="B3:K3"/>
    <mergeCell ref="B4:AD4"/>
    <mergeCell ref="B5:AD5"/>
    <mergeCell ref="B6:AC6"/>
    <mergeCell ref="B8:B10"/>
    <mergeCell ref="E8:AA8"/>
    <mergeCell ref="AC8:AD9"/>
    <mergeCell ref="E9:F9"/>
    <mergeCell ref="H9:I9"/>
    <mergeCell ref="K9:L9"/>
    <mergeCell ref="Z9:AA9"/>
    <mergeCell ref="B46:O46"/>
    <mergeCell ref="N9:O9"/>
    <mergeCell ref="Q9:R9"/>
    <mergeCell ref="T9:U9"/>
    <mergeCell ref="W9:X9"/>
    <mergeCell ref="C37:L37"/>
    <mergeCell ref="D8:D10"/>
    <mergeCell ref="B12:B16"/>
    <mergeCell ref="B17:B21"/>
    <mergeCell ref="B23:D23"/>
  </mergeCells>
  <printOptions horizontalCentered="1"/>
  <pageMargins left="0" right="0" top="0.43307086614173229" bottom="0.43307086614173229" header="0" footer="0"/>
  <pageSetup paperSize="9" scale="86" orientation="landscape" r:id="rId1"/>
  <headerFooter alignWithMargins="0"/>
  <rowBreaks count="1" manualBreakCount="1">
    <brk id="41"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1">
    <tabColor theme="0"/>
    <pageSetUpPr fitToPage="1"/>
  </sheetPr>
  <dimension ref="B1:AD46"/>
  <sheetViews>
    <sheetView showGridLines="0" topLeftCell="A5"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140" t="s">
        <v>39</v>
      </c>
      <c r="G1" s="140" t="s">
        <v>24</v>
      </c>
      <c r="I1" s="140" t="s">
        <v>23</v>
      </c>
      <c r="K1" s="140" t="s">
        <v>22</v>
      </c>
      <c r="M1" s="140" t="s">
        <v>21</v>
      </c>
      <c r="O1" s="140" t="s">
        <v>20</v>
      </c>
      <c r="Q1" s="140" t="s">
        <v>19</v>
      </c>
      <c r="S1" s="140" t="s">
        <v>18</v>
      </c>
    </row>
    <row r="2" spans="2:30" s="2" customFormat="1" ht="14.25" x14ac:dyDescent="0.2">
      <c r="B2" s="11"/>
      <c r="C2" s="46"/>
      <c r="D2" s="46"/>
      <c r="T2" s="46"/>
    </row>
    <row r="3" spans="2:30" s="44" customFormat="1" ht="47.25" customHeight="1" x14ac:dyDescent="0.2">
      <c r="B3" s="1058"/>
      <c r="C3" s="1058"/>
      <c r="D3" s="1058"/>
      <c r="E3" s="1058"/>
      <c r="F3" s="1058"/>
      <c r="G3" s="1058"/>
      <c r="H3" s="1058"/>
      <c r="I3" s="1058"/>
      <c r="J3" s="45"/>
      <c r="Q3" s="89"/>
    </row>
    <row r="4" spans="2:30" s="7" customFormat="1" ht="2.25" customHeight="1" x14ac:dyDescent="0.2">
      <c r="B4" s="1031"/>
      <c r="C4" s="1031"/>
      <c r="D4" s="1031"/>
      <c r="E4" s="1031"/>
      <c r="F4" s="1031"/>
      <c r="G4" s="1031"/>
      <c r="H4" s="1031"/>
      <c r="I4" s="1031"/>
      <c r="J4" s="1031"/>
      <c r="K4" s="1031"/>
      <c r="L4" s="1031"/>
      <c r="M4" s="1031"/>
      <c r="N4" s="1031"/>
      <c r="O4" s="1031"/>
      <c r="P4" s="1031"/>
      <c r="Q4" s="1031"/>
      <c r="R4" s="1031"/>
      <c r="S4" s="1031"/>
      <c r="T4" s="1031"/>
    </row>
    <row r="5" spans="2:30" s="7" customFormat="1" ht="16.5" customHeight="1" x14ac:dyDescent="0.2">
      <c r="B5" s="1031" t="s">
        <v>422</v>
      </c>
      <c r="C5" s="1031"/>
      <c r="D5" s="1031"/>
      <c r="E5" s="1031"/>
      <c r="F5" s="1031"/>
      <c r="G5" s="1031"/>
      <c r="H5" s="1031"/>
      <c r="I5" s="1031"/>
      <c r="J5" s="1031"/>
      <c r="K5" s="1031"/>
      <c r="L5" s="1031"/>
      <c r="M5" s="1031"/>
      <c r="N5" s="1031"/>
      <c r="O5" s="1031"/>
      <c r="P5" s="1031"/>
      <c r="Q5" s="1031"/>
      <c r="R5" s="1031"/>
      <c r="S5" s="1031"/>
      <c r="T5" s="1031"/>
      <c r="U5" s="1031"/>
      <c r="V5" s="1031"/>
      <c r="W5" s="1031"/>
      <c r="X5" s="1031"/>
      <c r="Y5" s="1031"/>
      <c r="Z5" s="1031"/>
      <c r="AA5" s="1031"/>
      <c r="AB5" s="1031"/>
      <c r="AC5" s="13"/>
    </row>
    <row r="6" spans="2:30" s="7" customFormat="1" ht="14.25" customHeight="1" x14ac:dyDescent="0.2">
      <c r="B6" s="1035" t="str">
        <f>porsaad!B6</f>
        <v>Situación a 31 de mayo de 2023</v>
      </c>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row>
    <row r="7" spans="2:30" s="518" customFormat="1" ht="5.25" customHeight="1" x14ac:dyDescent="0.2"/>
    <row r="8" spans="2:30" s="519" customFormat="1" ht="21.75" customHeight="1" x14ac:dyDescent="0.2">
      <c r="B8" s="1118" t="s">
        <v>30</v>
      </c>
      <c r="D8" s="1118" t="s">
        <v>120</v>
      </c>
      <c r="E8" s="1118" t="s">
        <v>29</v>
      </c>
      <c r="F8" s="1118"/>
      <c r="G8" s="1118"/>
      <c r="H8" s="1118"/>
      <c r="I8" s="1118"/>
      <c r="J8" s="1118"/>
      <c r="K8" s="1118"/>
      <c r="L8" s="1118"/>
      <c r="M8" s="1118"/>
      <c r="N8" s="1118"/>
      <c r="O8" s="1118"/>
      <c r="P8" s="1118"/>
      <c r="Q8" s="1118"/>
      <c r="R8" s="1118"/>
      <c r="S8" s="1118"/>
    </row>
    <row r="9" spans="2:30" s="519" customFormat="1" ht="21.75" customHeight="1" x14ac:dyDescent="0.2">
      <c r="B9" s="1118"/>
      <c r="D9" s="1118"/>
      <c r="E9" s="520" t="s">
        <v>25</v>
      </c>
      <c r="F9" s="520"/>
      <c r="G9" s="520" t="s">
        <v>24</v>
      </c>
      <c r="H9" s="520"/>
      <c r="I9" s="520" t="s">
        <v>23</v>
      </c>
      <c r="J9" s="520"/>
      <c r="K9" s="520" t="s">
        <v>22</v>
      </c>
      <c r="L9" s="520"/>
      <c r="M9" s="520" t="s">
        <v>21</v>
      </c>
      <c r="N9" s="520"/>
      <c r="O9" s="520" t="s">
        <v>20</v>
      </c>
      <c r="P9" s="520"/>
      <c r="Q9" s="520" t="s">
        <v>19</v>
      </c>
      <c r="R9" s="520"/>
      <c r="S9" s="520" t="s">
        <v>18</v>
      </c>
    </row>
    <row r="10" spans="2:30" s="519" customFormat="1" ht="21.75" customHeight="1" x14ac:dyDescent="0.2">
      <c r="B10" s="1118"/>
      <c r="D10" s="1118"/>
      <c r="E10" s="520" t="s">
        <v>12</v>
      </c>
      <c r="F10" s="520"/>
      <c r="G10" s="520" t="s">
        <v>12</v>
      </c>
      <c r="H10" s="520"/>
      <c r="I10" s="520" t="s">
        <v>12</v>
      </c>
      <c r="J10" s="520"/>
      <c r="K10" s="520" t="s">
        <v>12</v>
      </c>
      <c r="L10" s="520"/>
      <c r="M10" s="520" t="s">
        <v>12</v>
      </c>
      <c r="N10" s="520"/>
      <c r="O10" s="520" t="s">
        <v>12</v>
      </c>
      <c r="P10" s="520"/>
      <c r="Q10" s="520" t="s">
        <v>12</v>
      </c>
      <c r="R10" s="520"/>
      <c r="S10" s="520" t="s">
        <v>12</v>
      </c>
    </row>
    <row r="11" spans="2:30" s="521" customFormat="1" ht="9" customHeight="1" x14ac:dyDescent="0.2">
      <c r="B11" s="522"/>
      <c r="D11" s="523"/>
      <c r="E11" s="523"/>
      <c r="F11" s="523"/>
      <c r="G11" s="523"/>
      <c r="H11" s="523"/>
      <c r="I11" s="523"/>
      <c r="J11" s="523"/>
      <c r="K11" s="523"/>
      <c r="L11" s="523"/>
      <c r="M11" s="523"/>
      <c r="N11" s="523"/>
      <c r="O11" s="523"/>
      <c r="P11" s="523"/>
      <c r="Q11" s="523"/>
      <c r="R11" s="523"/>
      <c r="S11" s="523"/>
      <c r="T11" s="524"/>
    </row>
    <row r="12" spans="2:30" s="525" customFormat="1" ht="21" customHeight="1" x14ac:dyDescent="0.2">
      <c r="B12" s="1119" t="s">
        <v>27</v>
      </c>
      <c r="D12" s="526" t="s">
        <v>34</v>
      </c>
      <c r="E12" s="527">
        <f>'36perfresol'!E12</f>
        <v>585</v>
      </c>
      <c r="F12" s="526"/>
      <c r="G12" s="527">
        <f>'36perfresol'!H12</f>
        <v>9855</v>
      </c>
      <c r="H12" s="526"/>
      <c r="I12" s="527">
        <f>'36perfresol'!K12</f>
        <v>6102</v>
      </c>
      <c r="J12" s="526"/>
      <c r="K12" s="527">
        <f>'36perfresol'!N12</f>
        <v>9326</v>
      </c>
      <c r="L12" s="526"/>
      <c r="M12" s="527">
        <f>'36perfresol'!Q12</f>
        <v>8548</v>
      </c>
      <c r="N12" s="526"/>
      <c r="O12" s="527">
        <f>'36perfresol'!T12</f>
        <v>11733</v>
      </c>
      <c r="P12" s="526"/>
      <c r="Q12" s="527">
        <f>'36perfresol'!W12</f>
        <v>40690</v>
      </c>
      <c r="R12" s="526"/>
      <c r="S12" s="527">
        <f>'36perfresol'!Z12</f>
        <v>184780</v>
      </c>
      <c r="T12" s="528"/>
      <c r="V12" s="529">
        <f>E12/E$16</f>
        <v>0.26700136923779094</v>
      </c>
      <c r="W12" s="529">
        <f>G12/G$16</f>
        <v>0.25551608804998832</v>
      </c>
      <c r="X12" s="529">
        <f>I12/I$16</f>
        <v>0.24804878048780488</v>
      </c>
      <c r="Y12" s="529">
        <f>K12/K$16</f>
        <v>0.25761719289522389</v>
      </c>
      <c r="Z12" s="529">
        <f>M12/M$16</f>
        <v>0.20235305257675829</v>
      </c>
      <c r="AA12" s="529">
        <f>O12/O$16</f>
        <v>0.16715580123090951</v>
      </c>
      <c r="AB12" s="529">
        <f>Q12/Q$16</f>
        <v>0.16014830149915182</v>
      </c>
      <c r="AC12" s="529">
        <f>S12/S$16</f>
        <v>0.25368138672202134</v>
      </c>
      <c r="AD12" s="529"/>
    </row>
    <row r="13" spans="2:30" s="525" customFormat="1" ht="21" customHeight="1" x14ac:dyDescent="0.2">
      <c r="B13" s="1119"/>
      <c r="D13" s="526" t="s">
        <v>52</v>
      </c>
      <c r="E13" s="527">
        <f>'36perfresol'!E13</f>
        <v>748</v>
      </c>
      <c r="F13" s="526"/>
      <c r="G13" s="527">
        <f>'36perfresol'!H13</f>
        <v>10984</v>
      </c>
      <c r="H13" s="526"/>
      <c r="I13" s="527">
        <f>'36perfresol'!K13</f>
        <v>7709</v>
      </c>
      <c r="J13" s="526"/>
      <c r="K13" s="527">
        <f>'36perfresol'!N13</f>
        <v>11779</v>
      </c>
      <c r="L13" s="526"/>
      <c r="M13" s="527">
        <f>'36perfresol'!Q13</f>
        <v>13085</v>
      </c>
      <c r="N13" s="526"/>
      <c r="O13" s="527">
        <f>'36perfresol'!T13</f>
        <v>20759</v>
      </c>
      <c r="P13" s="526"/>
      <c r="Q13" s="527">
        <f>'36perfresol'!W13</f>
        <v>67553</v>
      </c>
      <c r="R13" s="526"/>
      <c r="S13" s="527">
        <f>'36perfresol'!Z13</f>
        <v>229353</v>
      </c>
      <c r="T13" s="528"/>
      <c r="V13" s="529">
        <f t="shared" ref="V13:V15" si="0">E13/E$16</f>
        <v>0.34139662254678227</v>
      </c>
      <c r="W13" s="529">
        <f>G13/G$16</f>
        <v>0.2847883014856491</v>
      </c>
      <c r="X13" s="529">
        <f>I13/I$16</f>
        <v>0.31337398373983738</v>
      </c>
      <c r="Y13" s="529">
        <f>K13/K$16</f>
        <v>0.32537775199580121</v>
      </c>
      <c r="Z13" s="529">
        <f>M13/M$16</f>
        <v>0.30975546244348173</v>
      </c>
      <c r="AA13" s="529">
        <f>O13/O$16</f>
        <v>0.29574595395486664</v>
      </c>
      <c r="AB13" s="529">
        <f>Q13/Q$16</f>
        <v>0.26587609268056533</v>
      </c>
      <c r="AC13" s="529">
        <f>S13/S$16</f>
        <v>0.31487491659733607</v>
      </c>
      <c r="AD13" s="529"/>
    </row>
    <row r="14" spans="2:30" s="525" customFormat="1" ht="21" customHeight="1" x14ac:dyDescent="0.2">
      <c r="B14" s="1119"/>
      <c r="D14" s="526" t="s">
        <v>53</v>
      </c>
      <c r="E14" s="527">
        <f>'36perfresol'!E14</f>
        <v>298</v>
      </c>
      <c r="F14" s="526"/>
      <c r="G14" s="527">
        <f>'36perfresol'!H14</f>
        <v>7718</v>
      </c>
      <c r="H14" s="526"/>
      <c r="I14" s="527">
        <f>'36perfresol'!K14</f>
        <v>6664</v>
      </c>
      <c r="J14" s="526"/>
      <c r="K14" s="527">
        <f>'36perfresol'!N14</f>
        <v>9824</v>
      </c>
      <c r="L14" s="526"/>
      <c r="M14" s="527">
        <f>'36perfresol'!Q14</f>
        <v>12732</v>
      </c>
      <c r="N14" s="526"/>
      <c r="O14" s="527">
        <f>'36perfresol'!T14</f>
        <v>22045</v>
      </c>
      <c r="P14" s="526"/>
      <c r="Q14" s="527">
        <f>'36perfresol'!W14</f>
        <v>80156</v>
      </c>
      <c r="R14" s="526"/>
      <c r="S14" s="527">
        <f>'36perfresol'!Z14</f>
        <v>197395</v>
      </c>
      <c r="T14" s="528"/>
      <c r="V14" s="529">
        <f t="shared" si="0"/>
        <v>0.1360109539023277</v>
      </c>
      <c r="W14" s="529">
        <f>G14/G$16</f>
        <v>0.20010889574528767</v>
      </c>
      <c r="X14" s="529">
        <f>I14/I$16</f>
        <v>0.27089430894308941</v>
      </c>
      <c r="Y14" s="529">
        <f>K14/K$16</f>
        <v>0.27137371895803986</v>
      </c>
      <c r="Z14" s="529">
        <f>M14/M$16</f>
        <v>0.30139904836304238</v>
      </c>
      <c r="AA14" s="529">
        <f>O14/O$16</f>
        <v>0.31406713015728288</v>
      </c>
      <c r="AB14" s="529">
        <f>Q14/Q$16</f>
        <v>0.31547916576470914</v>
      </c>
      <c r="AC14" s="529">
        <f>S14/S$16</f>
        <v>0.27100031027163868</v>
      </c>
      <c r="AD14" s="529"/>
    </row>
    <row r="15" spans="2:30" s="525" customFormat="1" ht="21" customHeight="1" x14ac:dyDescent="0.2">
      <c r="B15" s="1119"/>
      <c r="D15" s="526" t="s">
        <v>121</v>
      </c>
      <c r="E15" s="527">
        <f>'36perfresol'!E15</f>
        <v>560</v>
      </c>
      <c r="F15" s="526"/>
      <c r="G15" s="527">
        <f>'36perfresol'!H15</f>
        <v>10012</v>
      </c>
      <c r="H15" s="526"/>
      <c r="I15" s="527">
        <f>'36perfresol'!K15</f>
        <v>4125</v>
      </c>
      <c r="J15" s="526"/>
      <c r="K15" s="527">
        <f>'36perfresol'!N15</f>
        <v>5272</v>
      </c>
      <c r="L15" s="526"/>
      <c r="M15" s="527">
        <f>'36perfresol'!Q15</f>
        <v>7878</v>
      </c>
      <c r="N15" s="526"/>
      <c r="O15" s="527">
        <f>'36perfresol'!T15</f>
        <v>15655</v>
      </c>
      <c r="P15" s="526"/>
      <c r="Q15" s="527">
        <f>'36perfresol'!W15</f>
        <v>65678</v>
      </c>
      <c r="R15" s="526"/>
      <c r="S15" s="527">
        <f>'36perfresol'!Z15</f>
        <v>116866</v>
      </c>
      <c r="T15" s="528"/>
      <c r="V15" s="529">
        <f t="shared" si="0"/>
        <v>0.25559105431309903</v>
      </c>
      <c r="W15" s="529">
        <f>G15/G$16</f>
        <v>0.25958671471907491</v>
      </c>
      <c r="X15" s="529">
        <f>I15/I$16</f>
        <v>0.1676829268292683</v>
      </c>
      <c r="Y15" s="529">
        <f>K15/K$16</f>
        <v>0.14563133615093507</v>
      </c>
      <c r="Z15" s="529">
        <f>M15/M$16</f>
        <v>0.18649243661671755</v>
      </c>
      <c r="AA15" s="529">
        <f>O15/O$16</f>
        <v>0.22303111465694095</v>
      </c>
      <c r="AB15" s="529">
        <f>Q15/Q$16</f>
        <v>0.25849644005557371</v>
      </c>
      <c r="AC15" s="529">
        <f>S15/S$16</f>
        <v>0.16044338640900391</v>
      </c>
      <c r="AD15" s="529"/>
    </row>
    <row r="16" spans="2:30" s="525" customFormat="1" ht="21" customHeight="1" x14ac:dyDescent="0.2">
      <c r="B16" s="1119"/>
      <c r="D16" s="530" t="s">
        <v>71</v>
      </c>
      <c r="E16" s="527">
        <f>SUM(E12:E15)</f>
        <v>2191</v>
      </c>
      <c r="F16" s="526"/>
      <c r="G16" s="527">
        <f>SUM(G12:G15)</f>
        <v>38569</v>
      </c>
      <c r="H16" s="526"/>
      <c r="I16" s="527">
        <f>SUM(I12:I15)</f>
        <v>24600</v>
      </c>
      <c r="J16" s="526"/>
      <c r="K16" s="527">
        <f>SUM(K12:K15)</f>
        <v>36201</v>
      </c>
      <c r="L16" s="526"/>
      <c r="M16" s="527">
        <f>SUM(M12:M15)</f>
        <v>42243</v>
      </c>
      <c r="N16" s="526"/>
      <c r="O16" s="527">
        <f>SUM(O12:O15)</f>
        <v>70192</v>
      </c>
      <c r="P16" s="526"/>
      <c r="Q16" s="527">
        <f>SUM(Q12:Q15)</f>
        <v>254077</v>
      </c>
      <c r="R16" s="526"/>
      <c r="S16" s="527">
        <f>SUM(S12:S15)</f>
        <v>728394</v>
      </c>
      <c r="T16" s="528"/>
      <c r="V16" s="529"/>
    </row>
    <row r="17" spans="2:29" s="525" customFormat="1" ht="21" customHeight="1" x14ac:dyDescent="0.2">
      <c r="B17" s="1119" t="s">
        <v>26</v>
      </c>
      <c r="D17" s="526" t="s">
        <v>34</v>
      </c>
      <c r="E17" s="527">
        <f>'36perfresol'!E17</f>
        <v>800</v>
      </c>
      <c r="F17" s="526"/>
      <c r="G17" s="527">
        <f>'36perfresol'!H17</f>
        <v>20400</v>
      </c>
      <c r="H17" s="526"/>
      <c r="I17" s="527">
        <f>'36perfresol'!K17</f>
        <v>9224</v>
      </c>
      <c r="J17" s="526"/>
      <c r="K17" s="527">
        <f>'36perfresol'!N17</f>
        <v>11480</v>
      </c>
      <c r="L17" s="526"/>
      <c r="M17" s="527">
        <f>'36perfresol'!Q17</f>
        <v>9772</v>
      </c>
      <c r="N17" s="526"/>
      <c r="O17" s="527">
        <f>'36perfresol'!T17</f>
        <v>12947</v>
      </c>
      <c r="P17" s="526"/>
      <c r="Q17" s="527">
        <f>'36perfresol'!W17</f>
        <v>29828</v>
      </c>
      <c r="R17" s="526"/>
      <c r="S17" s="527">
        <f>'36perfresol'!Z17</f>
        <v>58085</v>
      </c>
      <c r="T17" s="528"/>
      <c r="V17" s="529">
        <f>E17/E$21</f>
        <v>0.26551609691337535</v>
      </c>
      <c r="W17" s="529">
        <f>G17/G$21</f>
        <v>0.26238617070535575</v>
      </c>
      <c r="X17" s="529">
        <f>I17/I$21</f>
        <v>0.23865459249676585</v>
      </c>
      <c r="Y17" s="529">
        <f>K17/K$21</f>
        <v>0.24082232011747431</v>
      </c>
      <c r="Z17" s="529">
        <f>M17/M$21</f>
        <v>0.20290697674418604</v>
      </c>
      <c r="AA17" s="529">
        <f>O17/O$21</f>
        <v>0.18201627982173735</v>
      </c>
      <c r="AB17" s="529">
        <f>Q17/Q$21</f>
        <v>0.20056886569793636</v>
      </c>
      <c r="AC17" s="529">
        <f>S17/S$21</f>
        <v>0.21700065752114528</v>
      </c>
    </row>
    <row r="18" spans="2:29" s="525" customFormat="1" ht="21" customHeight="1" x14ac:dyDescent="0.2">
      <c r="B18" s="1119"/>
      <c r="D18" s="526" t="s">
        <v>52</v>
      </c>
      <c r="E18" s="527">
        <f>'36perfresol'!E18</f>
        <v>1079</v>
      </c>
      <c r="F18" s="526"/>
      <c r="G18" s="527">
        <f>'36perfresol'!H18</f>
        <v>26403</v>
      </c>
      <c r="H18" s="526"/>
      <c r="I18" s="527">
        <f>'36perfresol'!K18</f>
        <v>11789</v>
      </c>
      <c r="J18" s="526"/>
      <c r="K18" s="527">
        <f>'36perfresol'!N18</f>
        <v>15713</v>
      </c>
      <c r="L18" s="526"/>
      <c r="M18" s="527">
        <f>'36perfresol'!Q18</f>
        <v>15801</v>
      </c>
      <c r="N18" s="526"/>
      <c r="O18" s="527">
        <f>'36perfresol'!T18</f>
        <v>22649</v>
      </c>
      <c r="P18" s="526"/>
      <c r="Q18" s="527">
        <f>'36perfresol'!W18</f>
        <v>44314</v>
      </c>
      <c r="R18" s="526"/>
      <c r="S18" s="527">
        <f>'36perfresol'!Z18</f>
        <v>77449</v>
      </c>
      <c r="T18" s="528"/>
      <c r="V18" s="529">
        <f t="shared" ref="V18:V20" si="1">E18/E$21</f>
        <v>0.35811483571191505</v>
      </c>
      <c r="W18" s="529">
        <f t="shared" ref="W18:W20" si="2">G18/G$21</f>
        <v>0.33959716005556412</v>
      </c>
      <c r="X18" s="529">
        <f t="shared" ref="X18:X20" si="3">I18/I$21</f>
        <v>0.30501940491591201</v>
      </c>
      <c r="Y18" s="529">
        <f t="shared" ref="Y18:Y20" si="4">K18/K$21</f>
        <v>0.32962030627228867</v>
      </c>
      <c r="Z18" s="529">
        <f t="shared" ref="Z18:Z20" si="5">M18/M$21</f>
        <v>0.32809385382059802</v>
      </c>
      <c r="AA18" s="529">
        <f t="shared" ref="AA18:AA20" si="6">O18/O$21</f>
        <v>0.31841250650208769</v>
      </c>
      <c r="AB18" s="529">
        <f t="shared" ref="AB18:AB20" si="7">Q18/Q$21</f>
        <v>0.29797534915308943</v>
      </c>
      <c r="AC18" s="529">
        <f t="shared" ref="AC18:AC20" si="8">S18/S$21</f>
        <v>0.28934292716458948</v>
      </c>
    </row>
    <row r="19" spans="2:29" s="525" customFormat="1" ht="21" customHeight="1" x14ac:dyDescent="0.2">
      <c r="B19" s="1119"/>
      <c r="D19" s="526" t="s">
        <v>53</v>
      </c>
      <c r="E19" s="527">
        <f>'36perfresol'!E19</f>
        <v>422</v>
      </c>
      <c r="F19" s="526"/>
      <c r="G19" s="527">
        <f>'36perfresol'!H19</f>
        <v>17151</v>
      </c>
      <c r="H19" s="526"/>
      <c r="I19" s="527">
        <f>'36perfresol'!K19</f>
        <v>11200</v>
      </c>
      <c r="J19" s="526"/>
      <c r="K19" s="527">
        <f>'36perfresol'!N19</f>
        <v>14090</v>
      </c>
      <c r="L19" s="526"/>
      <c r="M19" s="527">
        <f>'36perfresol'!Q19</f>
        <v>15055</v>
      </c>
      <c r="N19" s="526"/>
      <c r="O19" s="527">
        <f>'36perfresol'!T19</f>
        <v>22003</v>
      </c>
      <c r="P19" s="526"/>
      <c r="Q19" s="527">
        <f>'36perfresol'!W19</f>
        <v>41797</v>
      </c>
      <c r="R19" s="526"/>
      <c r="S19" s="527">
        <f>'36perfresol'!Z19</f>
        <v>74552</v>
      </c>
      <c r="T19" s="528"/>
      <c r="V19" s="529">
        <f t="shared" si="1"/>
        <v>0.1400597411218055</v>
      </c>
      <c r="W19" s="529">
        <f t="shared" si="2"/>
        <v>0.22059731440037042</v>
      </c>
      <c r="X19" s="529">
        <f t="shared" si="3"/>
        <v>0.28978007761966362</v>
      </c>
      <c r="Y19" s="529">
        <f t="shared" si="4"/>
        <v>0.29557373610237048</v>
      </c>
      <c r="Z19" s="529">
        <f t="shared" si="5"/>
        <v>0.31260382059800662</v>
      </c>
      <c r="AA19" s="529">
        <f t="shared" si="6"/>
        <v>0.30933067157779309</v>
      </c>
      <c r="AB19" s="529">
        <f t="shared" si="7"/>
        <v>0.28105058601235905</v>
      </c>
      <c r="AC19" s="529">
        <f t="shared" si="8"/>
        <v>0.27851997967661912</v>
      </c>
    </row>
    <row r="20" spans="2:29" s="525" customFormat="1" ht="21" customHeight="1" x14ac:dyDescent="0.2">
      <c r="B20" s="1119"/>
      <c r="D20" s="526" t="s">
        <v>121</v>
      </c>
      <c r="E20" s="527">
        <f>'36perfresol'!E20</f>
        <v>712</v>
      </c>
      <c r="F20" s="526"/>
      <c r="G20" s="527">
        <f>'36perfresol'!H20</f>
        <v>13794</v>
      </c>
      <c r="H20" s="526"/>
      <c r="I20" s="527">
        <f>'36perfresol'!K20</f>
        <v>6437</v>
      </c>
      <c r="J20" s="526"/>
      <c r="K20" s="527">
        <f>'36perfresol'!N20</f>
        <v>6387</v>
      </c>
      <c r="L20" s="526"/>
      <c r="M20" s="527">
        <f>'36perfresol'!Q20</f>
        <v>7532</v>
      </c>
      <c r="N20" s="526"/>
      <c r="O20" s="527">
        <f>'36perfresol'!T20</f>
        <v>13532</v>
      </c>
      <c r="P20" s="526"/>
      <c r="Q20" s="527">
        <f>'36perfresol'!W20</f>
        <v>32778</v>
      </c>
      <c r="R20" s="526"/>
      <c r="S20" s="527">
        <f>'36perfresol'!Z20</f>
        <v>57586</v>
      </c>
      <c r="T20" s="528"/>
      <c r="V20" s="529">
        <f t="shared" si="1"/>
        <v>0.23630932625290407</v>
      </c>
      <c r="W20" s="529">
        <f t="shared" si="2"/>
        <v>0.17741935483870969</v>
      </c>
      <c r="X20" s="529">
        <f t="shared" si="3"/>
        <v>0.16654592496765847</v>
      </c>
      <c r="Y20" s="529">
        <f t="shared" si="4"/>
        <v>0.13398363750786657</v>
      </c>
      <c r="Z20" s="529">
        <f t="shared" si="5"/>
        <v>0.15639534883720929</v>
      </c>
      <c r="AA20" s="529">
        <f t="shared" si="6"/>
        <v>0.19024054209838187</v>
      </c>
      <c r="AB20" s="529">
        <f t="shared" si="7"/>
        <v>0.22040519913661519</v>
      </c>
      <c r="AC20" s="529">
        <f t="shared" si="8"/>
        <v>0.21513643563764606</v>
      </c>
    </row>
    <row r="21" spans="2:29" s="525" customFormat="1" ht="21" customHeight="1" x14ac:dyDescent="0.2">
      <c r="B21" s="1119"/>
      <c r="D21" s="530" t="s">
        <v>71</v>
      </c>
      <c r="E21" s="527">
        <f>SUM(E17:E20)</f>
        <v>3013</v>
      </c>
      <c r="F21" s="526"/>
      <c r="G21" s="527">
        <f>SUM(G17:G20)</f>
        <v>77748</v>
      </c>
      <c r="H21" s="526"/>
      <c r="I21" s="527">
        <f>SUM(I17:I20)</f>
        <v>38650</v>
      </c>
      <c r="J21" s="526"/>
      <c r="K21" s="527">
        <f>SUM(K17:K20)</f>
        <v>47670</v>
      </c>
      <c r="L21" s="526"/>
      <c r="M21" s="527">
        <f>SUM(M17:M20)</f>
        <v>48160</v>
      </c>
      <c r="N21" s="526"/>
      <c r="O21" s="527">
        <f>SUM(O17:O20)</f>
        <v>71131</v>
      </c>
      <c r="P21" s="526"/>
      <c r="Q21" s="527">
        <f>SUM(Q17:Q20)</f>
        <v>148717</v>
      </c>
      <c r="R21" s="526"/>
      <c r="S21" s="527">
        <f>SUM(S17:S20)</f>
        <v>267672</v>
      </c>
      <c r="T21" s="528"/>
      <c r="V21" s="529"/>
    </row>
    <row r="22" spans="2:29" s="521" customFormat="1" ht="3" customHeight="1" x14ac:dyDescent="0.2">
      <c r="B22" s="531"/>
      <c r="C22" s="519"/>
      <c r="D22" s="528"/>
      <c r="E22" s="532"/>
      <c r="F22" s="528"/>
      <c r="G22" s="532"/>
      <c r="H22" s="528"/>
      <c r="I22" s="532"/>
      <c r="J22" s="528"/>
      <c r="K22" s="532"/>
      <c r="L22" s="528"/>
      <c r="M22" s="532"/>
      <c r="N22" s="528"/>
      <c r="O22" s="532"/>
      <c r="P22" s="528"/>
      <c r="Q22" s="532"/>
      <c r="R22" s="528"/>
      <c r="S22" s="532"/>
      <c r="T22" s="528"/>
    </row>
    <row r="23" spans="2:29" s="533" customFormat="1" ht="18" customHeight="1" x14ac:dyDescent="0.2">
      <c r="B23" s="1118" t="s">
        <v>3</v>
      </c>
      <c r="C23" s="1118"/>
      <c r="D23" s="1118"/>
      <c r="E23" s="532">
        <f>E16+E21</f>
        <v>5204</v>
      </c>
      <c r="F23" s="528"/>
      <c r="G23" s="532">
        <f>G16+G21</f>
        <v>116317</v>
      </c>
      <c r="H23" s="528"/>
      <c r="I23" s="532">
        <f>I16+I21</f>
        <v>63250</v>
      </c>
      <c r="J23" s="528"/>
      <c r="K23" s="532">
        <f>K16+K21</f>
        <v>83871</v>
      </c>
      <c r="L23" s="528"/>
      <c r="M23" s="532">
        <f>M16+M21</f>
        <v>90403</v>
      </c>
      <c r="N23" s="528"/>
      <c r="O23" s="532">
        <f>O16+O21</f>
        <v>141323</v>
      </c>
      <c r="P23" s="528"/>
      <c r="Q23" s="532">
        <f>Q16+Q21</f>
        <v>402794</v>
      </c>
      <c r="R23" s="528"/>
      <c r="S23" s="532">
        <f>S16+S21</f>
        <v>996066</v>
      </c>
      <c r="T23" s="528"/>
    </row>
    <row r="24" spans="2:29" s="536" customFormat="1" ht="5.25" customHeight="1" x14ac:dyDescent="0.2">
      <c r="B24" s="534"/>
      <c r="C24" s="534"/>
      <c r="D24" s="534"/>
      <c r="E24" s="534"/>
      <c r="F24" s="534"/>
      <c r="G24" s="534"/>
      <c r="H24" s="534"/>
      <c r="I24" s="534"/>
      <c r="J24" s="534"/>
      <c r="K24" s="534"/>
      <c r="L24" s="535"/>
    </row>
    <row r="25" spans="2:29" s="135" customFormat="1" ht="5.25" customHeight="1" x14ac:dyDescent="0.2">
      <c r="B25" s="717"/>
      <c r="C25" s="717"/>
      <c r="D25" s="717"/>
      <c r="E25" s="717"/>
      <c r="F25" s="717"/>
      <c r="G25" s="717"/>
      <c r="H25" s="717"/>
      <c r="I25" s="717"/>
      <c r="J25" s="717"/>
      <c r="K25" s="717"/>
      <c r="L25" s="718"/>
    </row>
    <row r="26" spans="2:29" s="135" customFormat="1" ht="12.75" customHeight="1" x14ac:dyDescent="0.2">
      <c r="B26" s="537"/>
      <c r="C26" s="537"/>
      <c r="D26" s="537"/>
      <c r="E26" s="537"/>
      <c r="F26" s="537"/>
      <c r="G26" s="537"/>
      <c r="H26" s="537"/>
      <c r="I26" s="537"/>
      <c r="J26" s="537"/>
      <c r="K26" s="537"/>
      <c r="L26" s="537"/>
    </row>
    <row r="27" spans="2:29" s="716" customFormat="1" ht="24.75" customHeight="1" x14ac:dyDescent="0.2">
      <c r="B27" s="719"/>
      <c r="C27" s="719"/>
      <c r="D27" s="719"/>
      <c r="E27" s="719" t="s">
        <v>122</v>
      </c>
      <c r="F27" s="719"/>
      <c r="G27" s="719" t="s">
        <v>23</v>
      </c>
      <c r="H27" s="719"/>
      <c r="I27" s="719" t="s">
        <v>21</v>
      </c>
      <c r="J27" s="719"/>
      <c r="K27" s="719" t="s">
        <v>19</v>
      </c>
      <c r="L27" s="719"/>
    </row>
    <row r="28" spans="2:29" s="716" customFormat="1" ht="10.5" x14ac:dyDescent="0.2">
      <c r="B28" s="720"/>
      <c r="C28" s="720"/>
      <c r="D28" s="720"/>
      <c r="E28" s="720" t="e">
        <f>#REF!</f>
        <v>#REF!</v>
      </c>
      <c r="F28" s="721"/>
      <c r="G28" s="721" t="e">
        <f>#REF!</f>
        <v>#REF!</v>
      </c>
      <c r="H28" s="721"/>
      <c r="I28" s="721" t="e">
        <f>#REF!</f>
        <v>#REF!</v>
      </c>
      <c r="J28" s="721"/>
      <c r="K28" s="721" t="e">
        <f>#REF!</f>
        <v>#REF!</v>
      </c>
      <c r="L28" s="721"/>
    </row>
    <row r="29" spans="2:29" s="135" customFormat="1" x14ac:dyDescent="0.2">
      <c r="B29" s="537"/>
      <c r="C29" s="537"/>
      <c r="D29" s="537"/>
      <c r="E29" s="537"/>
      <c r="F29" s="537"/>
      <c r="G29" s="537"/>
      <c r="H29" s="537"/>
      <c r="I29" s="537"/>
      <c r="J29" s="537"/>
      <c r="K29" s="537"/>
      <c r="L29" s="537"/>
    </row>
    <row r="30" spans="2:29" s="135" customFormat="1" x14ac:dyDescent="0.2">
      <c r="B30" s="537"/>
      <c r="C30" s="537"/>
      <c r="D30" s="537"/>
      <c r="E30" s="537"/>
      <c r="F30" s="537"/>
      <c r="G30" s="537"/>
      <c r="H30" s="537"/>
      <c r="I30" s="537"/>
      <c r="J30" s="537"/>
      <c r="K30" s="537"/>
      <c r="L30" s="537"/>
    </row>
    <row r="31" spans="2:29" s="135" customFormat="1" x14ac:dyDescent="0.2">
      <c r="B31" s="537"/>
      <c r="C31" s="537"/>
      <c r="D31" s="537"/>
      <c r="E31" s="537"/>
      <c r="F31" s="537"/>
      <c r="G31" s="537"/>
      <c r="H31" s="537"/>
      <c r="I31" s="537"/>
      <c r="J31" s="537"/>
      <c r="K31" s="537"/>
      <c r="L31" s="537"/>
    </row>
    <row r="32" spans="2:29" s="135" customFormat="1" x14ac:dyDescent="0.2">
      <c r="B32" s="537"/>
      <c r="C32" s="537"/>
      <c r="D32" s="537"/>
      <c r="E32" s="537"/>
      <c r="F32" s="537"/>
      <c r="G32" s="537"/>
      <c r="H32" s="537"/>
      <c r="I32" s="537"/>
      <c r="J32" s="537"/>
      <c r="K32" s="537"/>
      <c r="L32" s="537"/>
    </row>
    <row r="33" spans="2:12" s="135" customFormat="1" x14ac:dyDescent="0.2">
      <c r="B33" s="537"/>
      <c r="C33" s="537"/>
      <c r="D33" s="537"/>
      <c r="E33" s="537"/>
      <c r="F33" s="537"/>
      <c r="G33" s="537"/>
      <c r="H33" s="537"/>
      <c r="I33" s="537"/>
      <c r="J33" s="537"/>
      <c r="K33" s="537"/>
      <c r="L33" s="537"/>
    </row>
    <row r="34" spans="2:12" s="135" customFormat="1" x14ac:dyDescent="0.2">
      <c r="B34" s="537"/>
      <c r="C34" s="537"/>
      <c r="D34" s="537"/>
      <c r="E34" s="537"/>
      <c r="F34" s="537"/>
      <c r="G34" s="537"/>
      <c r="H34" s="537"/>
      <c r="I34" s="537"/>
      <c r="J34" s="537"/>
      <c r="K34" s="537"/>
      <c r="L34" s="537"/>
    </row>
    <row r="35" spans="2:12" s="135" customFormat="1" x14ac:dyDescent="0.2">
      <c r="B35" s="537"/>
      <c r="C35" s="537"/>
      <c r="D35" s="537"/>
      <c r="E35" s="537"/>
      <c r="F35" s="537"/>
      <c r="G35" s="537"/>
      <c r="H35" s="537"/>
      <c r="I35" s="537"/>
      <c r="J35" s="537"/>
      <c r="K35" s="537"/>
      <c r="L35" s="537"/>
    </row>
    <row r="36" spans="2:12" s="19" customFormat="1" x14ac:dyDescent="0.2">
      <c r="B36" s="48"/>
      <c r="C36" s="48"/>
      <c r="D36" s="48"/>
      <c r="E36" s="48"/>
      <c r="F36" s="48"/>
      <c r="G36" s="48"/>
      <c r="H36" s="48"/>
      <c r="I36" s="48"/>
      <c r="J36" s="48"/>
      <c r="K36" s="48"/>
      <c r="L36" s="48"/>
    </row>
    <row r="37" spans="2:12" s="19" customFormat="1" x14ac:dyDescent="0.2">
      <c r="C37" s="1091"/>
      <c r="D37" s="1091"/>
      <c r="E37" s="1091"/>
      <c r="F37" s="1091"/>
      <c r="G37" s="1091"/>
      <c r="H37" s="1091"/>
      <c r="I37" s="1091"/>
      <c r="J37" s="48"/>
      <c r="K37" s="48"/>
      <c r="L37" s="48"/>
    </row>
    <row r="38" spans="2:12" s="19" customFormat="1" x14ac:dyDescent="0.2">
      <c r="J38" s="48"/>
      <c r="K38" s="48"/>
      <c r="L38" s="48"/>
    </row>
    <row r="39" spans="2:12" s="19" customFormat="1" x14ac:dyDescent="0.2">
      <c r="B39" s="48"/>
      <c r="C39" s="48"/>
      <c r="D39" s="48"/>
      <c r="E39" s="48"/>
      <c r="F39" s="48"/>
      <c r="G39" s="48"/>
      <c r="H39" s="48"/>
      <c r="I39" s="48"/>
      <c r="J39" s="48"/>
      <c r="K39" s="48"/>
      <c r="L39" s="48"/>
    </row>
    <row r="40" spans="2:12" s="19" customFormat="1" ht="5.25" customHeight="1" x14ac:dyDescent="0.2">
      <c r="B40" s="48"/>
      <c r="C40" s="48"/>
      <c r="D40" s="48"/>
      <c r="E40" s="48"/>
      <c r="F40" s="48"/>
      <c r="G40" s="48"/>
      <c r="H40" s="48"/>
      <c r="I40" s="48"/>
      <c r="J40" s="48"/>
      <c r="K40" s="48"/>
      <c r="L40" s="48"/>
    </row>
    <row r="41" spans="2:12" s="19" customFormat="1" ht="5.25" customHeight="1" x14ac:dyDescent="0.2">
      <c r="B41" s="48"/>
      <c r="C41" s="48"/>
      <c r="D41" s="48"/>
      <c r="E41" s="48"/>
      <c r="F41" s="48"/>
      <c r="G41" s="48"/>
      <c r="H41" s="48"/>
      <c r="I41" s="48"/>
      <c r="J41" s="48"/>
      <c r="K41" s="48"/>
      <c r="L41" s="48"/>
    </row>
    <row r="42" spans="2:12" s="19" customFormat="1" ht="16.5" customHeight="1" x14ac:dyDescent="0.2">
      <c r="B42" s="48"/>
      <c r="C42" s="48"/>
      <c r="D42" s="48"/>
      <c r="E42" s="48"/>
      <c r="F42" s="48"/>
      <c r="G42" s="48"/>
      <c r="H42" s="48"/>
      <c r="I42" s="48"/>
      <c r="J42" s="48"/>
      <c r="K42" s="48"/>
      <c r="L42" s="48"/>
    </row>
    <row r="43" spans="2:12" s="19" customFormat="1" x14ac:dyDescent="0.2">
      <c r="B43" s="48"/>
      <c r="C43" s="48"/>
      <c r="D43" s="48"/>
      <c r="E43" s="48"/>
      <c r="F43" s="48"/>
      <c r="G43" s="48"/>
      <c r="H43" s="48"/>
      <c r="I43" s="48"/>
      <c r="J43" s="48"/>
      <c r="K43" s="48"/>
      <c r="L43" s="48"/>
    </row>
    <row r="44" spans="2:12" s="19" customFormat="1" x14ac:dyDescent="0.2"/>
    <row r="45" spans="2:12" s="20" customFormat="1" x14ac:dyDescent="0.2"/>
    <row r="46" spans="2:12" s="3" customFormat="1" ht="12.75" customHeight="1" x14ac:dyDescent="0.2">
      <c r="B46" s="1087"/>
      <c r="C46" s="1088"/>
      <c r="D46" s="1088"/>
      <c r="E46" s="1088"/>
      <c r="F46" s="1088"/>
      <c r="G46" s="1088"/>
      <c r="H46" s="1088"/>
      <c r="I46" s="1088"/>
      <c r="J46" s="1088"/>
      <c r="K46" s="1088"/>
      <c r="L46" s="403"/>
    </row>
  </sheetData>
  <mergeCells count="12">
    <mergeCell ref="B12:B16"/>
    <mergeCell ref="B17:B21"/>
    <mergeCell ref="B23:D23"/>
    <mergeCell ref="C37:I37"/>
    <mergeCell ref="B46:K46"/>
    <mergeCell ref="B3:I3"/>
    <mergeCell ref="B4:T4"/>
    <mergeCell ref="B8:B10"/>
    <mergeCell ref="D8:D10"/>
    <mergeCell ref="E8:S8"/>
    <mergeCell ref="B6:AC6"/>
    <mergeCell ref="B5:AB5"/>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96">
    <tabColor theme="0"/>
    <pageSetUpPr fitToPage="1"/>
  </sheetPr>
  <dimension ref="B1:AD46"/>
  <sheetViews>
    <sheetView showGridLines="0" topLeftCell="A2" zoomScaleNormal="100" workbookViewId="0">
      <selection activeCell="B6" sqref="B6:AC6"/>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140" t="s">
        <v>39</v>
      </c>
      <c r="G1" s="140" t="s">
        <v>24</v>
      </c>
      <c r="I1" s="140" t="s">
        <v>23</v>
      </c>
      <c r="K1" s="140" t="s">
        <v>22</v>
      </c>
      <c r="M1" s="140" t="s">
        <v>21</v>
      </c>
      <c r="O1" s="140" t="s">
        <v>20</v>
      </c>
      <c r="Q1" s="140" t="s">
        <v>19</v>
      </c>
      <c r="S1" s="140" t="s">
        <v>18</v>
      </c>
    </row>
    <row r="2" spans="2:30" s="2" customFormat="1" ht="14.25" x14ac:dyDescent="0.2">
      <c r="B2" s="11"/>
      <c r="C2" s="46"/>
      <c r="D2" s="46"/>
      <c r="T2" s="46"/>
    </row>
    <row r="3" spans="2:30" s="44" customFormat="1" ht="47.25" customHeight="1" x14ac:dyDescent="0.2">
      <c r="B3" s="1058"/>
      <c r="C3" s="1058"/>
      <c r="D3" s="1058"/>
      <c r="E3" s="1058"/>
      <c r="F3" s="1058"/>
      <c r="G3" s="1058"/>
      <c r="H3" s="1058"/>
      <c r="I3" s="1058"/>
      <c r="J3" s="45"/>
      <c r="Q3" s="89"/>
    </row>
    <row r="4" spans="2:30" s="7" customFormat="1" ht="2.25" customHeight="1" x14ac:dyDescent="0.2">
      <c r="B4" s="1031"/>
      <c r="C4" s="1031"/>
      <c r="D4" s="1031"/>
      <c r="E4" s="1031"/>
      <c r="F4" s="1031"/>
      <c r="G4" s="1031"/>
      <c r="H4" s="1031"/>
      <c r="I4" s="1031"/>
      <c r="J4" s="1031"/>
      <c r="K4" s="1031"/>
      <c r="L4" s="1031"/>
      <c r="M4" s="1031"/>
      <c r="N4" s="1031"/>
      <c r="O4" s="1031"/>
      <c r="P4" s="1031"/>
      <c r="Q4" s="1031"/>
      <c r="R4" s="1031"/>
      <c r="S4" s="1031"/>
      <c r="T4" s="1031"/>
    </row>
    <row r="5" spans="2:30" s="7" customFormat="1" ht="36" customHeight="1" x14ac:dyDescent="0.2">
      <c r="B5" s="1032" t="s">
        <v>423</v>
      </c>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3"/>
    </row>
    <row r="6" spans="2:30" s="7" customFormat="1" ht="14.25" customHeight="1" x14ac:dyDescent="0.2">
      <c r="B6" s="1035" t="str">
        <f>porsaad!B6</f>
        <v>Situación a 31 de mayo de 2023</v>
      </c>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row>
    <row r="7" spans="2:30" s="772" customFormat="1" ht="5.25" customHeight="1" x14ac:dyDescent="0.2"/>
    <row r="8" spans="2:30" s="519" customFormat="1" ht="21.75" customHeight="1" x14ac:dyDescent="0.2">
      <c r="B8" s="1118" t="s">
        <v>30</v>
      </c>
      <c r="D8" s="1118" t="s">
        <v>120</v>
      </c>
      <c r="E8" s="1118" t="s">
        <v>29</v>
      </c>
      <c r="F8" s="1118"/>
      <c r="G8" s="1118"/>
      <c r="H8" s="1118"/>
      <c r="I8" s="1118"/>
      <c r="J8" s="1118"/>
      <c r="K8" s="1118"/>
      <c r="L8" s="1118"/>
      <c r="M8" s="1118"/>
      <c r="N8" s="1118"/>
      <c r="O8" s="1118"/>
      <c r="P8" s="1118"/>
      <c r="Q8" s="1118"/>
      <c r="R8" s="1118"/>
      <c r="S8" s="1118"/>
    </row>
    <row r="9" spans="2:30" s="519" customFormat="1" ht="21.75" customHeight="1" x14ac:dyDescent="0.2">
      <c r="B9" s="1118"/>
      <c r="D9" s="1118"/>
      <c r="E9" s="520" t="s">
        <v>25</v>
      </c>
      <c r="F9" s="520"/>
      <c r="G9" s="520" t="s">
        <v>24</v>
      </c>
      <c r="H9" s="520"/>
      <c r="I9" s="520" t="s">
        <v>23</v>
      </c>
      <c r="J9" s="520"/>
      <c r="K9" s="520" t="s">
        <v>22</v>
      </c>
      <c r="L9" s="520"/>
      <c r="M9" s="520" t="s">
        <v>21</v>
      </c>
      <c r="N9" s="520"/>
      <c r="O9" s="520" t="s">
        <v>20</v>
      </c>
      <c r="P9" s="520"/>
      <c r="Q9" s="520" t="s">
        <v>19</v>
      </c>
      <c r="R9" s="520"/>
      <c r="S9" s="520" t="s">
        <v>18</v>
      </c>
    </row>
    <row r="10" spans="2:30" s="519" customFormat="1" ht="21.75" customHeight="1" x14ac:dyDescent="0.2">
      <c r="B10" s="1118"/>
      <c r="D10" s="1118"/>
      <c r="E10" s="520" t="s">
        <v>12</v>
      </c>
      <c r="F10" s="520"/>
      <c r="G10" s="520" t="s">
        <v>12</v>
      </c>
      <c r="H10" s="520"/>
      <c r="I10" s="520" t="s">
        <v>12</v>
      </c>
      <c r="J10" s="520"/>
      <c r="K10" s="520" t="s">
        <v>12</v>
      </c>
      <c r="L10" s="520"/>
      <c r="M10" s="520" t="s">
        <v>12</v>
      </c>
      <c r="N10" s="520"/>
      <c r="O10" s="520" t="s">
        <v>12</v>
      </c>
      <c r="P10" s="520"/>
      <c r="Q10" s="520" t="s">
        <v>12</v>
      </c>
      <c r="R10" s="520"/>
      <c r="S10" s="520" t="s">
        <v>12</v>
      </c>
    </row>
    <row r="11" spans="2:30" s="521" customFormat="1" ht="9" customHeight="1" x14ac:dyDescent="0.2">
      <c r="B11" s="522"/>
      <c r="D11" s="523"/>
      <c r="E11" s="523"/>
      <c r="F11" s="523"/>
      <c r="G11" s="523"/>
      <c r="H11" s="523"/>
      <c r="I11" s="523"/>
      <c r="J11" s="523"/>
      <c r="K11" s="523"/>
      <c r="L11" s="523"/>
      <c r="M11" s="523"/>
      <c r="N11" s="523"/>
      <c r="O11" s="523"/>
      <c r="P11" s="523"/>
      <c r="Q11" s="523"/>
      <c r="R11" s="523"/>
      <c r="S11" s="523"/>
      <c r="T11" s="524"/>
    </row>
    <row r="12" spans="2:30" s="525" customFormat="1" ht="21" customHeight="1" x14ac:dyDescent="0.2">
      <c r="B12" s="1119" t="s">
        <v>27</v>
      </c>
      <c r="D12" s="526" t="s">
        <v>34</v>
      </c>
      <c r="E12" s="527">
        <f>'36perfresol'!E12</f>
        <v>585</v>
      </c>
      <c r="F12" s="526"/>
      <c r="G12" s="527">
        <f>'36perfresol'!H12</f>
        <v>9855</v>
      </c>
      <c r="H12" s="526"/>
      <c r="I12" s="527">
        <f>'36perfresol'!K12</f>
        <v>6102</v>
      </c>
      <c r="J12" s="526"/>
      <c r="K12" s="527">
        <f>'36perfresol'!N12</f>
        <v>9326</v>
      </c>
      <c r="L12" s="526"/>
      <c r="M12" s="527">
        <f>'36perfresol'!Q12</f>
        <v>8548</v>
      </c>
      <c r="N12" s="526"/>
      <c r="O12" s="527">
        <f>'36perfresol'!T12</f>
        <v>11733</v>
      </c>
      <c r="P12" s="526"/>
      <c r="Q12" s="527">
        <f>'36perfresol'!W12</f>
        <v>40690</v>
      </c>
      <c r="R12" s="526"/>
      <c r="S12" s="527">
        <f>'36perfresol'!Z12</f>
        <v>184780</v>
      </c>
      <c r="T12" s="528"/>
      <c r="V12" s="529">
        <f>E12/E$16</f>
        <v>0.35867565910484367</v>
      </c>
      <c r="W12" s="529">
        <f>G12/G$16</f>
        <v>0.34509927513394262</v>
      </c>
      <c r="X12" s="529">
        <f>I12/I$16</f>
        <v>0.298021978021978</v>
      </c>
      <c r="Y12" s="529">
        <f>K12/K$16</f>
        <v>0.30152930906269199</v>
      </c>
      <c r="Z12" s="529">
        <f>M12/M$16</f>
        <v>0.24874145205878073</v>
      </c>
      <c r="AA12" s="529">
        <f>O12/O$16</f>
        <v>0.21513834644369878</v>
      </c>
      <c r="AB12" s="529">
        <f>Q12/Q$16</f>
        <v>0.21597779181418161</v>
      </c>
      <c r="AC12" s="529">
        <f>S12/S$16</f>
        <v>0.30216114388875082</v>
      </c>
      <c r="AD12" s="529"/>
    </row>
    <row r="13" spans="2:30" s="525" customFormat="1" ht="21" customHeight="1" x14ac:dyDescent="0.2">
      <c r="B13" s="1119"/>
      <c r="D13" s="526" t="s">
        <v>52</v>
      </c>
      <c r="E13" s="527">
        <f>'36perfresol'!E13</f>
        <v>748</v>
      </c>
      <c r="F13" s="526"/>
      <c r="G13" s="527">
        <f>'36perfresol'!H13</f>
        <v>10984</v>
      </c>
      <c r="H13" s="526"/>
      <c r="I13" s="527">
        <f>'36perfresol'!K13</f>
        <v>7709</v>
      </c>
      <c r="J13" s="526"/>
      <c r="K13" s="527">
        <f>'36perfresol'!N13</f>
        <v>11779</v>
      </c>
      <c r="L13" s="526"/>
      <c r="M13" s="527">
        <f>'36perfresol'!Q13</f>
        <v>13085</v>
      </c>
      <c r="N13" s="526"/>
      <c r="O13" s="527">
        <f>'36perfresol'!T13</f>
        <v>20759</v>
      </c>
      <c r="P13" s="526"/>
      <c r="Q13" s="527">
        <f>'36perfresol'!W13</f>
        <v>67553</v>
      </c>
      <c r="R13" s="526"/>
      <c r="S13" s="527">
        <f>'36perfresol'!Z13</f>
        <v>229353</v>
      </c>
      <c r="T13" s="528"/>
      <c r="V13" s="529">
        <f t="shared" ref="V13:V14" si="0">E13/E$16</f>
        <v>0.45861434702636417</v>
      </c>
      <c r="W13" s="529">
        <f>G13/G$16</f>
        <v>0.38463424029134713</v>
      </c>
      <c r="X13" s="529">
        <f>I13/I$16</f>
        <v>0.37650793650793651</v>
      </c>
      <c r="Y13" s="529">
        <f>K13/K$16</f>
        <v>0.38083998836043842</v>
      </c>
      <c r="Z13" s="529">
        <f>M13/M$16</f>
        <v>0.38076531354575877</v>
      </c>
      <c r="AA13" s="529">
        <f>O13/O$16</f>
        <v>0.38064066596989199</v>
      </c>
      <c r="AB13" s="529">
        <f>Q13/Q$16</f>
        <v>0.35856347432842001</v>
      </c>
      <c r="AC13" s="529">
        <f>S13/S$16</f>
        <v>0.37504905744299527</v>
      </c>
      <c r="AD13" s="529"/>
    </row>
    <row r="14" spans="2:30" s="525" customFormat="1" ht="21" customHeight="1" x14ac:dyDescent="0.2">
      <c r="B14" s="1119"/>
      <c r="D14" s="526" t="s">
        <v>53</v>
      </c>
      <c r="E14" s="527">
        <f>'36perfresol'!E14</f>
        <v>298</v>
      </c>
      <c r="F14" s="526"/>
      <c r="G14" s="527">
        <f>'36perfresol'!H14</f>
        <v>7718</v>
      </c>
      <c r="H14" s="526"/>
      <c r="I14" s="527">
        <f>'36perfresol'!K14</f>
        <v>6664</v>
      </c>
      <c r="J14" s="526"/>
      <c r="K14" s="527">
        <f>'36perfresol'!N14</f>
        <v>9824</v>
      </c>
      <c r="L14" s="526"/>
      <c r="M14" s="527">
        <f>'36perfresol'!Q14</f>
        <v>12732</v>
      </c>
      <c r="N14" s="526"/>
      <c r="O14" s="527">
        <f>'36perfresol'!T14</f>
        <v>22045</v>
      </c>
      <c r="P14" s="526"/>
      <c r="Q14" s="527">
        <f>'36perfresol'!W14</f>
        <v>80156</v>
      </c>
      <c r="R14" s="526"/>
      <c r="S14" s="527">
        <f>'36perfresol'!Z14</f>
        <v>197395</v>
      </c>
      <c r="T14" s="528"/>
      <c r="V14" s="529">
        <f t="shared" si="0"/>
        <v>0.18270999386879216</v>
      </c>
      <c r="W14" s="529">
        <f>G14/G$16</f>
        <v>0.27026648457471025</v>
      </c>
      <c r="X14" s="529">
        <f>I14/I$16</f>
        <v>0.32547008547008549</v>
      </c>
      <c r="Y14" s="529">
        <f>K14/K$16</f>
        <v>0.31763070257686959</v>
      </c>
      <c r="Z14" s="529">
        <f>M14/M$16</f>
        <v>0.3704932343954605</v>
      </c>
      <c r="AA14" s="529">
        <f>O14/O$16</f>
        <v>0.40422098758640923</v>
      </c>
      <c r="AB14" s="529">
        <f>Q14/Q$16</f>
        <v>0.42545873385739841</v>
      </c>
      <c r="AC14" s="529">
        <f>S14/S$16</f>
        <v>0.32278979866825397</v>
      </c>
      <c r="AD14" s="529"/>
    </row>
    <row r="15" spans="2:30" s="525" customFormat="1" ht="21" customHeight="1" x14ac:dyDescent="0.2">
      <c r="B15" s="1119"/>
      <c r="D15" s="526"/>
      <c r="E15" s="527"/>
      <c r="F15" s="526"/>
      <c r="G15" s="527"/>
      <c r="H15" s="526"/>
      <c r="I15" s="527"/>
      <c r="J15" s="526"/>
      <c r="K15" s="527"/>
      <c r="L15" s="526"/>
      <c r="M15" s="527"/>
      <c r="N15" s="526"/>
      <c r="O15" s="527"/>
      <c r="P15" s="526"/>
      <c r="Q15" s="527"/>
      <c r="R15" s="526"/>
      <c r="S15" s="527"/>
      <c r="T15" s="528"/>
      <c r="V15" s="529"/>
      <c r="W15" s="529"/>
      <c r="X15" s="529"/>
      <c r="Y15" s="529"/>
      <c r="Z15" s="529"/>
      <c r="AA15" s="529"/>
      <c r="AB15" s="529"/>
      <c r="AC15" s="529"/>
      <c r="AD15" s="529"/>
    </row>
    <row r="16" spans="2:30" s="525" customFormat="1" ht="21" customHeight="1" x14ac:dyDescent="0.2">
      <c r="B16" s="1119"/>
      <c r="D16" s="530" t="s">
        <v>71</v>
      </c>
      <c r="E16" s="527">
        <f>SUM(E12:E15)</f>
        <v>1631</v>
      </c>
      <c r="F16" s="526"/>
      <c r="G16" s="527">
        <f>SUM(G12:G15)</f>
        <v>28557</v>
      </c>
      <c r="H16" s="526"/>
      <c r="I16" s="527">
        <f>SUM(I12:I15)</f>
        <v>20475</v>
      </c>
      <c r="J16" s="526"/>
      <c r="K16" s="527">
        <f>SUM(K12:K15)</f>
        <v>30929</v>
      </c>
      <c r="L16" s="526"/>
      <c r="M16" s="527">
        <f>SUM(M12:M15)</f>
        <v>34365</v>
      </c>
      <c r="N16" s="526"/>
      <c r="O16" s="527">
        <f>SUM(O12:O15)</f>
        <v>54537</v>
      </c>
      <c r="P16" s="526"/>
      <c r="Q16" s="527">
        <f>SUM(Q12:Q15)</f>
        <v>188399</v>
      </c>
      <c r="R16" s="526"/>
      <c r="S16" s="527">
        <f>SUM(S12:S15)</f>
        <v>611528</v>
      </c>
      <c r="T16" s="528"/>
      <c r="V16" s="529"/>
    </row>
    <row r="17" spans="2:29" s="525" customFormat="1" ht="21" customHeight="1" x14ac:dyDescent="0.2">
      <c r="B17" s="1119" t="s">
        <v>26</v>
      </c>
      <c r="D17" s="526" t="s">
        <v>34</v>
      </c>
      <c r="E17" s="527">
        <f>'36perfresol'!E17</f>
        <v>800</v>
      </c>
      <c r="F17" s="526"/>
      <c r="G17" s="527">
        <f>'36perfresol'!H17</f>
        <v>20400</v>
      </c>
      <c r="H17" s="526"/>
      <c r="I17" s="527">
        <f>'36perfresol'!K17</f>
        <v>9224</v>
      </c>
      <c r="J17" s="526"/>
      <c r="K17" s="527">
        <f>'36perfresol'!N17</f>
        <v>11480</v>
      </c>
      <c r="L17" s="526"/>
      <c r="M17" s="527">
        <f>'36perfresol'!Q17</f>
        <v>9772</v>
      </c>
      <c r="N17" s="526"/>
      <c r="O17" s="527">
        <f>'36perfresol'!T17</f>
        <v>12947</v>
      </c>
      <c r="P17" s="526"/>
      <c r="Q17" s="527">
        <f>'36perfresol'!W17</f>
        <v>29828</v>
      </c>
      <c r="R17" s="526"/>
      <c r="S17" s="527">
        <f>'36perfresol'!Z17</f>
        <v>58085</v>
      </c>
      <c r="T17" s="528"/>
      <c r="V17" s="529">
        <f>E17/E$21</f>
        <v>0.34767492394611038</v>
      </c>
      <c r="W17" s="529">
        <f>G17/G$21</f>
        <v>0.31897926634768742</v>
      </c>
      <c r="X17" s="529">
        <f>I17/I$21</f>
        <v>0.28634402259957159</v>
      </c>
      <c r="Y17" s="529">
        <f>K17/K$21</f>
        <v>0.27808056585035001</v>
      </c>
      <c r="Z17" s="529">
        <f>M17/M$21</f>
        <v>0.2405237767057202</v>
      </c>
      <c r="AA17" s="529">
        <f>O17/O$21</f>
        <v>0.22477820795499923</v>
      </c>
      <c r="AB17" s="529">
        <f>Q17/Q$21</f>
        <v>0.25727322126290547</v>
      </c>
      <c r="AC17" s="529">
        <f>S17/S$21</f>
        <v>0.27648201212836648</v>
      </c>
    </row>
    <row r="18" spans="2:29" s="525" customFormat="1" ht="21" customHeight="1" x14ac:dyDescent="0.2">
      <c r="B18" s="1119"/>
      <c r="D18" s="526" t="s">
        <v>52</v>
      </c>
      <c r="E18" s="527">
        <f>'36perfresol'!E18</f>
        <v>1079</v>
      </c>
      <c r="F18" s="526"/>
      <c r="G18" s="527">
        <f>'36perfresol'!H18</f>
        <v>26403</v>
      </c>
      <c r="H18" s="526"/>
      <c r="I18" s="527">
        <f>'36perfresol'!K18</f>
        <v>11789</v>
      </c>
      <c r="J18" s="526"/>
      <c r="K18" s="527">
        <f>'36perfresol'!N18</f>
        <v>15713</v>
      </c>
      <c r="L18" s="526"/>
      <c r="M18" s="527">
        <f>'36perfresol'!Q18</f>
        <v>15801</v>
      </c>
      <c r="N18" s="526"/>
      <c r="O18" s="527">
        <f>'36perfresol'!T18</f>
        <v>22649</v>
      </c>
      <c r="P18" s="526"/>
      <c r="Q18" s="527">
        <f>'36perfresol'!W18</f>
        <v>44314</v>
      </c>
      <c r="R18" s="526"/>
      <c r="S18" s="527">
        <f>'36perfresol'!Z18</f>
        <v>77449</v>
      </c>
      <c r="T18" s="528"/>
      <c r="V18" s="529">
        <f t="shared" ref="V18:V19" si="1">E18/E$21</f>
        <v>0.46892655367231639</v>
      </c>
      <c r="W18" s="529">
        <f t="shared" ref="W18:W19" si="2">G18/G$21</f>
        <v>0.41284360634205836</v>
      </c>
      <c r="X18" s="529">
        <f t="shared" ref="X18:X19" si="3">I18/I$21</f>
        <v>0.36597026045385406</v>
      </c>
      <c r="Y18" s="529">
        <f t="shared" ref="Y18:Y19" si="4">K18/K$21</f>
        <v>0.38061671874621517</v>
      </c>
      <c r="Z18" s="529">
        <f t="shared" ref="Z18:Z19" si="5">M18/M$21</f>
        <v>0.38891897213744214</v>
      </c>
      <c r="AA18" s="529">
        <f t="shared" ref="AA18:AA19" si="6">O18/O$21</f>
        <v>0.39321863226792131</v>
      </c>
      <c r="AB18" s="529">
        <f t="shared" ref="AB18:AB19" si="7">Q18/Q$21</f>
        <v>0.38221823545140116</v>
      </c>
      <c r="AC18" s="529">
        <f t="shared" ref="AC18:AC19" si="8">S18/S$21</f>
        <v>0.36865378940053123</v>
      </c>
    </row>
    <row r="19" spans="2:29" s="525" customFormat="1" ht="21" customHeight="1" x14ac:dyDescent="0.2">
      <c r="B19" s="1119"/>
      <c r="D19" s="526" t="s">
        <v>53</v>
      </c>
      <c r="E19" s="527">
        <f>'36perfresol'!E19</f>
        <v>422</v>
      </c>
      <c r="F19" s="526"/>
      <c r="G19" s="527">
        <f>'36perfresol'!H19</f>
        <v>17151</v>
      </c>
      <c r="H19" s="526"/>
      <c r="I19" s="527">
        <f>'36perfresol'!K19</f>
        <v>11200</v>
      </c>
      <c r="J19" s="526"/>
      <c r="K19" s="527">
        <f>'36perfresol'!N19</f>
        <v>14090</v>
      </c>
      <c r="L19" s="526"/>
      <c r="M19" s="527">
        <f>'36perfresol'!Q19</f>
        <v>15055</v>
      </c>
      <c r="N19" s="526"/>
      <c r="O19" s="527">
        <f>'36perfresol'!T19</f>
        <v>22003</v>
      </c>
      <c r="P19" s="526"/>
      <c r="Q19" s="527">
        <f>'36perfresol'!W19</f>
        <v>41797</v>
      </c>
      <c r="R19" s="526"/>
      <c r="S19" s="527">
        <f>'36perfresol'!Z19</f>
        <v>74552</v>
      </c>
      <c r="T19" s="528"/>
      <c r="V19" s="529">
        <f t="shared" si="1"/>
        <v>0.18339852238157323</v>
      </c>
      <c r="W19" s="529">
        <f t="shared" si="2"/>
        <v>0.26817712731025423</v>
      </c>
      <c r="X19" s="529">
        <f t="shared" si="3"/>
        <v>0.34768571694657435</v>
      </c>
      <c r="Y19" s="529">
        <f t="shared" si="4"/>
        <v>0.34130271540343482</v>
      </c>
      <c r="Z19" s="529">
        <f t="shared" si="5"/>
        <v>0.37055725115683763</v>
      </c>
      <c r="AA19" s="529">
        <f t="shared" si="6"/>
        <v>0.38200315977707944</v>
      </c>
      <c r="AB19" s="529">
        <f t="shared" si="7"/>
        <v>0.36050854328569332</v>
      </c>
      <c r="AC19" s="529">
        <f t="shared" si="8"/>
        <v>0.35486419847110229</v>
      </c>
    </row>
    <row r="20" spans="2:29" s="525" customFormat="1" ht="21" customHeight="1" x14ac:dyDescent="0.2">
      <c r="B20" s="1119"/>
      <c r="D20" s="526"/>
      <c r="E20" s="527"/>
      <c r="F20" s="526"/>
      <c r="G20" s="527"/>
      <c r="H20" s="526"/>
      <c r="I20" s="527"/>
      <c r="J20" s="526"/>
      <c r="K20" s="527"/>
      <c r="L20" s="526"/>
      <c r="M20" s="527"/>
      <c r="N20" s="526"/>
      <c r="O20" s="527"/>
      <c r="P20" s="526"/>
      <c r="Q20" s="527"/>
      <c r="R20" s="526"/>
      <c r="S20" s="527"/>
      <c r="T20" s="528"/>
      <c r="V20" s="529"/>
      <c r="W20" s="529"/>
      <c r="X20" s="529"/>
      <c r="Y20" s="529"/>
      <c r="Z20" s="529"/>
      <c r="AA20" s="529"/>
      <c r="AB20" s="529"/>
      <c r="AC20" s="529"/>
    </row>
    <row r="21" spans="2:29" s="525" customFormat="1" ht="21" customHeight="1" x14ac:dyDescent="0.2">
      <c r="B21" s="1119"/>
      <c r="D21" s="530" t="s">
        <v>71</v>
      </c>
      <c r="E21" s="527">
        <f>SUM(E17:E20)</f>
        <v>2301</v>
      </c>
      <c r="F21" s="526"/>
      <c r="G21" s="527">
        <f>SUM(G17:G20)</f>
        <v>63954</v>
      </c>
      <c r="H21" s="526"/>
      <c r="I21" s="527">
        <f>SUM(I17:I20)</f>
        <v>32213</v>
      </c>
      <c r="J21" s="526"/>
      <c r="K21" s="527">
        <f>SUM(K17:K20)</f>
        <v>41283</v>
      </c>
      <c r="L21" s="526"/>
      <c r="M21" s="527">
        <f>SUM(M17:M20)</f>
        <v>40628</v>
      </c>
      <c r="N21" s="526"/>
      <c r="O21" s="527">
        <f>SUM(O17:O20)</f>
        <v>57599</v>
      </c>
      <c r="P21" s="526"/>
      <c r="Q21" s="527">
        <f>SUM(Q17:Q20)</f>
        <v>115939</v>
      </c>
      <c r="R21" s="526"/>
      <c r="S21" s="527">
        <f>SUM(S17:S20)</f>
        <v>210086</v>
      </c>
      <c r="T21" s="528"/>
      <c r="V21" s="529"/>
    </row>
    <row r="22" spans="2:29" s="521" customFormat="1" ht="3" customHeight="1" x14ac:dyDescent="0.2">
      <c r="B22" s="531"/>
      <c r="C22" s="519"/>
      <c r="D22" s="528"/>
      <c r="E22" s="532"/>
      <c r="F22" s="528"/>
      <c r="G22" s="532"/>
      <c r="H22" s="528"/>
      <c r="I22" s="532"/>
      <c r="J22" s="528"/>
      <c r="K22" s="532"/>
      <c r="L22" s="528"/>
      <c r="M22" s="532"/>
      <c r="N22" s="528"/>
      <c r="O22" s="532"/>
      <c r="P22" s="528"/>
      <c r="Q22" s="532"/>
      <c r="R22" s="528"/>
      <c r="S22" s="532"/>
      <c r="T22" s="528"/>
    </row>
    <row r="23" spans="2:29" s="533" customFormat="1" ht="18" customHeight="1" x14ac:dyDescent="0.2">
      <c r="B23" s="1118" t="s">
        <v>3</v>
      </c>
      <c r="C23" s="1118"/>
      <c r="D23" s="1118"/>
      <c r="E23" s="532">
        <f>E16+E21</f>
        <v>3932</v>
      </c>
      <c r="F23" s="528"/>
      <c r="G23" s="532">
        <f>G16+G21</f>
        <v>92511</v>
      </c>
      <c r="H23" s="528"/>
      <c r="I23" s="532">
        <f>I16+I21</f>
        <v>52688</v>
      </c>
      <c r="J23" s="528"/>
      <c r="K23" s="532">
        <f>K16+K21</f>
        <v>72212</v>
      </c>
      <c r="L23" s="528"/>
      <c r="M23" s="532">
        <f>M16+M21</f>
        <v>74993</v>
      </c>
      <c r="N23" s="528"/>
      <c r="O23" s="532">
        <f>O16+O21</f>
        <v>112136</v>
      </c>
      <c r="P23" s="528"/>
      <c r="Q23" s="532">
        <f>Q16+Q21</f>
        <v>304338</v>
      </c>
      <c r="R23" s="528"/>
      <c r="S23" s="532">
        <f>S16+S21</f>
        <v>821614</v>
      </c>
      <c r="T23" s="528"/>
    </row>
    <row r="24" spans="2:29" s="536" customFormat="1" ht="5.25" customHeight="1" x14ac:dyDescent="0.2">
      <c r="B24" s="534"/>
      <c r="C24" s="534"/>
      <c r="D24" s="534"/>
      <c r="E24" s="534"/>
      <c r="F24" s="534"/>
      <c r="G24" s="534"/>
      <c r="H24" s="534"/>
      <c r="I24" s="534"/>
      <c r="J24" s="534"/>
      <c r="K24" s="534"/>
      <c r="L24" s="535"/>
    </row>
    <row r="25" spans="2:29" s="776" customFormat="1" ht="5.25" customHeight="1" x14ac:dyDescent="0.2">
      <c r="B25" s="774"/>
      <c r="C25" s="774"/>
      <c r="D25" s="774"/>
      <c r="E25" s="774"/>
      <c r="F25" s="774"/>
      <c r="G25" s="774"/>
      <c r="H25" s="774"/>
      <c r="I25" s="774"/>
      <c r="J25" s="774"/>
      <c r="K25" s="774"/>
      <c r="L25" s="775"/>
    </row>
    <row r="26" spans="2:29" s="776" customFormat="1" ht="12.75" customHeight="1" x14ac:dyDescent="0.2">
      <c r="B26" s="777"/>
      <c r="C26" s="777"/>
      <c r="D26" s="777"/>
      <c r="E26" s="777"/>
      <c r="F26" s="777"/>
      <c r="G26" s="777"/>
      <c r="H26" s="777"/>
      <c r="I26" s="777"/>
      <c r="J26" s="777"/>
      <c r="K26" s="777"/>
      <c r="L26" s="777"/>
    </row>
    <row r="27" spans="2:29" s="773" customFormat="1" ht="24.75" customHeight="1" x14ac:dyDescent="0.2">
      <c r="B27" s="778"/>
      <c r="C27" s="778"/>
      <c r="D27" s="778"/>
      <c r="E27" s="778" t="s">
        <v>122</v>
      </c>
      <c r="F27" s="778"/>
      <c r="G27" s="778" t="s">
        <v>23</v>
      </c>
      <c r="H27" s="778"/>
      <c r="I27" s="778" t="s">
        <v>21</v>
      </c>
      <c r="J27" s="778"/>
      <c r="K27" s="778" t="s">
        <v>19</v>
      </c>
      <c r="L27" s="778"/>
      <c r="M27" s="779"/>
      <c r="N27" s="779"/>
      <c r="O27" s="779"/>
      <c r="P27" s="779"/>
      <c r="Q27" s="779"/>
      <c r="R27" s="779"/>
      <c r="S27" s="779"/>
      <c r="T27" s="779"/>
      <c r="U27" s="779"/>
      <c r="V27" s="779"/>
      <c r="W27" s="779"/>
      <c r="X27" s="779"/>
      <c r="Y27" s="779"/>
      <c r="Z27" s="779"/>
      <c r="AA27" s="779"/>
    </row>
    <row r="28" spans="2:29" s="773" customFormat="1" ht="10.5" x14ac:dyDescent="0.2">
      <c r="B28" s="780"/>
      <c r="C28" s="780"/>
      <c r="D28" s="780"/>
      <c r="E28" s="780" t="e">
        <f>#REF!</f>
        <v>#REF!</v>
      </c>
      <c r="F28" s="781"/>
      <c r="G28" s="781" t="e">
        <f>#REF!</f>
        <v>#REF!</v>
      </c>
      <c r="H28" s="781"/>
      <c r="I28" s="781" t="e">
        <f>#REF!</f>
        <v>#REF!</v>
      </c>
      <c r="J28" s="781"/>
      <c r="K28" s="781" t="e">
        <f>#REF!</f>
        <v>#REF!</v>
      </c>
      <c r="L28" s="781"/>
      <c r="M28" s="779"/>
      <c r="N28" s="779"/>
      <c r="O28" s="779"/>
      <c r="P28" s="779"/>
      <c r="Q28" s="779"/>
      <c r="R28" s="779"/>
      <c r="S28" s="779"/>
      <c r="T28" s="779"/>
      <c r="U28" s="779"/>
      <c r="V28" s="779"/>
      <c r="W28" s="779"/>
      <c r="X28" s="779"/>
      <c r="Y28" s="779"/>
      <c r="Z28" s="779"/>
      <c r="AA28" s="779"/>
    </row>
    <row r="29" spans="2:29" s="776" customFormat="1" x14ac:dyDescent="0.2">
      <c r="B29" s="782"/>
      <c r="C29" s="782"/>
      <c r="D29" s="782"/>
      <c r="E29" s="782"/>
      <c r="F29" s="782"/>
      <c r="G29" s="782"/>
      <c r="H29" s="782"/>
      <c r="I29" s="782"/>
      <c r="J29" s="782"/>
      <c r="K29" s="782"/>
      <c r="L29" s="782"/>
      <c r="M29" s="783"/>
      <c r="N29" s="783"/>
      <c r="O29" s="783"/>
      <c r="P29" s="783"/>
      <c r="Q29" s="783"/>
      <c r="R29" s="783"/>
      <c r="S29" s="783"/>
      <c r="T29" s="783"/>
      <c r="U29" s="783"/>
      <c r="V29" s="783"/>
      <c r="W29" s="783"/>
      <c r="X29" s="783"/>
      <c r="Y29" s="783"/>
      <c r="Z29" s="783"/>
      <c r="AA29" s="783"/>
    </row>
    <row r="30" spans="2:29" s="776" customFormat="1" x14ac:dyDescent="0.2">
      <c r="B30" s="782"/>
      <c r="C30" s="782"/>
      <c r="D30" s="782"/>
      <c r="E30" s="782"/>
      <c r="F30" s="782"/>
      <c r="G30" s="782"/>
      <c r="H30" s="782"/>
      <c r="I30" s="782"/>
      <c r="J30" s="782"/>
      <c r="K30" s="782"/>
      <c r="L30" s="782"/>
      <c r="M30" s="783"/>
      <c r="N30" s="783"/>
      <c r="O30" s="783"/>
      <c r="P30" s="783"/>
      <c r="Q30" s="783"/>
      <c r="R30" s="783"/>
      <c r="S30" s="783"/>
      <c r="T30" s="783"/>
      <c r="U30" s="783"/>
      <c r="V30" s="783"/>
      <c r="W30" s="783"/>
      <c r="X30" s="783"/>
      <c r="Y30" s="783"/>
      <c r="Z30" s="783"/>
      <c r="AA30" s="783"/>
    </row>
    <row r="31" spans="2:29" s="776" customFormat="1" x14ac:dyDescent="0.2">
      <c r="B31" s="782"/>
      <c r="C31" s="782"/>
      <c r="D31" s="782"/>
      <c r="E31" s="782"/>
      <c r="F31" s="782"/>
      <c r="G31" s="782"/>
      <c r="H31" s="782"/>
      <c r="I31" s="782"/>
      <c r="J31" s="782"/>
      <c r="K31" s="782"/>
      <c r="L31" s="782"/>
      <c r="M31" s="783"/>
      <c r="N31" s="783"/>
      <c r="O31" s="783"/>
      <c r="P31" s="783"/>
      <c r="Q31" s="783"/>
      <c r="R31" s="783"/>
      <c r="S31" s="783"/>
      <c r="T31" s="783"/>
      <c r="U31" s="783"/>
      <c r="V31" s="783"/>
      <c r="W31" s="783"/>
      <c r="X31" s="783"/>
      <c r="Y31" s="783"/>
      <c r="Z31" s="783"/>
      <c r="AA31" s="783"/>
    </row>
    <row r="32" spans="2:29" s="776" customFormat="1" x14ac:dyDescent="0.2">
      <c r="B32" s="782"/>
      <c r="C32" s="782"/>
      <c r="D32" s="782"/>
      <c r="E32" s="782"/>
      <c r="F32" s="782"/>
      <c r="G32" s="782"/>
      <c r="H32" s="782"/>
      <c r="I32" s="782"/>
      <c r="J32" s="782"/>
      <c r="K32" s="782"/>
      <c r="L32" s="782"/>
      <c r="M32" s="783"/>
      <c r="N32" s="783"/>
      <c r="O32" s="783"/>
      <c r="P32" s="783"/>
      <c r="Q32" s="783"/>
      <c r="R32" s="783"/>
      <c r="S32" s="783"/>
      <c r="T32" s="783"/>
      <c r="U32" s="783"/>
      <c r="V32" s="783"/>
      <c r="W32" s="783"/>
      <c r="X32" s="783"/>
      <c r="Y32" s="783"/>
      <c r="Z32" s="783"/>
      <c r="AA32" s="783"/>
    </row>
    <row r="33" spans="2:27" s="776" customFormat="1" x14ac:dyDescent="0.2">
      <c r="B33" s="782"/>
      <c r="C33" s="782"/>
      <c r="D33" s="782"/>
      <c r="E33" s="782"/>
      <c r="F33" s="782"/>
      <c r="G33" s="782"/>
      <c r="H33" s="782"/>
      <c r="I33" s="782"/>
      <c r="J33" s="782"/>
      <c r="K33" s="782"/>
      <c r="L33" s="782"/>
      <c r="M33" s="783"/>
      <c r="N33" s="783"/>
      <c r="O33" s="783"/>
      <c r="P33" s="783"/>
      <c r="Q33" s="783"/>
      <c r="R33" s="783"/>
      <c r="S33" s="783"/>
      <c r="T33" s="783"/>
      <c r="U33" s="783"/>
      <c r="V33" s="783"/>
      <c r="W33" s="783"/>
      <c r="X33" s="783"/>
      <c r="Y33" s="783"/>
      <c r="Z33" s="783"/>
      <c r="AA33" s="783"/>
    </row>
    <row r="34" spans="2:27" s="776" customFormat="1" x14ac:dyDescent="0.2">
      <c r="B34" s="777"/>
      <c r="C34" s="777"/>
      <c r="D34" s="777"/>
      <c r="E34" s="777"/>
      <c r="F34" s="777"/>
      <c r="G34" s="777"/>
      <c r="H34" s="777"/>
      <c r="I34" s="777"/>
      <c r="J34" s="777"/>
      <c r="K34" s="777"/>
      <c r="L34" s="777"/>
    </row>
    <row r="35" spans="2:27" s="135" customFormat="1" x14ac:dyDescent="0.2">
      <c r="B35" s="537"/>
      <c r="C35" s="537"/>
      <c r="D35" s="537"/>
      <c r="E35" s="537"/>
      <c r="F35" s="537"/>
      <c r="G35" s="537"/>
      <c r="H35" s="537"/>
      <c r="I35" s="537"/>
      <c r="J35" s="537"/>
      <c r="K35" s="537"/>
      <c r="L35" s="537"/>
    </row>
    <row r="36" spans="2:27" s="19" customFormat="1" x14ac:dyDescent="0.2">
      <c r="B36" s="48"/>
      <c r="C36" s="48"/>
      <c r="D36" s="48"/>
      <c r="E36" s="48"/>
      <c r="F36" s="48"/>
      <c r="G36" s="48"/>
      <c r="H36" s="48"/>
      <c r="I36" s="48"/>
      <c r="J36" s="48"/>
      <c r="K36" s="48"/>
      <c r="L36" s="48"/>
    </row>
    <row r="37" spans="2:27" s="19" customFormat="1" x14ac:dyDescent="0.2">
      <c r="C37" s="1091"/>
      <c r="D37" s="1091"/>
      <c r="E37" s="1091"/>
      <c r="F37" s="1091"/>
      <c r="G37" s="1091"/>
      <c r="H37" s="1091"/>
      <c r="I37" s="1091"/>
      <c r="J37" s="48"/>
      <c r="K37" s="48"/>
      <c r="L37" s="48"/>
    </row>
    <row r="38" spans="2:27" s="19" customFormat="1" x14ac:dyDescent="0.2">
      <c r="J38" s="48"/>
      <c r="K38" s="48"/>
      <c r="L38" s="48"/>
    </row>
    <row r="39" spans="2:27" s="19" customFormat="1" x14ac:dyDescent="0.2">
      <c r="B39" s="48"/>
      <c r="C39" s="48"/>
      <c r="D39" s="48"/>
      <c r="E39" s="48"/>
      <c r="F39" s="48"/>
      <c r="G39" s="48"/>
      <c r="H39" s="48"/>
      <c r="I39" s="48"/>
      <c r="J39" s="48"/>
      <c r="K39" s="48"/>
      <c r="L39" s="48"/>
    </row>
    <row r="40" spans="2:27" s="19" customFormat="1" ht="5.25" customHeight="1" x14ac:dyDescent="0.2">
      <c r="B40" s="48"/>
      <c r="C40" s="48"/>
      <c r="D40" s="48"/>
      <c r="E40" s="48"/>
      <c r="F40" s="48"/>
      <c r="G40" s="48"/>
      <c r="H40" s="48"/>
      <c r="I40" s="48"/>
      <c r="J40" s="48"/>
      <c r="K40" s="48"/>
      <c r="L40" s="48"/>
    </row>
    <row r="41" spans="2:27" s="19" customFormat="1" ht="5.25" customHeight="1" x14ac:dyDescent="0.2">
      <c r="B41" s="48"/>
      <c r="C41" s="48"/>
      <c r="D41" s="48"/>
      <c r="E41" s="48"/>
      <c r="F41" s="48"/>
      <c r="G41" s="48"/>
      <c r="H41" s="48"/>
      <c r="I41" s="48"/>
      <c r="J41" s="48"/>
      <c r="K41" s="48"/>
      <c r="L41" s="48"/>
    </row>
    <row r="42" spans="2:27" s="19" customFormat="1" ht="16.5" customHeight="1" x14ac:dyDescent="0.2">
      <c r="B42" s="48"/>
      <c r="C42" s="48"/>
      <c r="D42" s="48"/>
      <c r="E42" s="48"/>
      <c r="F42" s="48"/>
      <c r="G42" s="48"/>
      <c r="H42" s="48"/>
      <c r="I42" s="48"/>
      <c r="J42" s="48"/>
      <c r="K42" s="48"/>
      <c r="L42" s="48"/>
    </row>
    <row r="43" spans="2:27" s="19" customFormat="1" x14ac:dyDescent="0.2">
      <c r="B43" s="48"/>
      <c r="C43" s="48"/>
      <c r="D43" s="48"/>
      <c r="E43" s="48"/>
      <c r="F43" s="48"/>
      <c r="G43" s="48"/>
      <c r="H43" s="48"/>
      <c r="I43" s="48"/>
      <c r="J43" s="48"/>
      <c r="K43" s="48"/>
      <c r="L43" s="48"/>
    </row>
    <row r="44" spans="2:27" s="19" customFormat="1" x14ac:dyDescent="0.2"/>
    <row r="45" spans="2:27" s="20" customFormat="1" x14ac:dyDescent="0.2"/>
    <row r="46" spans="2:27" s="3" customFormat="1" ht="12.75" customHeight="1" x14ac:dyDescent="0.2">
      <c r="B46" s="1087"/>
      <c r="C46" s="1088"/>
      <c r="D46" s="1088"/>
      <c r="E46" s="1088"/>
      <c r="F46" s="1088"/>
      <c r="G46" s="1088"/>
      <c r="H46" s="1088"/>
      <c r="I46" s="1088"/>
      <c r="J46" s="1088"/>
      <c r="K46" s="1088"/>
      <c r="L46" s="403"/>
    </row>
  </sheetData>
  <mergeCells count="12">
    <mergeCell ref="B12:B16"/>
    <mergeCell ref="B17:B21"/>
    <mergeCell ref="B23:D23"/>
    <mergeCell ref="C37:I37"/>
    <mergeCell ref="B46:K46"/>
    <mergeCell ref="B3:I3"/>
    <mergeCell ref="B4:T4"/>
    <mergeCell ref="B5:AB5"/>
    <mergeCell ref="B6:AC6"/>
    <mergeCell ref="B8:B10"/>
    <mergeCell ref="D8:D10"/>
    <mergeCell ref="E8:S8"/>
  </mergeCells>
  <printOptions horizontalCentered="1"/>
  <pageMargins left="0" right="0" top="0.43307086614173229" bottom="0.43307086614173229" header="0" footer="0"/>
  <pageSetup paperSize="9" orientation="landscape" r:id="rId1"/>
  <headerFooter alignWithMargins="0"/>
  <rowBreaks count="1" manualBreakCount="1">
    <brk id="41" max="16383"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20">
    <tabColor theme="0"/>
    <pageSetUpPr fitToPage="1"/>
  </sheetPr>
  <dimension ref="B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6.42578125"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7.42578125" style="1" customWidth="1"/>
    <col min="15" max="15" width="5.425781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2:25" s="44" customFormat="1" ht="49.5" customHeight="1" x14ac:dyDescent="0.2">
      <c r="B2" s="122"/>
      <c r="C2" s="122"/>
      <c r="D2" s="122"/>
      <c r="E2" s="122"/>
      <c r="F2" s="122"/>
      <c r="G2" s="122"/>
      <c r="H2" s="122"/>
      <c r="I2" s="122"/>
      <c r="J2" s="122"/>
      <c r="K2" s="122"/>
      <c r="X2" s="92"/>
      <c r="Y2" s="92"/>
    </row>
    <row r="3" spans="2:25" s="7" customFormat="1" ht="18.75" customHeight="1" x14ac:dyDescent="0.2">
      <c r="B3" s="1031" t="s">
        <v>424</v>
      </c>
      <c r="C3" s="1031"/>
      <c r="D3" s="1031"/>
      <c r="E3" s="1031"/>
      <c r="F3" s="1031"/>
      <c r="G3" s="1031"/>
      <c r="H3" s="1031"/>
      <c r="I3" s="1031"/>
      <c r="J3" s="1031"/>
      <c r="K3" s="1031"/>
      <c r="L3" s="1031"/>
      <c r="M3" s="1031"/>
      <c r="N3" s="1031"/>
      <c r="O3" s="1031"/>
      <c r="P3" s="1031"/>
      <c r="Q3" s="1031"/>
      <c r="R3" s="1031"/>
      <c r="S3" s="1031"/>
      <c r="T3" s="1031"/>
      <c r="U3" s="1031"/>
      <c r="V3" s="1031"/>
      <c r="W3" s="1031"/>
      <c r="X3" s="1031"/>
      <c r="Y3" s="13"/>
    </row>
    <row r="4" spans="2: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7" customFormat="1" ht="19.5" customHeight="1" x14ac:dyDescent="0.2">
      <c r="D6" s="94"/>
      <c r="F6" s="1120" t="s">
        <v>55</v>
      </c>
      <c r="G6" s="1121"/>
      <c r="H6" s="1121"/>
      <c r="I6" s="1121"/>
      <c r="J6" s="1121"/>
      <c r="K6" s="1121"/>
      <c r="L6" s="1121"/>
      <c r="M6" s="1121"/>
      <c r="N6" s="1121"/>
      <c r="O6" s="1121"/>
      <c r="P6" s="1121"/>
      <c r="Q6" s="1121"/>
      <c r="R6" s="1121"/>
      <c r="S6" s="1121"/>
      <c r="T6" s="1121"/>
      <c r="U6" s="1121"/>
      <c r="V6" s="1121"/>
      <c r="W6" s="1122"/>
      <c r="X6" s="133"/>
      <c r="Y6" s="133"/>
    </row>
    <row r="7" spans="2:25" s="7" customFormat="1" ht="64.5" customHeight="1" x14ac:dyDescent="0.2">
      <c r="B7" s="1103" t="s">
        <v>15</v>
      </c>
      <c r="C7" s="194"/>
      <c r="D7" s="195" t="s">
        <v>255</v>
      </c>
      <c r="E7" s="194"/>
      <c r="F7" s="1123" t="s">
        <v>57</v>
      </c>
      <c r="G7" s="1124"/>
      <c r="H7" s="1123" t="s">
        <v>58</v>
      </c>
      <c r="I7" s="1124"/>
      <c r="J7" s="1123" t="s">
        <v>59</v>
      </c>
      <c r="K7" s="1124"/>
      <c r="L7" s="1123" t="s">
        <v>60</v>
      </c>
      <c r="M7" s="1124"/>
      <c r="N7" s="1123" t="s">
        <v>61</v>
      </c>
      <c r="O7" s="1124"/>
      <c r="P7" s="1123" t="s">
        <v>62</v>
      </c>
      <c r="Q7" s="1124"/>
      <c r="R7" s="1123" t="s">
        <v>63</v>
      </c>
      <c r="S7" s="1124"/>
      <c r="T7" s="1123" t="s">
        <v>64</v>
      </c>
      <c r="U7" s="1124"/>
      <c r="V7" s="1125" t="s">
        <v>3</v>
      </c>
      <c r="W7" s="1126"/>
      <c r="X7" s="51"/>
      <c r="Y7" s="195" t="s">
        <v>256</v>
      </c>
    </row>
    <row r="8" spans="2:25" s="124" customFormat="1" ht="20.25" customHeight="1" x14ac:dyDescent="0.2">
      <c r="B8" s="1104"/>
      <c r="C8" s="39"/>
      <c r="D8" s="196" t="s">
        <v>12</v>
      </c>
      <c r="E8" s="39"/>
      <c r="F8" s="197" t="s">
        <v>12</v>
      </c>
      <c r="G8" s="52" t="s">
        <v>31</v>
      </c>
      <c r="H8" s="197" t="s">
        <v>12</v>
      </c>
      <c r="I8" s="52" t="s">
        <v>31</v>
      </c>
      <c r="J8" s="197" t="s">
        <v>12</v>
      </c>
      <c r="K8" s="52" t="s">
        <v>31</v>
      </c>
      <c r="L8" s="197" t="s">
        <v>12</v>
      </c>
      <c r="M8" s="52" t="s">
        <v>31</v>
      </c>
      <c r="N8" s="197" t="s">
        <v>12</v>
      </c>
      <c r="O8" s="52" t="s">
        <v>31</v>
      </c>
      <c r="P8" s="197" t="s">
        <v>12</v>
      </c>
      <c r="Q8" s="52" t="s">
        <v>31</v>
      </c>
      <c r="R8" s="197" t="s">
        <v>12</v>
      </c>
      <c r="S8" s="52" t="s">
        <v>31</v>
      </c>
      <c r="T8" s="197" t="s">
        <v>12</v>
      </c>
      <c r="U8" s="52" t="s">
        <v>31</v>
      </c>
      <c r="V8" s="197" t="s">
        <v>12</v>
      </c>
      <c r="W8" s="52" t="s">
        <v>31</v>
      </c>
      <c r="X8" s="51"/>
      <c r="Y8" s="196" t="s">
        <v>12</v>
      </c>
    </row>
    <row r="9" spans="2:25" s="39" customFormat="1" ht="8.25" customHeight="1" x14ac:dyDescent="0.2">
      <c r="B9" s="101"/>
      <c r="C9" s="25"/>
      <c r="D9" s="36"/>
      <c r="E9" s="25"/>
      <c r="F9" s="134"/>
      <c r="G9" s="134"/>
      <c r="H9" s="134"/>
      <c r="I9" s="134"/>
      <c r="J9" s="134"/>
      <c r="K9" s="134"/>
      <c r="L9" s="134"/>
      <c r="M9" s="134"/>
      <c r="N9" s="134"/>
      <c r="O9" s="134"/>
      <c r="P9" s="134"/>
      <c r="Q9" s="134"/>
      <c r="R9" s="134"/>
      <c r="S9" s="134"/>
      <c r="T9" s="134"/>
      <c r="U9" s="134"/>
      <c r="V9" s="134"/>
      <c r="W9" s="151"/>
      <c r="X9" s="134"/>
      <c r="Y9" s="134"/>
    </row>
    <row r="10" spans="2:25" s="27" customFormat="1" ht="18" customHeight="1" x14ac:dyDescent="0.2">
      <c r="B10" s="35" t="s">
        <v>11</v>
      </c>
      <c r="C10" s="28"/>
      <c r="D10" s="152">
        <v>272073</v>
      </c>
      <c r="E10" s="125"/>
      <c r="F10" s="153">
        <v>742</v>
      </c>
      <c r="G10" s="75">
        <v>0.18758121356449811</v>
      </c>
      <c r="H10" s="153">
        <v>123640</v>
      </c>
      <c r="I10" s="75">
        <v>31.256794130882138</v>
      </c>
      <c r="J10" s="153">
        <v>147538</v>
      </c>
      <c r="K10" s="75">
        <v>37.298324914931165</v>
      </c>
      <c r="L10" s="153">
        <v>14261</v>
      </c>
      <c r="M10" s="75">
        <v>3.6052502515408458</v>
      </c>
      <c r="N10" s="153">
        <v>27125</v>
      </c>
      <c r="O10" s="75">
        <v>6.8573320996455678</v>
      </c>
      <c r="P10" s="153">
        <v>4370</v>
      </c>
      <c r="Q10" s="75">
        <v>1.1047572820442813</v>
      </c>
      <c r="R10" s="153">
        <v>77875</v>
      </c>
      <c r="S10" s="75">
        <v>19.687179253821146</v>
      </c>
      <c r="T10" s="153">
        <v>11</v>
      </c>
      <c r="U10" s="75">
        <f t="shared" ref="U10:U27" si="0">T10*100/$V10</f>
        <v>2.7808535703631797E-3</v>
      </c>
      <c r="V10" s="153">
        <f>F10+H10+J10+L10+N10+P10+R10+T10</f>
        <v>395562</v>
      </c>
      <c r="W10" s="75">
        <f t="shared" ref="V10:W27" si="1">G10+I10+K10+M10+O10+Q10+S10+U10</f>
        <v>99.999999999999986</v>
      </c>
      <c r="X10" s="154"/>
      <c r="Y10" s="155">
        <f t="shared" ref="Y10:Y27" si="2">V10/D10</f>
        <v>1.4538818625883494</v>
      </c>
    </row>
    <row r="11" spans="2:25" s="125" customFormat="1" ht="18" customHeight="1" x14ac:dyDescent="0.2">
      <c r="B11" s="32" t="s">
        <v>10</v>
      </c>
      <c r="C11" s="28"/>
      <c r="D11" s="156">
        <v>38394</v>
      </c>
      <c r="F11" s="157">
        <v>3416</v>
      </c>
      <c r="G11" s="181">
        <v>7.6764044943820222</v>
      </c>
      <c r="H11" s="157">
        <v>3313</v>
      </c>
      <c r="I11" s="181">
        <v>7.4449438202247187</v>
      </c>
      <c r="J11" s="157">
        <v>5256</v>
      </c>
      <c r="K11" s="181">
        <v>11.81123595505618</v>
      </c>
      <c r="L11" s="157">
        <v>1685</v>
      </c>
      <c r="M11" s="181">
        <v>3.7865168539325844</v>
      </c>
      <c r="N11" s="157">
        <v>3984</v>
      </c>
      <c r="O11" s="181">
        <v>8.9528089887640441</v>
      </c>
      <c r="P11" s="157">
        <v>7160</v>
      </c>
      <c r="Q11" s="181">
        <v>16.089887640449437</v>
      </c>
      <c r="R11" s="157">
        <v>19686</v>
      </c>
      <c r="S11" s="181">
        <v>44.238202247191012</v>
      </c>
      <c r="T11" s="157">
        <v>0</v>
      </c>
      <c r="U11" s="181">
        <f t="shared" si="0"/>
        <v>0</v>
      </c>
      <c r="V11" s="157">
        <f t="shared" si="1"/>
        <v>44500</v>
      </c>
      <c r="W11" s="181">
        <f t="shared" si="1"/>
        <v>100</v>
      </c>
      <c r="X11" s="154"/>
      <c r="Y11" s="158">
        <f t="shared" si="2"/>
        <v>1.1590352659269678</v>
      </c>
    </row>
    <row r="12" spans="2:25" s="125" customFormat="1" ht="22.5" customHeight="1" x14ac:dyDescent="0.2">
      <c r="B12" s="32" t="s">
        <v>40</v>
      </c>
      <c r="C12" s="28"/>
      <c r="D12" s="156">
        <v>29719</v>
      </c>
      <c r="F12" s="126">
        <v>7477</v>
      </c>
      <c r="G12" s="181">
        <v>19.707432788613602</v>
      </c>
      <c r="H12" s="126">
        <v>2561</v>
      </c>
      <c r="I12" s="181">
        <v>6.7501317870321564</v>
      </c>
      <c r="J12" s="126">
        <v>7007</v>
      </c>
      <c r="K12" s="181">
        <v>18.468634686346864</v>
      </c>
      <c r="L12" s="126">
        <v>2240</v>
      </c>
      <c r="M12" s="181">
        <v>5.9040590405904059</v>
      </c>
      <c r="N12" s="126">
        <v>3661</v>
      </c>
      <c r="O12" s="181">
        <v>9.6494464944649447</v>
      </c>
      <c r="P12" s="126">
        <v>3967</v>
      </c>
      <c r="Q12" s="181">
        <v>10.455983131259885</v>
      </c>
      <c r="R12" s="126">
        <v>11009</v>
      </c>
      <c r="S12" s="181">
        <v>29.016868740115971</v>
      </c>
      <c r="T12" s="126">
        <v>18</v>
      </c>
      <c r="U12" s="181">
        <f t="shared" si="0"/>
        <v>4.7443331576172906E-2</v>
      </c>
      <c r="V12" s="157">
        <f t="shared" si="1"/>
        <v>37940</v>
      </c>
      <c r="W12" s="181">
        <f t="shared" si="1"/>
        <v>100</v>
      </c>
      <c r="X12" s="154"/>
      <c r="Y12" s="158">
        <f t="shared" si="2"/>
        <v>1.2766243817086713</v>
      </c>
    </row>
    <row r="13" spans="2:25" s="125" customFormat="1" ht="18" customHeight="1" x14ac:dyDescent="0.2">
      <c r="B13" s="32" t="s">
        <v>41</v>
      </c>
      <c r="C13" s="28"/>
      <c r="D13" s="156">
        <v>27463</v>
      </c>
      <c r="F13" s="157">
        <v>4596</v>
      </c>
      <c r="G13" s="181">
        <v>10.398895852659683</v>
      </c>
      <c r="H13" s="157">
        <v>11727</v>
      </c>
      <c r="I13" s="181">
        <v>26.533475122745887</v>
      </c>
      <c r="J13" s="157">
        <v>2189</v>
      </c>
      <c r="K13" s="181">
        <v>4.9528248523655449</v>
      </c>
      <c r="L13" s="157">
        <v>1632</v>
      </c>
      <c r="M13" s="181">
        <v>3.6925583184379032</v>
      </c>
      <c r="N13" s="157">
        <v>2891</v>
      </c>
      <c r="O13" s="181">
        <v>6.5411679525759663</v>
      </c>
      <c r="P13" s="157">
        <v>792</v>
      </c>
      <c r="Q13" s="181">
        <v>1.7919768310066293</v>
      </c>
      <c r="R13" s="157">
        <v>20370</v>
      </c>
      <c r="S13" s="181">
        <v>46.089101070208386</v>
      </c>
      <c r="T13" s="157">
        <v>0</v>
      </c>
      <c r="U13" s="181">
        <f t="shared" si="0"/>
        <v>0</v>
      </c>
      <c r="V13" s="157">
        <f t="shared" si="1"/>
        <v>44197</v>
      </c>
      <c r="W13" s="181">
        <f t="shared" si="1"/>
        <v>100</v>
      </c>
      <c r="X13" s="154"/>
      <c r="Y13" s="158">
        <f t="shared" si="2"/>
        <v>1.609328915267815</v>
      </c>
    </row>
    <row r="14" spans="2:25" s="125" customFormat="1" ht="18" customHeight="1" x14ac:dyDescent="0.2">
      <c r="B14" s="32" t="s">
        <v>9</v>
      </c>
      <c r="C14" s="28"/>
      <c r="D14" s="156">
        <v>37988</v>
      </c>
      <c r="F14" s="157">
        <v>1272</v>
      </c>
      <c r="G14" s="181">
        <v>2.9908300023512813</v>
      </c>
      <c r="H14" s="157">
        <v>2279</v>
      </c>
      <c r="I14" s="181">
        <v>5.3585704208793796</v>
      </c>
      <c r="J14" s="157">
        <v>593</v>
      </c>
      <c r="K14" s="181">
        <v>1.3943098988948976</v>
      </c>
      <c r="L14" s="157">
        <v>5456</v>
      </c>
      <c r="M14" s="181">
        <v>12.828591582412415</v>
      </c>
      <c r="N14" s="157">
        <v>4722</v>
      </c>
      <c r="O14" s="181">
        <v>11.102750999294615</v>
      </c>
      <c r="P14" s="157">
        <v>12998</v>
      </c>
      <c r="Q14" s="181">
        <v>30.561956266165058</v>
      </c>
      <c r="R14" s="157">
        <v>15210</v>
      </c>
      <c r="S14" s="181">
        <v>35.762990830002352</v>
      </c>
      <c r="T14" s="157">
        <v>0</v>
      </c>
      <c r="U14" s="181">
        <f t="shared" si="0"/>
        <v>0</v>
      </c>
      <c r="V14" s="157">
        <f t="shared" si="1"/>
        <v>42530</v>
      </c>
      <c r="W14" s="181">
        <f t="shared" si="1"/>
        <v>100</v>
      </c>
      <c r="X14" s="154"/>
      <c r="Y14" s="158">
        <f t="shared" si="2"/>
        <v>1.1195640728651153</v>
      </c>
    </row>
    <row r="15" spans="2:25" s="125" customFormat="1" ht="18" customHeight="1" x14ac:dyDescent="0.2">
      <c r="B15" s="32" t="s">
        <v>8</v>
      </c>
      <c r="C15" s="28"/>
      <c r="D15" s="156">
        <v>17805</v>
      </c>
      <c r="F15" s="126">
        <v>6938</v>
      </c>
      <c r="G15" s="181">
        <v>24.699181203275188</v>
      </c>
      <c r="H15" s="126">
        <v>3295</v>
      </c>
      <c r="I15" s="181">
        <v>11.730153079387682</v>
      </c>
      <c r="J15" s="126">
        <v>1507</v>
      </c>
      <c r="K15" s="181">
        <v>5.3648985404058385</v>
      </c>
      <c r="L15" s="126">
        <v>2045</v>
      </c>
      <c r="M15" s="181">
        <v>7.2801708793164828</v>
      </c>
      <c r="N15" s="126">
        <v>5127</v>
      </c>
      <c r="O15" s="181">
        <v>18.252046991812033</v>
      </c>
      <c r="P15" s="126">
        <v>194</v>
      </c>
      <c r="Q15" s="181">
        <v>0.69063723745105021</v>
      </c>
      <c r="R15" s="126">
        <v>8984</v>
      </c>
      <c r="S15" s="181">
        <v>31.982912068351727</v>
      </c>
      <c r="T15" s="126">
        <v>0</v>
      </c>
      <c r="U15" s="181">
        <f t="shared" si="0"/>
        <v>0</v>
      </c>
      <c r="V15" s="157">
        <f t="shared" si="1"/>
        <v>28090</v>
      </c>
      <c r="W15" s="181">
        <f t="shared" si="1"/>
        <v>100.00000000000001</v>
      </c>
      <c r="X15" s="154"/>
      <c r="Y15" s="158">
        <f t="shared" si="2"/>
        <v>1.5776467284470654</v>
      </c>
    </row>
    <row r="16" spans="2:25" s="128" customFormat="1" ht="18" customHeight="1" x14ac:dyDescent="0.2">
      <c r="B16" s="127" t="s">
        <v>7</v>
      </c>
      <c r="C16" s="129"/>
      <c r="D16" s="159">
        <v>117431</v>
      </c>
      <c r="E16" s="160"/>
      <c r="F16" s="161">
        <v>13149</v>
      </c>
      <c r="G16" s="182">
        <v>8.1292117465224116</v>
      </c>
      <c r="H16" s="161">
        <v>26359</v>
      </c>
      <c r="I16" s="182">
        <v>16.296136012364759</v>
      </c>
      <c r="J16" s="161">
        <v>22070</v>
      </c>
      <c r="K16" s="182">
        <v>13.64451313755796</v>
      </c>
      <c r="L16" s="161">
        <v>7839</v>
      </c>
      <c r="M16" s="182">
        <v>4.8463678516228752</v>
      </c>
      <c r="N16" s="161">
        <v>8443</v>
      </c>
      <c r="O16" s="182">
        <v>5.2197836166924265</v>
      </c>
      <c r="P16" s="161">
        <v>50385</v>
      </c>
      <c r="Q16" s="182">
        <v>31.149922720247297</v>
      </c>
      <c r="R16" s="161">
        <v>31343</v>
      </c>
      <c r="S16" s="182">
        <v>19.377434312210202</v>
      </c>
      <c r="T16" s="161">
        <v>2162</v>
      </c>
      <c r="U16" s="182">
        <f t="shared" si="0"/>
        <v>1.3366306027820711</v>
      </c>
      <c r="V16" s="161">
        <f t="shared" si="1"/>
        <v>161750</v>
      </c>
      <c r="W16" s="182">
        <f t="shared" si="1"/>
        <v>99.999999999999986</v>
      </c>
      <c r="X16" s="162"/>
      <c r="Y16" s="158">
        <f t="shared" si="2"/>
        <v>1.3774046035544276</v>
      </c>
    </row>
    <row r="17" spans="2:25" s="128" customFormat="1" ht="18" customHeight="1" x14ac:dyDescent="0.2">
      <c r="B17" s="127" t="s">
        <v>43</v>
      </c>
      <c r="C17" s="129"/>
      <c r="D17" s="159">
        <v>68486</v>
      </c>
      <c r="E17" s="160"/>
      <c r="F17" s="161">
        <v>8411</v>
      </c>
      <c r="G17" s="182">
        <v>9.172100935639353</v>
      </c>
      <c r="H17" s="161">
        <v>26462</v>
      </c>
      <c r="I17" s="182">
        <v>28.856513489345925</v>
      </c>
      <c r="J17" s="161">
        <v>15811</v>
      </c>
      <c r="K17" s="182">
        <v>17.241717737890124</v>
      </c>
      <c r="L17" s="161">
        <v>3476</v>
      </c>
      <c r="M17" s="182">
        <v>3.7905389195437396</v>
      </c>
      <c r="N17" s="161">
        <v>12194</v>
      </c>
      <c r="O17" s="182">
        <v>13.297419903600794</v>
      </c>
      <c r="P17" s="161">
        <v>9248</v>
      </c>
      <c r="Q17" s="182">
        <v>10.084840025299339</v>
      </c>
      <c r="R17" s="161">
        <v>16077</v>
      </c>
      <c r="S17" s="182">
        <v>17.531787747268325</v>
      </c>
      <c r="T17" s="161">
        <v>23</v>
      </c>
      <c r="U17" s="182">
        <f t="shared" si="0"/>
        <v>2.5081241412401038E-2</v>
      </c>
      <c r="V17" s="161">
        <f t="shared" si="1"/>
        <v>91702</v>
      </c>
      <c r="W17" s="182">
        <f t="shared" si="1"/>
        <v>100</v>
      </c>
      <c r="X17" s="162"/>
      <c r="Y17" s="158">
        <f t="shared" si="2"/>
        <v>1.3389889904506029</v>
      </c>
    </row>
    <row r="18" spans="2:25" s="128" customFormat="1" ht="18" customHeight="1" x14ac:dyDescent="0.2">
      <c r="B18" s="127" t="s">
        <v>44</v>
      </c>
      <c r="C18" s="129"/>
      <c r="D18" s="159">
        <v>194624</v>
      </c>
      <c r="E18" s="160"/>
      <c r="F18" s="161">
        <v>179</v>
      </c>
      <c r="G18" s="182">
        <v>7.6023342139016542E-2</v>
      </c>
      <c r="H18" s="161">
        <v>25212</v>
      </c>
      <c r="I18" s="182">
        <v>10.707824033569191</v>
      </c>
      <c r="J18" s="161">
        <v>33319</v>
      </c>
      <c r="K18" s="182">
        <v>14.150959423072022</v>
      </c>
      <c r="L18" s="161">
        <v>13178</v>
      </c>
      <c r="M18" s="182">
        <v>5.5968469425025695</v>
      </c>
      <c r="N18" s="161">
        <v>38881</v>
      </c>
      <c r="O18" s="182">
        <v>16.513204277693308</v>
      </c>
      <c r="P18" s="161">
        <v>22758</v>
      </c>
      <c r="Q18" s="182">
        <v>9.6655822368700459</v>
      </c>
      <c r="R18" s="161">
        <v>101833</v>
      </c>
      <c r="S18" s="182">
        <v>43.249636871745651</v>
      </c>
      <c r="T18" s="161">
        <v>94</v>
      </c>
      <c r="U18" s="182">
        <f t="shared" si="0"/>
        <v>3.9922872408198626E-2</v>
      </c>
      <c r="V18" s="161">
        <f t="shared" si="1"/>
        <v>235454</v>
      </c>
      <c r="W18" s="182">
        <f t="shared" si="1"/>
        <v>100</v>
      </c>
      <c r="X18" s="162"/>
      <c r="Y18" s="158">
        <f t="shared" si="2"/>
        <v>1.2097891318645182</v>
      </c>
    </row>
    <row r="19" spans="2:25" s="128" customFormat="1" ht="18" customHeight="1" x14ac:dyDescent="0.2">
      <c r="B19" s="127" t="s">
        <v>6</v>
      </c>
      <c r="C19" s="129"/>
      <c r="D19" s="159">
        <v>142054</v>
      </c>
      <c r="E19" s="160"/>
      <c r="F19" s="161">
        <v>1321</v>
      </c>
      <c r="G19" s="182">
        <v>0.69396289058395844</v>
      </c>
      <c r="H19" s="161">
        <v>43079</v>
      </c>
      <c r="I19" s="182">
        <v>22.630755006409043</v>
      </c>
      <c r="J19" s="161">
        <v>4491</v>
      </c>
      <c r="K19" s="182">
        <v>2.359263695391792</v>
      </c>
      <c r="L19" s="161">
        <v>7999</v>
      </c>
      <c r="M19" s="182">
        <v>4.2021265418479059</v>
      </c>
      <c r="N19" s="161">
        <v>13907</v>
      </c>
      <c r="O19" s="182">
        <v>7.3057849503036412</v>
      </c>
      <c r="P19" s="161">
        <v>21998</v>
      </c>
      <c r="Q19" s="182">
        <v>11.556241988694866</v>
      </c>
      <c r="R19" s="161">
        <v>97180</v>
      </c>
      <c r="S19" s="182">
        <v>51.051713631301354</v>
      </c>
      <c r="T19" s="161">
        <v>381</v>
      </c>
      <c r="U19" s="182">
        <f t="shared" si="0"/>
        <v>0.20015129546743995</v>
      </c>
      <c r="V19" s="161">
        <f t="shared" si="1"/>
        <v>190356</v>
      </c>
      <c r="W19" s="182">
        <f t="shared" si="1"/>
        <v>100</v>
      </c>
      <c r="X19" s="162"/>
      <c r="Y19" s="158">
        <f t="shared" si="2"/>
        <v>1.3400256240584567</v>
      </c>
    </row>
    <row r="20" spans="2:25" s="125" customFormat="1" ht="18" customHeight="1" x14ac:dyDescent="0.2">
      <c r="B20" s="127" t="s">
        <v>5</v>
      </c>
      <c r="C20" s="28"/>
      <c r="D20" s="156">
        <v>33607</v>
      </c>
      <c r="F20" s="157">
        <v>1291</v>
      </c>
      <c r="G20" s="181">
        <v>3.4115533005655094</v>
      </c>
      <c r="H20" s="157">
        <v>4069</v>
      </c>
      <c r="I20" s="181">
        <v>10.752602927963638</v>
      </c>
      <c r="J20" s="157">
        <v>1005</v>
      </c>
      <c r="K20" s="181">
        <v>2.655779292849215</v>
      </c>
      <c r="L20" s="157">
        <v>2162</v>
      </c>
      <c r="M20" s="181">
        <v>5.7132286877014957</v>
      </c>
      <c r="N20" s="157">
        <v>4846</v>
      </c>
      <c r="O20" s="181">
        <v>12.805877067808256</v>
      </c>
      <c r="P20" s="157">
        <v>18147</v>
      </c>
      <c r="Q20" s="181">
        <v>47.954653559537022</v>
      </c>
      <c r="R20" s="157">
        <v>6322</v>
      </c>
      <c r="S20" s="181">
        <v>16.706305163574864</v>
      </c>
      <c r="T20" s="157">
        <v>0</v>
      </c>
      <c r="U20" s="181">
        <f t="shared" si="0"/>
        <v>0</v>
      </c>
      <c r="V20" s="157">
        <f t="shared" si="1"/>
        <v>37842</v>
      </c>
      <c r="W20" s="181">
        <f t="shared" si="1"/>
        <v>100</v>
      </c>
      <c r="X20" s="154"/>
      <c r="Y20" s="158">
        <f t="shared" si="2"/>
        <v>1.12601541345553</v>
      </c>
    </row>
    <row r="21" spans="2:25" s="125" customFormat="1" ht="18" customHeight="1" x14ac:dyDescent="0.2">
      <c r="B21" s="32" t="s">
        <v>38</v>
      </c>
      <c r="C21" s="28"/>
      <c r="D21" s="156">
        <v>71475</v>
      </c>
      <c r="F21" s="157">
        <v>5716</v>
      </c>
      <c r="G21" s="181">
        <v>6.5952070521178277</v>
      </c>
      <c r="H21" s="157">
        <v>9157</v>
      </c>
      <c r="I21" s="181">
        <v>10.565484775409892</v>
      </c>
      <c r="J21" s="157">
        <v>25930</v>
      </c>
      <c r="K21" s="181">
        <v>29.918425273165724</v>
      </c>
      <c r="L21" s="157">
        <v>8571</v>
      </c>
      <c r="M21" s="181">
        <v>9.8893491329079595</v>
      </c>
      <c r="N21" s="157">
        <v>7026</v>
      </c>
      <c r="O21" s="181">
        <v>8.1067048194856284</v>
      </c>
      <c r="P21" s="157">
        <v>13253</v>
      </c>
      <c r="Q21" s="181">
        <v>15.29151138238586</v>
      </c>
      <c r="R21" s="157">
        <v>16910</v>
      </c>
      <c r="S21" s="181">
        <v>19.511013165030171</v>
      </c>
      <c r="T21" s="157">
        <v>106</v>
      </c>
      <c r="U21" s="181">
        <f t="shared" si="0"/>
        <v>0.12230439949693662</v>
      </c>
      <c r="V21" s="157">
        <f t="shared" si="1"/>
        <v>86669</v>
      </c>
      <c r="W21" s="181">
        <f t="shared" si="1"/>
        <v>100.00000000000001</v>
      </c>
      <c r="X21" s="154"/>
      <c r="Y21" s="158">
        <f t="shared" si="2"/>
        <v>1.2125778244141308</v>
      </c>
    </row>
    <row r="22" spans="2:25" s="125" customFormat="1" ht="21" customHeight="1" x14ac:dyDescent="0.2">
      <c r="B22" s="32" t="s">
        <v>45</v>
      </c>
      <c r="C22" s="28"/>
      <c r="D22" s="156">
        <v>168871</v>
      </c>
      <c r="F22" s="157">
        <v>4505</v>
      </c>
      <c r="G22" s="181">
        <v>1.9706825429460064</v>
      </c>
      <c r="H22" s="157">
        <v>67544</v>
      </c>
      <c r="I22" s="181">
        <v>29.546677398611553</v>
      </c>
      <c r="J22" s="157">
        <v>48464</v>
      </c>
      <c r="K22" s="181">
        <v>21.200257216722587</v>
      </c>
      <c r="L22" s="157">
        <v>16016</v>
      </c>
      <c r="M22" s="181">
        <v>7.006093586642228</v>
      </c>
      <c r="N22" s="157">
        <v>23910</v>
      </c>
      <c r="O22" s="181">
        <v>10.459271831706772</v>
      </c>
      <c r="P22" s="157">
        <v>24884</v>
      </c>
      <c r="Q22" s="181">
        <v>10.885341708916409</v>
      </c>
      <c r="R22" s="157">
        <v>43194</v>
      </c>
      <c r="S22" s="181">
        <v>18.894930468370653</v>
      </c>
      <c r="T22" s="157">
        <v>84</v>
      </c>
      <c r="U22" s="181">
        <f t="shared" si="0"/>
        <v>3.6745246083787909E-2</v>
      </c>
      <c r="V22" s="157">
        <f t="shared" si="1"/>
        <v>228601</v>
      </c>
      <c r="W22" s="181">
        <f t="shared" si="1"/>
        <v>99.999999999999986</v>
      </c>
      <c r="X22" s="154"/>
      <c r="Y22" s="158">
        <f t="shared" si="2"/>
        <v>1.3537019381658189</v>
      </c>
    </row>
    <row r="23" spans="2:25" s="125" customFormat="1" ht="18" customHeight="1" x14ac:dyDescent="0.2">
      <c r="B23" s="32" t="s">
        <v>46</v>
      </c>
      <c r="C23" s="28"/>
      <c r="D23" s="156">
        <v>38643</v>
      </c>
      <c r="F23" s="157">
        <v>4181</v>
      </c>
      <c r="G23" s="181">
        <v>8.6263101427746136</v>
      </c>
      <c r="H23" s="157">
        <v>8046</v>
      </c>
      <c r="I23" s="181">
        <v>16.600643723693985</v>
      </c>
      <c r="J23" s="157">
        <v>3169</v>
      </c>
      <c r="K23" s="181">
        <v>6.5383345712635137</v>
      </c>
      <c r="L23" s="157">
        <v>3936</v>
      </c>
      <c r="M23" s="181">
        <v>8.1208219856400099</v>
      </c>
      <c r="N23" s="157">
        <v>4921</v>
      </c>
      <c r="O23" s="181">
        <v>10.153090699017909</v>
      </c>
      <c r="P23" s="157">
        <v>1254</v>
      </c>
      <c r="Q23" s="181">
        <v>2.5872740777420153</v>
      </c>
      <c r="R23" s="157">
        <v>22957</v>
      </c>
      <c r="S23" s="181">
        <v>47.365271931996368</v>
      </c>
      <c r="T23" s="157">
        <v>4</v>
      </c>
      <c r="U23" s="181">
        <f t="shared" si="0"/>
        <v>8.2528678715853756E-3</v>
      </c>
      <c r="V23" s="157">
        <f>F23+H23+J23+L23+N23+P23+R23+T23</f>
        <v>48468</v>
      </c>
      <c r="W23" s="181">
        <f t="shared" si="1"/>
        <v>100</v>
      </c>
      <c r="X23" s="154"/>
      <c r="Y23" s="158">
        <f t="shared" si="2"/>
        <v>1.2542504463939135</v>
      </c>
    </row>
    <row r="24" spans="2:25" s="125" customFormat="1" ht="22.5" customHeight="1" x14ac:dyDescent="0.2">
      <c r="B24" s="32" t="s">
        <v>47</v>
      </c>
      <c r="C24" s="28"/>
      <c r="D24" s="156">
        <v>15455</v>
      </c>
      <c r="F24" s="126">
        <v>1848</v>
      </c>
      <c r="G24" s="183">
        <v>8.8298533135840227</v>
      </c>
      <c r="H24" s="126">
        <v>2924</v>
      </c>
      <c r="I24" s="181">
        <v>13.971044961536624</v>
      </c>
      <c r="J24" s="126">
        <v>1007</v>
      </c>
      <c r="K24" s="181">
        <v>4.8115055664389121</v>
      </c>
      <c r="L24" s="126">
        <v>580</v>
      </c>
      <c r="M24" s="181">
        <v>2.7712743083759377</v>
      </c>
      <c r="N24" s="126">
        <v>2476</v>
      </c>
      <c r="O24" s="181">
        <v>11.83047446127383</v>
      </c>
      <c r="P24" s="126">
        <v>2573</v>
      </c>
      <c r="Q24" s="181">
        <v>12.293946199053945</v>
      </c>
      <c r="R24" s="126">
        <v>9486</v>
      </c>
      <c r="S24" s="181">
        <v>45.324669119403701</v>
      </c>
      <c r="T24" s="126">
        <v>35</v>
      </c>
      <c r="U24" s="181">
        <f t="shared" si="0"/>
        <v>0.16723207033303072</v>
      </c>
      <c r="V24" s="126">
        <f t="shared" si="1"/>
        <v>20929</v>
      </c>
      <c r="W24" s="181">
        <f t="shared" si="1"/>
        <v>100</v>
      </c>
      <c r="X24" s="154"/>
      <c r="Y24" s="158">
        <f t="shared" si="2"/>
        <v>1.3541895826593335</v>
      </c>
    </row>
    <row r="25" spans="2:25" s="125" customFormat="1" ht="18" customHeight="1" x14ac:dyDescent="0.2">
      <c r="B25" s="32" t="s">
        <v>48</v>
      </c>
      <c r="C25" s="28"/>
      <c r="D25" s="156">
        <v>66047</v>
      </c>
      <c r="F25" s="126">
        <v>854</v>
      </c>
      <c r="G25" s="183">
        <v>0.93219228921975283</v>
      </c>
      <c r="H25" s="126">
        <v>22673</v>
      </c>
      <c r="I25" s="181">
        <v>24.748941186744094</v>
      </c>
      <c r="J25" s="126">
        <v>5564</v>
      </c>
      <c r="K25" s="181">
        <v>6.0734401606776407</v>
      </c>
      <c r="L25" s="126">
        <v>7538</v>
      </c>
      <c r="M25" s="181">
        <v>8.2281797144478883</v>
      </c>
      <c r="N25" s="126">
        <v>12916</v>
      </c>
      <c r="O25" s="181">
        <v>14.098589704405537</v>
      </c>
      <c r="P25" s="126">
        <v>1323</v>
      </c>
      <c r="Q25" s="181">
        <v>1.4441339562502729</v>
      </c>
      <c r="R25" s="126">
        <v>34011</v>
      </c>
      <c r="S25" s="181">
        <v>37.125049120202597</v>
      </c>
      <c r="T25" s="126">
        <v>6733</v>
      </c>
      <c r="U25" s="181">
        <f t="shared" si="0"/>
        <v>7.34947386805222</v>
      </c>
      <c r="V25" s="126">
        <f t="shared" si="1"/>
        <v>91612</v>
      </c>
      <c r="W25" s="181">
        <f t="shared" si="1"/>
        <v>100</v>
      </c>
      <c r="X25" s="154"/>
      <c r="Y25" s="158">
        <f t="shared" si="2"/>
        <v>1.3870728420670129</v>
      </c>
    </row>
    <row r="26" spans="2:25" s="125" customFormat="1" ht="18" customHeight="1" x14ac:dyDescent="0.2">
      <c r="B26" s="32" t="s">
        <v>49</v>
      </c>
      <c r="C26" s="28"/>
      <c r="D26" s="156">
        <v>8872</v>
      </c>
      <c r="F26" s="126">
        <v>1045</v>
      </c>
      <c r="G26" s="183">
        <v>7.7955986572174565</v>
      </c>
      <c r="H26" s="126">
        <v>3245</v>
      </c>
      <c r="I26" s="181">
        <v>24.20738530399105</v>
      </c>
      <c r="J26" s="126">
        <v>3758</v>
      </c>
      <c r="K26" s="181">
        <v>28.034315553897798</v>
      </c>
      <c r="L26" s="126">
        <v>1238</v>
      </c>
      <c r="M26" s="181">
        <v>9.2353599403207767</v>
      </c>
      <c r="N26" s="126">
        <v>1847</v>
      </c>
      <c r="O26" s="181">
        <v>13.778440880268557</v>
      </c>
      <c r="P26" s="126">
        <v>1020</v>
      </c>
      <c r="Q26" s="181">
        <v>7.6091010816859379</v>
      </c>
      <c r="R26" s="126">
        <v>1252</v>
      </c>
      <c r="S26" s="181">
        <v>9.3397985826184264</v>
      </c>
      <c r="T26" s="126">
        <v>0</v>
      </c>
      <c r="U26" s="181">
        <f t="shared" si="0"/>
        <v>0</v>
      </c>
      <c r="V26" s="126">
        <f t="shared" si="1"/>
        <v>13405</v>
      </c>
      <c r="W26" s="181">
        <f t="shared" si="1"/>
        <v>100.00000000000001</v>
      </c>
      <c r="X26" s="154"/>
      <c r="Y26" s="158">
        <f t="shared" si="2"/>
        <v>1.5109332732191163</v>
      </c>
    </row>
    <row r="27" spans="2:25" s="125" customFormat="1" ht="18" customHeight="1" x14ac:dyDescent="0.2">
      <c r="B27" s="32" t="s">
        <v>4</v>
      </c>
      <c r="C27" s="28"/>
      <c r="D27" s="156">
        <v>3250</v>
      </c>
      <c r="F27" s="126">
        <v>575</v>
      </c>
      <c r="G27" s="183">
        <v>13.136851724925748</v>
      </c>
      <c r="H27" s="126">
        <v>761</v>
      </c>
      <c r="I27" s="181">
        <v>17.386337674206079</v>
      </c>
      <c r="J27" s="126">
        <v>1140</v>
      </c>
      <c r="K27" s="181">
        <v>26.045236463331047</v>
      </c>
      <c r="L27" s="126">
        <v>64</v>
      </c>
      <c r="M27" s="181">
        <v>1.4621887137308658</v>
      </c>
      <c r="N27" s="126">
        <v>181</v>
      </c>
      <c r="O27" s="181">
        <v>4.1352524560201047</v>
      </c>
      <c r="P27" s="126">
        <v>4</v>
      </c>
      <c r="Q27" s="181">
        <v>9.1386794608179112E-2</v>
      </c>
      <c r="R27" s="126">
        <v>1652</v>
      </c>
      <c r="S27" s="181">
        <v>37.742746173177977</v>
      </c>
      <c r="T27" s="126">
        <v>0</v>
      </c>
      <c r="U27" s="181">
        <f t="shared" si="0"/>
        <v>0</v>
      </c>
      <c r="V27" s="157">
        <f t="shared" si="1"/>
        <v>4377</v>
      </c>
      <c r="W27" s="181">
        <f t="shared" si="1"/>
        <v>100</v>
      </c>
      <c r="X27" s="154"/>
      <c r="Y27" s="158">
        <f t="shared" si="2"/>
        <v>1.3467692307692307</v>
      </c>
    </row>
    <row r="28" spans="2:25" s="125" customFormat="1" ht="8.25" customHeight="1" x14ac:dyDescent="0.2">
      <c r="B28" s="163"/>
      <c r="C28" s="28"/>
      <c r="D28" s="164"/>
      <c r="F28" s="165"/>
      <c r="G28" s="166"/>
      <c r="H28" s="165"/>
      <c r="I28" s="167"/>
      <c r="J28" s="165"/>
      <c r="K28" s="167"/>
      <c r="L28" s="165"/>
      <c r="M28" s="167"/>
      <c r="N28" s="165"/>
      <c r="O28" s="166"/>
      <c r="P28" s="165"/>
      <c r="Q28" s="166"/>
      <c r="R28" s="165"/>
      <c r="S28" s="166"/>
      <c r="T28" s="165"/>
      <c r="U28" s="166"/>
      <c r="V28" s="168"/>
      <c r="W28" s="167"/>
      <c r="X28" s="154"/>
      <c r="Y28" s="169"/>
    </row>
    <row r="29" spans="2:25" s="125" customFormat="1" ht="3" customHeight="1" x14ac:dyDescent="0.2">
      <c r="B29" s="101"/>
      <c r="C29" s="25"/>
      <c r="D29" s="170"/>
      <c r="E29" s="27"/>
      <c r="F29" s="171"/>
      <c r="G29" s="171"/>
      <c r="H29" s="171"/>
      <c r="I29" s="171"/>
      <c r="J29" s="171"/>
      <c r="K29" s="171"/>
      <c r="L29" s="171"/>
      <c r="M29" s="171"/>
      <c r="N29" s="171"/>
      <c r="O29" s="171"/>
      <c r="P29" s="171"/>
      <c r="Q29" s="171"/>
      <c r="R29" s="171"/>
      <c r="S29" s="171"/>
      <c r="T29" s="171"/>
      <c r="U29" s="171"/>
      <c r="V29" s="172"/>
      <c r="W29" s="171"/>
      <c r="X29" s="171"/>
      <c r="Y29" s="171"/>
    </row>
    <row r="30" spans="2:25" s="27" customFormat="1" ht="20.25" customHeight="1" x14ac:dyDescent="0.2">
      <c r="B30" s="69" t="s">
        <v>3</v>
      </c>
      <c r="C30" s="123"/>
      <c r="D30" s="173">
        <f>SUM(D10:D29)</f>
        <v>1352257</v>
      </c>
      <c r="E30" s="23"/>
      <c r="F30" s="65">
        <f>SUM(F10:F27)</f>
        <v>67516</v>
      </c>
      <c r="G30" s="67">
        <f>F30*100/$V30</f>
        <v>3.7426052559224474</v>
      </c>
      <c r="H30" s="65">
        <f>SUM(H10:H27)</f>
        <v>386346</v>
      </c>
      <c r="I30" s="67">
        <f>H30*100/$V30</f>
        <v>21.416265332730223</v>
      </c>
      <c r="J30" s="65">
        <f>SUM(J10:J27)</f>
        <v>329818</v>
      </c>
      <c r="K30" s="67">
        <f>J30*100/$V30</f>
        <v>18.282756388083264</v>
      </c>
      <c r="L30" s="65">
        <f>SUM(L10:L27)</f>
        <v>99916</v>
      </c>
      <c r="M30" s="67">
        <f>L30*100/$V30</f>
        <v>5.5386300543685536</v>
      </c>
      <c r="N30" s="65">
        <f>SUM(N10:N27)</f>
        <v>179058</v>
      </c>
      <c r="O30" s="67">
        <f>N30*100/$V30</f>
        <v>9.9256977888939151</v>
      </c>
      <c r="P30" s="65">
        <f>SUM(P10:P27)</f>
        <v>196328</v>
      </c>
      <c r="Q30" s="67">
        <f>P30*100/$V30</f>
        <v>10.883023352757009</v>
      </c>
      <c r="R30" s="65">
        <f>SUM(R10:R27)</f>
        <v>535351</v>
      </c>
      <c r="S30" s="67">
        <f>R30*100/$V30</f>
        <v>29.676039255337077</v>
      </c>
      <c r="T30" s="65">
        <f>SUM(T10:T28)</f>
        <v>9651</v>
      </c>
      <c r="U30" s="67">
        <f>T30*100/$V30</f>
        <v>0.53498257190751142</v>
      </c>
      <c r="V30" s="65">
        <f>SUM(V10:V27)</f>
        <v>1803984</v>
      </c>
      <c r="W30" s="67">
        <f>G30+I30+K30+M30+O30+Q30+S30+U30</f>
        <v>99.999999999999986</v>
      </c>
      <c r="X30" s="174"/>
      <c r="Y30" s="175">
        <f>(V30/D30)</f>
        <v>1.3340541036208353</v>
      </c>
    </row>
    <row r="31" spans="2:25" s="27" customFormat="1" ht="5.25" customHeight="1" x14ac:dyDescent="0.2">
      <c r="B31" s="130"/>
      <c r="C31" s="123"/>
      <c r="D31" s="176"/>
      <c r="E31" s="23"/>
      <c r="F31" s="176"/>
      <c r="G31" s="174"/>
      <c r="H31" s="176"/>
      <c r="I31" s="174"/>
      <c r="J31" s="176"/>
      <c r="K31" s="174"/>
      <c r="L31" s="176"/>
      <c r="M31" s="174"/>
      <c r="N31" s="176"/>
      <c r="O31" s="174"/>
      <c r="P31" s="176"/>
      <c r="Q31" s="174"/>
      <c r="R31" s="176"/>
      <c r="S31" s="174"/>
      <c r="T31" s="176"/>
      <c r="U31" s="174"/>
      <c r="V31" s="176"/>
      <c r="W31" s="174"/>
      <c r="X31" s="174"/>
      <c r="Y31" s="174"/>
    </row>
    <row r="32" spans="2:25" s="536" customFormat="1" ht="18.75" customHeight="1" x14ac:dyDescent="0.2">
      <c r="B32" s="179" t="s">
        <v>42</v>
      </c>
      <c r="C32" s="989"/>
      <c r="D32" s="989"/>
      <c r="E32" s="989"/>
      <c r="F32" s="989"/>
      <c r="G32" s="989"/>
      <c r="H32" s="989"/>
      <c r="I32" s="989"/>
      <c r="J32" s="989"/>
      <c r="K32" s="989"/>
      <c r="L32" s="989"/>
      <c r="N32" s="989"/>
      <c r="O32" s="989"/>
      <c r="P32" s="989"/>
      <c r="Q32" s="989"/>
      <c r="R32" s="989"/>
      <c r="S32" s="989"/>
      <c r="T32" s="989"/>
      <c r="U32" s="989"/>
      <c r="V32" s="989"/>
      <c r="W32" s="989"/>
    </row>
    <row r="33" spans="2:25" s="990" customFormat="1" x14ac:dyDescent="0.2">
      <c r="B33" s="180" t="s">
        <v>50</v>
      </c>
      <c r="F33" s="991"/>
      <c r="G33" s="991"/>
      <c r="H33" s="991"/>
      <c r="I33" s="991"/>
      <c r="J33" s="991"/>
      <c r="K33" s="991"/>
      <c r="L33" s="991"/>
      <c r="M33" s="991"/>
      <c r="N33" s="991"/>
      <c r="O33" s="991"/>
      <c r="P33" s="991"/>
      <c r="Q33" s="991"/>
      <c r="R33" s="991"/>
      <c r="S33" s="991"/>
      <c r="T33" s="991"/>
      <c r="U33" s="991"/>
      <c r="X33" s="536"/>
      <c r="Y33" s="536"/>
    </row>
    <row r="34" spans="2:25" s="990" customFormat="1" x14ac:dyDescent="0.2">
      <c r="F34" s="992"/>
      <c r="G34" s="992"/>
      <c r="H34" s="992"/>
      <c r="I34" s="992"/>
      <c r="J34" s="992"/>
      <c r="X34" s="536"/>
      <c r="Y34" s="536"/>
    </row>
    <row r="35" spans="2:25" s="990" customFormat="1" x14ac:dyDescent="0.2">
      <c r="X35" s="536"/>
      <c r="Y35" s="536"/>
    </row>
    <row r="36" spans="2:25" s="990" customFormat="1" x14ac:dyDescent="0.2">
      <c r="D36" s="1012"/>
      <c r="T36" s="536"/>
      <c r="U36" s="536"/>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13">
    <mergeCell ref="B3:X3"/>
    <mergeCell ref="B4:W4"/>
    <mergeCell ref="F6:W6"/>
    <mergeCell ref="B7:B8"/>
    <mergeCell ref="F7:G7"/>
    <mergeCell ref="H7:I7"/>
    <mergeCell ref="J7:K7"/>
    <mergeCell ref="L7:M7"/>
    <mergeCell ref="N7:O7"/>
    <mergeCell ref="P7:Q7"/>
    <mergeCell ref="R7:S7"/>
    <mergeCell ref="T7:U7"/>
    <mergeCell ref="V7:W7"/>
  </mergeCells>
  <printOptions horizontalCentered="1"/>
  <pageMargins left="0" right="0" top="0.43307086614173229" bottom="0.43307086614173229" header="0" footer="0"/>
  <pageSetup paperSize="9" scale="94"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42">
    <tabColor theme="0"/>
    <pageSetUpPr fitToPage="1"/>
  </sheetPr>
  <dimension ref="B1:Y56"/>
  <sheetViews>
    <sheetView topLeftCell="A12"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2:25" s="44" customFormat="1" ht="49.5" customHeight="1" x14ac:dyDescent="0.2">
      <c r="B2" s="122"/>
      <c r="C2" s="122"/>
      <c r="D2" s="122"/>
      <c r="E2" s="122"/>
      <c r="F2" s="122"/>
      <c r="G2" s="122"/>
      <c r="H2" s="122"/>
      <c r="I2" s="122"/>
      <c r="J2" s="122"/>
      <c r="K2" s="122"/>
      <c r="X2" s="92"/>
      <c r="Y2" s="92"/>
    </row>
    <row r="3" spans="2:25" s="7" customFormat="1" ht="19.5" x14ac:dyDescent="0.2">
      <c r="B3" s="1032" t="s">
        <v>425</v>
      </c>
      <c r="C3" s="1032"/>
      <c r="D3" s="1032"/>
      <c r="E3" s="1032"/>
      <c r="F3" s="1032"/>
      <c r="G3" s="1032"/>
      <c r="H3" s="1032"/>
      <c r="I3" s="1032"/>
      <c r="J3" s="1032"/>
      <c r="K3" s="1032"/>
      <c r="L3" s="1032"/>
      <c r="M3" s="1032"/>
      <c r="N3" s="1032"/>
      <c r="O3" s="1032"/>
      <c r="P3" s="1032"/>
      <c r="Q3" s="1032"/>
      <c r="R3" s="1032"/>
      <c r="S3" s="1032"/>
      <c r="T3" s="1032"/>
      <c r="U3" s="1032"/>
      <c r="V3" s="1032"/>
      <c r="W3" s="1032"/>
      <c r="X3" s="1032"/>
      <c r="Y3" s="13"/>
    </row>
    <row r="4" spans="2: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517" customFormat="1" ht="19.5" customHeight="1" x14ac:dyDescent="0.2">
      <c r="B6" s="518"/>
      <c r="C6" s="518"/>
      <c r="D6" s="518"/>
      <c r="E6" s="518"/>
      <c r="F6" s="1105" t="s">
        <v>55</v>
      </c>
      <c r="G6" s="1105"/>
      <c r="H6" s="1105"/>
      <c r="I6" s="1105"/>
      <c r="J6" s="1105"/>
      <c r="K6" s="1105"/>
      <c r="L6" s="1105"/>
      <c r="M6" s="1105"/>
      <c r="N6" s="1105"/>
      <c r="O6" s="1105"/>
      <c r="P6" s="1105"/>
      <c r="Q6" s="1105"/>
      <c r="R6" s="1105"/>
      <c r="S6" s="1105"/>
      <c r="T6" s="1105"/>
      <c r="U6" s="1105"/>
      <c r="V6" s="1105"/>
      <c r="W6" s="1105"/>
      <c r="X6" s="673"/>
      <c r="Y6" s="673"/>
    </row>
    <row r="7" spans="2:25" s="517" customFormat="1" ht="64.5" customHeight="1" x14ac:dyDescent="0.2">
      <c r="B7" s="1106" t="s">
        <v>15</v>
      </c>
      <c r="C7" s="542"/>
      <c r="D7" s="543" t="s">
        <v>56</v>
      </c>
      <c r="E7" s="542"/>
      <c r="F7" s="1107" t="s">
        <v>176</v>
      </c>
      <c r="G7" s="1107"/>
      <c r="H7" s="1107" t="s">
        <v>62</v>
      </c>
      <c r="I7" s="1107"/>
      <c r="J7" s="1107" t="s">
        <v>63</v>
      </c>
      <c r="K7" s="1107"/>
      <c r="L7" s="1107" t="s">
        <v>160</v>
      </c>
      <c r="M7" s="1107"/>
      <c r="N7" s="1107" t="s">
        <v>3</v>
      </c>
      <c r="O7" s="1107"/>
      <c r="P7" s="543"/>
      <c r="Q7" s="543" t="s">
        <v>65</v>
      </c>
      <c r="R7" s="518"/>
      <c r="S7" s="518"/>
      <c r="T7" s="518"/>
      <c r="U7" s="518"/>
      <c r="V7" s="518"/>
      <c r="W7" s="518"/>
    </row>
    <row r="8" spans="2:25" s="627" customFormat="1" ht="20.25" customHeight="1" x14ac:dyDescent="0.2">
      <c r="B8" s="1106"/>
      <c r="C8" s="544"/>
      <c r="D8" s="543" t="s">
        <v>12</v>
      </c>
      <c r="E8" s="544"/>
      <c r="F8" s="543" t="s">
        <v>12</v>
      </c>
      <c r="G8" s="543" t="s">
        <v>31</v>
      </c>
      <c r="H8" s="543" t="s">
        <v>12</v>
      </c>
      <c r="I8" s="543" t="s">
        <v>31</v>
      </c>
      <c r="J8" s="543" t="s">
        <v>12</v>
      </c>
      <c r="K8" s="543" t="s">
        <v>31</v>
      </c>
      <c r="L8" s="543" t="s">
        <v>12</v>
      </c>
      <c r="M8" s="543" t="s">
        <v>31</v>
      </c>
      <c r="N8" s="543" t="s">
        <v>12</v>
      </c>
      <c r="O8" s="543" t="s">
        <v>31</v>
      </c>
      <c r="P8" s="543"/>
      <c r="Q8" s="543" t="s">
        <v>12</v>
      </c>
      <c r="R8" s="542"/>
      <c r="S8" s="542"/>
      <c r="T8" s="542"/>
      <c r="U8" s="542"/>
      <c r="V8" s="542"/>
      <c r="W8" s="542"/>
    </row>
    <row r="9" spans="2:25" s="628" customFormat="1" ht="8.25" customHeight="1" x14ac:dyDescent="0.2">
      <c r="B9" s="545"/>
      <c r="C9" s="546"/>
      <c r="D9" s="547"/>
      <c r="E9" s="546"/>
      <c r="F9" s="548"/>
      <c r="G9" s="548"/>
      <c r="H9" s="548"/>
      <c r="I9" s="548"/>
      <c r="J9" s="548"/>
      <c r="K9" s="548"/>
      <c r="L9" s="548"/>
      <c r="M9" s="548"/>
      <c r="N9" s="548"/>
      <c r="O9" s="548"/>
      <c r="P9" s="548"/>
      <c r="Q9" s="548"/>
      <c r="R9" s="544"/>
      <c r="S9" s="544"/>
      <c r="T9" s="544"/>
      <c r="U9" s="544"/>
      <c r="V9" s="544"/>
      <c r="W9" s="544"/>
    </row>
    <row r="10" spans="2:25" s="629" customFormat="1" ht="18" customHeight="1" x14ac:dyDescent="0.2">
      <c r="B10" s="531" t="s">
        <v>11</v>
      </c>
      <c r="C10" s="546"/>
      <c r="D10" s="550">
        <f>'41benpresaad'!D10</f>
        <v>272073</v>
      </c>
      <c r="E10" s="549"/>
      <c r="F10" s="551">
        <f>'41benpresaad'!F10+'41benpresaad'!H10+'41benpresaad'!J10+'41benpresaad'!L10+'41benpresaad'!N10</f>
        <v>313306</v>
      </c>
      <c r="G10" s="552">
        <f t="shared" ref="G10:G27" si="0">F10*100/$N10</f>
        <v>79.205282610564211</v>
      </c>
      <c r="H10" s="551">
        <f>'41benpresaad'!P10</f>
        <v>4370</v>
      </c>
      <c r="I10" s="552">
        <f t="shared" ref="I10:I27" si="1">H10*100/$N10</f>
        <v>1.1047572820442813</v>
      </c>
      <c r="J10" s="551">
        <f>'41benpresaad'!R10</f>
        <v>77875</v>
      </c>
      <c r="K10" s="552">
        <f t="shared" ref="K10:K27" si="2">J10*100/$N10</f>
        <v>19.687179253821146</v>
      </c>
      <c r="L10" s="551">
        <f>'41benpresaad'!T10</f>
        <v>11</v>
      </c>
      <c r="M10" s="552">
        <f t="shared" ref="M10:M27" si="3">L10*100/$N10</f>
        <v>2.7808535703631797E-3</v>
      </c>
      <c r="N10" s="551">
        <f>F10+H10+J10+L10</f>
        <v>395562</v>
      </c>
      <c r="O10" s="552">
        <f>G10+I10+K10+M10</f>
        <v>99.999999999999986</v>
      </c>
      <c r="P10" s="553"/>
      <c r="Q10" s="553">
        <f t="shared" ref="Q10:Q27" si="4">N10/D10</f>
        <v>1.4538818625883494</v>
      </c>
      <c r="R10" s="549"/>
      <c r="S10" s="549"/>
      <c r="T10" s="549"/>
      <c r="U10" s="549"/>
      <c r="V10" s="549"/>
      <c r="W10" s="549"/>
    </row>
    <row r="11" spans="2:25" s="629" customFormat="1" ht="18" customHeight="1" x14ac:dyDescent="0.2">
      <c r="B11" s="531" t="s">
        <v>10</v>
      </c>
      <c r="C11" s="546"/>
      <c r="D11" s="550">
        <f>'41benpresaad'!D11</f>
        <v>38394</v>
      </c>
      <c r="E11" s="549"/>
      <c r="F11" s="551">
        <f>'41benpresaad'!F11+'41benpresaad'!H11+'41benpresaad'!J11+'41benpresaad'!L11+'41benpresaad'!N11</f>
        <v>17654</v>
      </c>
      <c r="G11" s="552">
        <f t="shared" si="0"/>
        <v>39.671910112359548</v>
      </c>
      <c r="H11" s="551">
        <f>'41benpresaad'!P11</f>
        <v>7160</v>
      </c>
      <c r="I11" s="552">
        <f t="shared" si="1"/>
        <v>16.089887640449437</v>
      </c>
      <c r="J11" s="551">
        <f>'41benpresaad'!R11</f>
        <v>19686</v>
      </c>
      <c r="K11" s="552">
        <f t="shared" si="2"/>
        <v>44.238202247191012</v>
      </c>
      <c r="L11" s="551">
        <f>'41benpresaad'!T11</f>
        <v>0</v>
      </c>
      <c r="M11" s="552">
        <f t="shared" si="3"/>
        <v>0</v>
      </c>
      <c r="N11" s="551">
        <f t="shared" ref="N11:N27" si="5">F11+H11+J11+L11</f>
        <v>44500</v>
      </c>
      <c r="O11" s="552">
        <f t="shared" ref="O11:O27" si="6">G11+I11+K11+M11</f>
        <v>100</v>
      </c>
      <c r="P11" s="553"/>
      <c r="Q11" s="553">
        <f t="shared" si="4"/>
        <v>1.1590352659269678</v>
      </c>
      <c r="R11" s="549"/>
      <c r="S11" s="549"/>
      <c r="T11" s="549"/>
      <c r="U11" s="549"/>
      <c r="V11" s="549"/>
      <c r="W11" s="549"/>
    </row>
    <row r="12" spans="2:25" s="629" customFormat="1" ht="22.5" customHeight="1" x14ac:dyDescent="0.2">
      <c r="B12" s="531" t="s">
        <v>40</v>
      </c>
      <c r="C12" s="546"/>
      <c r="D12" s="550">
        <f>'41benpresaad'!D12</f>
        <v>29719</v>
      </c>
      <c r="E12" s="549"/>
      <c r="F12" s="550">
        <f>'41benpresaad'!F12+'41benpresaad'!H12+'41benpresaad'!J12+'41benpresaad'!L12+'41benpresaad'!N12</f>
        <v>22946</v>
      </c>
      <c r="G12" s="552">
        <f t="shared" si="0"/>
        <v>60.479704797047972</v>
      </c>
      <c r="H12" s="551">
        <f>'41benpresaad'!P12</f>
        <v>3967</v>
      </c>
      <c r="I12" s="552">
        <f t="shared" si="1"/>
        <v>10.455983131259885</v>
      </c>
      <c r="J12" s="551">
        <f>'41benpresaad'!R12</f>
        <v>11009</v>
      </c>
      <c r="K12" s="552">
        <f t="shared" si="2"/>
        <v>29.016868740115971</v>
      </c>
      <c r="L12" s="551">
        <f>'41benpresaad'!T12</f>
        <v>18</v>
      </c>
      <c r="M12" s="552">
        <f t="shared" si="3"/>
        <v>4.7443331576172906E-2</v>
      </c>
      <c r="N12" s="551">
        <f t="shared" si="5"/>
        <v>37940</v>
      </c>
      <c r="O12" s="552">
        <f t="shared" si="6"/>
        <v>100</v>
      </c>
      <c r="P12" s="553"/>
      <c r="Q12" s="553">
        <f t="shared" si="4"/>
        <v>1.2766243817086713</v>
      </c>
      <c r="R12" s="549"/>
      <c r="S12" s="549"/>
      <c r="T12" s="549"/>
      <c r="U12" s="549"/>
      <c r="V12" s="549"/>
      <c r="W12" s="549"/>
    </row>
    <row r="13" spans="2:25" s="629" customFormat="1" ht="18" customHeight="1" x14ac:dyDescent="0.2">
      <c r="B13" s="531" t="s">
        <v>41</v>
      </c>
      <c r="C13" s="546"/>
      <c r="D13" s="550">
        <f>'41benpresaad'!D13</f>
        <v>27463</v>
      </c>
      <c r="E13" s="549"/>
      <c r="F13" s="551">
        <f>'41benpresaad'!F13+'41benpresaad'!H13+'41benpresaad'!J13+'41benpresaad'!L13+'41benpresaad'!N13</f>
        <v>23035</v>
      </c>
      <c r="G13" s="552">
        <f t="shared" si="0"/>
        <v>52.118922098784985</v>
      </c>
      <c r="H13" s="551">
        <f>'41benpresaad'!P13</f>
        <v>792</v>
      </c>
      <c r="I13" s="552">
        <f t="shared" si="1"/>
        <v>1.7919768310066293</v>
      </c>
      <c r="J13" s="551">
        <f>'41benpresaad'!R13</f>
        <v>20370</v>
      </c>
      <c r="K13" s="552">
        <f t="shared" si="2"/>
        <v>46.089101070208386</v>
      </c>
      <c r="L13" s="551">
        <f>'41benpresaad'!T13</f>
        <v>0</v>
      </c>
      <c r="M13" s="552">
        <f t="shared" si="3"/>
        <v>0</v>
      </c>
      <c r="N13" s="551">
        <f t="shared" si="5"/>
        <v>44197</v>
      </c>
      <c r="O13" s="552">
        <f t="shared" si="6"/>
        <v>100</v>
      </c>
      <c r="P13" s="553"/>
      <c r="Q13" s="553">
        <f t="shared" si="4"/>
        <v>1.609328915267815</v>
      </c>
      <c r="R13" s="549"/>
      <c r="S13" s="549"/>
      <c r="T13" s="549"/>
      <c r="U13" s="549"/>
      <c r="V13" s="549"/>
      <c r="W13" s="549"/>
    </row>
    <row r="14" spans="2:25" s="629" customFormat="1" ht="18" customHeight="1" x14ac:dyDescent="0.2">
      <c r="B14" s="531" t="s">
        <v>9</v>
      </c>
      <c r="C14" s="546"/>
      <c r="D14" s="550">
        <f>'41benpresaad'!D14</f>
        <v>37988</v>
      </c>
      <c r="E14" s="549"/>
      <c r="F14" s="551">
        <f>'41benpresaad'!F14+'41benpresaad'!H14+'41benpresaad'!J14+'41benpresaad'!L14+'41benpresaad'!N14</f>
        <v>14322</v>
      </c>
      <c r="G14" s="552">
        <f t="shared" si="0"/>
        <v>33.675052903832587</v>
      </c>
      <c r="H14" s="551">
        <f>'41benpresaad'!P14</f>
        <v>12998</v>
      </c>
      <c r="I14" s="552">
        <f t="shared" si="1"/>
        <v>30.561956266165058</v>
      </c>
      <c r="J14" s="551">
        <f>'41benpresaad'!R14</f>
        <v>15210</v>
      </c>
      <c r="K14" s="552">
        <f t="shared" si="2"/>
        <v>35.762990830002352</v>
      </c>
      <c r="L14" s="551">
        <f>'41benpresaad'!T14</f>
        <v>0</v>
      </c>
      <c r="M14" s="552">
        <f t="shared" si="3"/>
        <v>0</v>
      </c>
      <c r="N14" s="551">
        <f t="shared" si="5"/>
        <v>42530</v>
      </c>
      <c r="O14" s="552">
        <f t="shared" si="6"/>
        <v>100</v>
      </c>
      <c r="P14" s="553"/>
      <c r="Q14" s="553">
        <f t="shared" si="4"/>
        <v>1.1195640728651153</v>
      </c>
      <c r="R14" s="549"/>
      <c r="S14" s="549"/>
      <c r="T14" s="549"/>
      <c r="U14" s="549"/>
      <c r="V14" s="549"/>
      <c r="W14" s="549"/>
    </row>
    <row r="15" spans="2:25" s="629" customFormat="1" ht="18" customHeight="1" x14ac:dyDescent="0.2">
      <c r="B15" s="531" t="s">
        <v>8</v>
      </c>
      <c r="C15" s="546"/>
      <c r="D15" s="550">
        <f>'41benpresaad'!D15</f>
        <v>17805</v>
      </c>
      <c r="E15" s="549"/>
      <c r="F15" s="550">
        <f>'41benpresaad'!F15+'41benpresaad'!H15+'41benpresaad'!J15+'41benpresaad'!L15+'41benpresaad'!N15</f>
        <v>18912</v>
      </c>
      <c r="G15" s="552">
        <f t="shared" si="0"/>
        <v>67.32645069419722</v>
      </c>
      <c r="H15" s="551">
        <f>'41benpresaad'!P15</f>
        <v>194</v>
      </c>
      <c r="I15" s="552">
        <f t="shared" si="1"/>
        <v>0.69063723745105021</v>
      </c>
      <c r="J15" s="551">
        <f>'41benpresaad'!R15</f>
        <v>8984</v>
      </c>
      <c r="K15" s="552">
        <f t="shared" si="2"/>
        <v>31.982912068351727</v>
      </c>
      <c r="L15" s="551">
        <f>'41benpresaad'!T15</f>
        <v>0</v>
      </c>
      <c r="M15" s="552">
        <f t="shared" si="3"/>
        <v>0</v>
      </c>
      <c r="N15" s="551">
        <f t="shared" si="5"/>
        <v>28090</v>
      </c>
      <c r="O15" s="552">
        <f t="shared" si="6"/>
        <v>100</v>
      </c>
      <c r="P15" s="553"/>
      <c r="Q15" s="553">
        <f t="shared" si="4"/>
        <v>1.5776467284470654</v>
      </c>
      <c r="R15" s="549"/>
      <c r="S15" s="549"/>
      <c r="T15" s="549"/>
      <c r="U15" s="549"/>
      <c r="V15" s="549"/>
      <c r="W15" s="549"/>
    </row>
    <row r="16" spans="2:25" s="629" customFormat="1" ht="18" customHeight="1" x14ac:dyDescent="0.2">
      <c r="B16" s="531" t="s">
        <v>7</v>
      </c>
      <c r="C16" s="546"/>
      <c r="D16" s="550">
        <f>'41benpresaad'!D16</f>
        <v>117431</v>
      </c>
      <c r="E16" s="549"/>
      <c r="F16" s="551">
        <f>'41benpresaad'!F16+'41benpresaad'!H16+'41benpresaad'!J16+'41benpresaad'!L16+'41benpresaad'!N16</f>
        <v>77860</v>
      </c>
      <c r="G16" s="552">
        <f t="shared" si="0"/>
        <v>48.136012364760433</v>
      </c>
      <c r="H16" s="551">
        <f>'41benpresaad'!P16</f>
        <v>50385</v>
      </c>
      <c r="I16" s="552">
        <f t="shared" si="1"/>
        <v>31.149922720247297</v>
      </c>
      <c r="J16" s="551">
        <f>'41benpresaad'!R16</f>
        <v>31343</v>
      </c>
      <c r="K16" s="552">
        <f t="shared" si="2"/>
        <v>19.377434312210202</v>
      </c>
      <c r="L16" s="551">
        <f>'41benpresaad'!T16</f>
        <v>2162</v>
      </c>
      <c r="M16" s="552">
        <f t="shared" si="3"/>
        <v>1.3366306027820711</v>
      </c>
      <c r="N16" s="551">
        <f t="shared" si="5"/>
        <v>161750</v>
      </c>
      <c r="O16" s="552">
        <f t="shared" si="6"/>
        <v>100</v>
      </c>
      <c r="P16" s="553"/>
      <c r="Q16" s="553">
        <f t="shared" si="4"/>
        <v>1.3774046035544276</v>
      </c>
      <c r="R16" s="549"/>
      <c r="S16" s="549"/>
      <c r="T16" s="549"/>
      <c r="U16" s="549"/>
      <c r="V16" s="549"/>
      <c r="W16" s="549"/>
    </row>
    <row r="17" spans="2:25" s="629" customFormat="1" ht="18" customHeight="1" x14ac:dyDescent="0.2">
      <c r="B17" s="531" t="s">
        <v>43</v>
      </c>
      <c r="C17" s="546"/>
      <c r="D17" s="550">
        <f>'41benpresaad'!D17</f>
        <v>68486</v>
      </c>
      <c r="E17" s="549"/>
      <c r="F17" s="551">
        <f>'41benpresaad'!F17+'41benpresaad'!H17+'41benpresaad'!J17+'41benpresaad'!L17+'41benpresaad'!N17</f>
        <v>66354</v>
      </c>
      <c r="G17" s="552">
        <f t="shared" si="0"/>
        <v>72.358290986019938</v>
      </c>
      <c r="H17" s="551">
        <f>'41benpresaad'!P17</f>
        <v>9248</v>
      </c>
      <c r="I17" s="552">
        <f t="shared" si="1"/>
        <v>10.084840025299339</v>
      </c>
      <c r="J17" s="551">
        <f>'41benpresaad'!R17</f>
        <v>16077</v>
      </c>
      <c r="K17" s="552">
        <f t="shared" si="2"/>
        <v>17.531787747268325</v>
      </c>
      <c r="L17" s="551">
        <f>'41benpresaad'!T17</f>
        <v>23</v>
      </c>
      <c r="M17" s="552">
        <f t="shared" si="3"/>
        <v>2.5081241412401038E-2</v>
      </c>
      <c r="N17" s="551">
        <f t="shared" si="5"/>
        <v>91702</v>
      </c>
      <c r="O17" s="552">
        <f t="shared" si="6"/>
        <v>100</v>
      </c>
      <c r="P17" s="553"/>
      <c r="Q17" s="553">
        <f t="shared" si="4"/>
        <v>1.3389889904506029</v>
      </c>
      <c r="R17" s="549"/>
      <c r="S17" s="549"/>
      <c r="T17" s="549"/>
      <c r="U17" s="549"/>
      <c r="V17" s="549"/>
      <c r="W17" s="549"/>
    </row>
    <row r="18" spans="2:25" s="629" customFormat="1" ht="18" customHeight="1" x14ac:dyDescent="0.2">
      <c r="B18" s="531" t="s">
        <v>44</v>
      </c>
      <c r="C18" s="546"/>
      <c r="D18" s="550">
        <f>'41benpresaad'!D18</f>
        <v>194624</v>
      </c>
      <c r="E18" s="549"/>
      <c r="F18" s="551">
        <f>'41benpresaad'!F18+'41benpresaad'!H18+'41benpresaad'!J18+'41benpresaad'!L18+'41benpresaad'!N18</f>
        <v>110769</v>
      </c>
      <c r="G18" s="552">
        <f t="shared" si="0"/>
        <v>47.044858018976107</v>
      </c>
      <c r="H18" s="551">
        <f>'41benpresaad'!P18</f>
        <v>22758</v>
      </c>
      <c r="I18" s="552">
        <f t="shared" si="1"/>
        <v>9.6655822368700459</v>
      </c>
      <c r="J18" s="551">
        <f>'41benpresaad'!R18</f>
        <v>101833</v>
      </c>
      <c r="K18" s="552">
        <f t="shared" si="2"/>
        <v>43.249636871745651</v>
      </c>
      <c r="L18" s="551">
        <f>'41benpresaad'!T18</f>
        <v>94</v>
      </c>
      <c r="M18" s="552">
        <f t="shared" si="3"/>
        <v>3.9922872408198626E-2</v>
      </c>
      <c r="N18" s="551">
        <f t="shared" si="5"/>
        <v>235454</v>
      </c>
      <c r="O18" s="552">
        <f t="shared" si="6"/>
        <v>100</v>
      </c>
      <c r="P18" s="553"/>
      <c r="Q18" s="553">
        <f t="shared" si="4"/>
        <v>1.2097891318645182</v>
      </c>
      <c r="R18" s="549"/>
      <c r="S18" s="549"/>
      <c r="T18" s="549"/>
      <c r="U18" s="549"/>
      <c r="V18" s="549"/>
      <c r="W18" s="549"/>
    </row>
    <row r="19" spans="2:25" s="629" customFormat="1" ht="18" customHeight="1" x14ac:dyDescent="0.2">
      <c r="B19" s="531" t="s">
        <v>6</v>
      </c>
      <c r="C19" s="546"/>
      <c r="D19" s="550">
        <f>'41benpresaad'!D19</f>
        <v>142054</v>
      </c>
      <c r="E19" s="549"/>
      <c r="F19" s="551">
        <f>'41benpresaad'!F19+'41benpresaad'!H19+'41benpresaad'!J19+'41benpresaad'!L19+'41benpresaad'!N19</f>
        <v>70797</v>
      </c>
      <c r="G19" s="552">
        <f t="shared" si="0"/>
        <v>37.191893084536339</v>
      </c>
      <c r="H19" s="551">
        <f>'41benpresaad'!P19</f>
        <v>21998</v>
      </c>
      <c r="I19" s="552">
        <f>H19*100/$N19</f>
        <v>11.556241988694866</v>
      </c>
      <c r="J19" s="551">
        <f>'41benpresaad'!R19</f>
        <v>97180</v>
      </c>
      <c r="K19" s="552">
        <f>J19*100/$N19</f>
        <v>51.051713631301354</v>
      </c>
      <c r="L19" s="551">
        <f>'41benpresaad'!T19</f>
        <v>381</v>
      </c>
      <c r="M19" s="552">
        <f t="shared" si="3"/>
        <v>0.20015129546743995</v>
      </c>
      <c r="N19" s="551">
        <f t="shared" si="5"/>
        <v>190356</v>
      </c>
      <c r="O19" s="552">
        <f t="shared" si="6"/>
        <v>100</v>
      </c>
      <c r="P19" s="553"/>
      <c r="Q19" s="553">
        <f t="shared" si="4"/>
        <v>1.3400256240584567</v>
      </c>
      <c r="R19" s="549"/>
      <c r="S19" s="549"/>
      <c r="T19" s="549"/>
      <c r="U19" s="549"/>
      <c r="V19" s="549"/>
      <c r="W19" s="549"/>
    </row>
    <row r="20" spans="2:25" s="629" customFormat="1" ht="18" customHeight="1" x14ac:dyDescent="0.2">
      <c r="B20" s="531" t="s">
        <v>5</v>
      </c>
      <c r="C20" s="546"/>
      <c r="D20" s="550">
        <f>'41benpresaad'!D20</f>
        <v>33607</v>
      </c>
      <c r="E20" s="549"/>
      <c r="F20" s="551">
        <f>'41benpresaad'!F20+'41benpresaad'!H20+'41benpresaad'!J20+'41benpresaad'!L20+'41benpresaad'!N20</f>
        <v>13373</v>
      </c>
      <c r="G20" s="552">
        <f t="shared" si="0"/>
        <v>35.339041276888111</v>
      </c>
      <c r="H20" s="551">
        <f>'41benpresaad'!P20</f>
        <v>18147</v>
      </c>
      <c r="I20" s="552">
        <f>H20*100/$N20</f>
        <v>47.954653559537022</v>
      </c>
      <c r="J20" s="551">
        <f>'41benpresaad'!R20</f>
        <v>6322</v>
      </c>
      <c r="K20" s="552">
        <f>J20*100/$N20</f>
        <v>16.706305163574864</v>
      </c>
      <c r="L20" s="551">
        <f>'41benpresaad'!T20</f>
        <v>0</v>
      </c>
      <c r="M20" s="552">
        <f t="shared" si="3"/>
        <v>0</v>
      </c>
      <c r="N20" s="551">
        <f t="shared" si="5"/>
        <v>37842</v>
      </c>
      <c r="O20" s="552">
        <f t="shared" si="6"/>
        <v>100</v>
      </c>
      <c r="P20" s="553"/>
      <c r="Q20" s="553">
        <f t="shared" si="4"/>
        <v>1.12601541345553</v>
      </c>
      <c r="R20" s="549"/>
      <c r="S20" s="549"/>
      <c r="T20" s="549"/>
      <c r="U20" s="549"/>
      <c r="V20" s="549"/>
      <c r="W20" s="549"/>
    </row>
    <row r="21" spans="2:25" s="629" customFormat="1" ht="18" customHeight="1" x14ac:dyDescent="0.2">
      <c r="B21" s="531" t="s">
        <v>38</v>
      </c>
      <c r="C21" s="546"/>
      <c r="D21" s="550">
        <f>'41benpresaad'!D21</f>
        <v>71475</v>
      </c>
      <c r="E21" s="549"/>
      <c r="F21" s="551">
        <f>'41benpresaad'!F21+'41benpresaad'!H21+'41benpresaad'!J21+'41benpresaad'!L21+'41benpresaad'!N21</f>
        <v>56400</v>
      </c>
      <c r="G21" s="552">
        <f t="shared" si="0"/>
        <v>65.075171053087033</v>
      </c>
      <c r="H21" s="551">
        <f>'41benpresaad'!P21</f>
        <v>13253</v>
      </c>
      <c r="I21" s="552">
        <f>H21*100/$N21</f>
        <v>15.29151138238586</v>
      </c>
      <c r="J21" s="551">
        <f>'41benpresaad'!R21</f>
        <v>16910</v>
      </c>
      <c r="K21" s="552">
        <f>J21*100/$N21</f>
        <v>19.511013165030171</v>
      </c>
      <c r="L21" s="551">
        <f>'41benpresaad'!T21</f>
        <v>106</v>
      </c>
      <c r="M21" s="552">
        <f t="shared" si="3"/>
        <v>0.12230439949693662</v>
      </c>
      <c r="N21" s="551">
        <f t="shared" si="5"/>
        <v>86669</v>
      </c>
      <c r="O21" s="552">
        <f t="shared" si="6"/>
        <v>100.00000000000001</v>
      </c>
      <c r="P21" s="553"/>
      <c r="Q21" s="553">
        <f t="shared" si="4"/>
        <v>1.2125778244141308</v>
      </c>
      <c r="R21" s="549"/>
      <c r="S21" s="549"/>
      <c r="T21" s="549"/>
      <c r="U21" s="549"/>
      <c r="V21" s="549"/>
      <c r="W21" s="549"/>
    </row>
    <row r="22" spans="2:25" s="629" customFormat="1" ht="21" customHeight="1" x14ac:dyDescent="0.2">
      <c r="B22" s="531" t="s">
        <v>45</v>
      </c>
      <c r="C22" s="546"/>
      <c r="D22" s="550">
        <f>'41benpresaad'!D22</f>
        <v>168871</v>
      </c>
      <c r="E22" s="549"/>
      <c r="F22" s="551">
        <f>'41benpresaad'!F22+'41benpresaad'!H22+'41benpresaad'!J22+'41benpresaad'!L22+'41benpresaad'!N22</f>
        <v>160439</v>
      </c>
      <c r="G22" s="552">
        <f t="shared" si="0"/>
        <v>70.182982576629144</v>
      </c>
      <c r="H22" s="551">
        <f>'41benpresaad'!P22</f>
        <v>24884</v>
      </c>
      <c r="I22" s="552">
        <f>H22*100/$N22</f>
        <v>10.885341708916409</v>
      </c>
      <c r="J22" s="551">
        <f>'41benpresaad'!R22</f>
        <v>43194</v>
      </c>
      <c r="K22" s="552">
        <f>J22*100/$N22</f>
        <v>18.894930468370653</v>
      </c>
      <c r="L22" s="551">
        <f>'41benpresaad'!T22</f>
        <v>84</v>
      </c>
      <c r="M22" s="552">
        <f t="shared" si="3"/>
        <v>3.6745246083787909E-2</v>
      </c>
      <c r="N22" s="551">
        <f t="shared" si="5"/>
        <v>228601</v>
      </c>
      <c r="O22" s="552">
        <f t="shared" si="6"/>
        <v>99.999999999999986</v>
      </c>
      <c r="P22" s="553"/>
      <c r="Q22" s="553">
        <f t="shared" si="4"/>
        <v>1.3537019381658189</v>
      </c>
      <c r="R22" s="549"/>
      <c r="S22" s="549"/>
      <c r="T22" s="549"/>
      <c r="U22" s="549"/>
      <c r="V22" s="549"/>
      <c r="W22" s="549"/>
    </row>
    <row r="23" spans="2:25" s="629" customFormat="1" ht="18" customHeight="1" x14ac:dyDescent="0.2">
      <c r="B23" s="531" t="s">
        <v>46</v>
      </c>
      <c r="C23" s="546"/>
      <c r="D23" s="550">
        <f>'41benpresaad'!D23</f>
        <v>38643</v>
      </c>
      <c r="E23" s="549"/>
      <c r="F23" s="551">
        <f>'41benpresaad'!F23+'41benpresaad'!H23+'41benpresaad'!J23+'41benpresaad'!L23+'41benpresaad'!N23</f>
        <v>24253</v>
      </c>
      <c r="G23" s="552">
        <f t="shared" si="0"/>
        <v>50.039201122390033</v>
      </c>
      <c r="H23" s="551">
        <f>'41benpresaad'!P23</f>
        <v>1254</v>
      </c>
      <c r="I23" s="552">
        <f>H23*100/$N23</f>
        <v>2.5872740777420153</v>
      </c>
      <c r="J23" s="551">
        <f>'41benpresaad'!R23</f>
        <v>22957</v>
      </c>
      <c r="K23" s="552">
        <f>J23*100/$N23</f>
        <v>47.365271931996368</v>
      </c>
      <c r="L23" s="551">
        <f>'41benpresaad'!T23</f>
        <v>4</v>
      </c>
      <c r="M23" s="552">
        <f t="shared" si="3"/>
        <v>8.2528678715853756E-3</v>
      </c>
      <c r="N23" s="551">
        <f t="shared" si="5"/>
        <v>48468</v>
      </c>
      <c r="O23" s="552">
        <f t="shared" si="6"/>
        <v>100</v>
      </c>
      <c r="P23" s="553"/>
      <c r="Q23" s="553">
        <f t="shared" si="4"/>
        <v>1.2542504463939135</v>
      </c>
      <c r="R23" s="549"/>
      <c r="S23" s="549"/>
      <c r="T23" s="549"/>
      <c r="U23" s="549"/>
      <c r="V23" s="549"/>
      <c r="W23" s="549"/>
    </row>
    <row r="24" spans="2:25" s="629" customFormat="1" ht="22.5" customHeight="1" x14ac:dyDescent="0.2">
      <c r="B24" s="531" t="s">
        <v>47</v>
      </c>
      <c r="C24" s="546"/>
      <c r="D24" s="550">
        <f>'41benpresaad'!D24</f>
        <v>15455</v>
      </c>
      <c r="E24" s="549"/>
      <c r="F24" s="550">
        <f>'41benpresaad'!F24+'41benpresaad'!H24+'41benpresaad'!J24+'41benpresaad'!L24+'41benpresaad'!N24</f>
        <v>8835</v>
      </c>
      <c r="G24" s="554">
        <f t="shared" si="0"/>
        <v>42.214152611209329</v>
      </c>
      <c r="H24" s="551">
        <f>'41benpresaad'!P24</f>
        <v>2573</v>
      </c>
      <c r="I24" s="552">
        <f t="shared" si="1"/>
        <v>12.293946199053945</v>
      </c>
      <c r="J24" s="551">
        <f>'41benpresaad'!R24</f>
        <v>9486</v>
      </c>
      <c r="K24" s="552">
        <f t="shared" si="2"/>
        <v>45.324669119403701</v>
      </c>
      <c r="L24" s="551">
        <f>'41benpresaad'!T24</f>
        <v>35</v>
      </c>
      <c r="M24" s="552">
        <f t="shared" si="3"/>
        <v>0.16723207033303072</v>
      </c>
      <c r="N24" s="550">
        <f t="shared" si="5"/>
        <v>20929</v>
      </c>
      <c r="O24" s="552">
        <f t="shared" si="6"/>
        <v>100</v>
      </c>
      <c r="P24" s="553"/>
      <c r="Q24" s="553">
        <f t="shared" si="4"/>
        <v>1.3541895826593335</v>
      </c>
      <c r="R24" s="549"/>
      <c r="S24" s="549"/>
      <c r="T24" s="549"/>
      <c r="U24" s="549"/>
      <c r="V24" s="549"/>
      <c r="W24" s="549"/>
    </row>
    <row r="25" spans="2:25" s="629" customFormat="1" ht="18" customHeight="1" x14ac:dyDescent="0.2">
      <c r="B25" s="531" t="s">
        <v>48</v>
      </c>
      <c r="C25" s="546"/>
      <c r="D25" s="550">
        <f>'41benpresaad'!D25</f>
        <v>66047</v>
      </c>
      <c r="E25" s="549"/>
      <c r="F25" s="550">
        <f>'41benpresaad'!F25+'41benpresaad'!H25+'41benpresaad'!J25+'41benpresaad'!L25+'41benpresaad'!N25</f>
        <v>49545</v>
      </c>
      <c r="G25" s="554">
        <f t="shared" si="0"/>
        <v>54.081343055494912</v>
      </c>
      <c r="H25" s="551">
        <f>'41benpresaad'!P25</f>
        <v>1323</v>
      </c>
      <c r="I25" s="552">
        <f t="shared" si="1"/>
        <v>1.4441339562502729</v>
      </c>
      <c r="J25" s="551">
        <f>'41benpresaad'!R25</f>
        <v>34011</v>
      </c>
      <c r="K25" s="552">
        <f t="shared" si="2"/>
        <v>37.125049120202597</v>
      </c>
      <c r="L25" s="551">
        <f>'41benpresaad'!T25</f>
        <v>6733</v>
      </c>
      <c r="M25" s="552">
        <f t="shared" si="3"/>
        <v>7.34947386805222</v>
      </c>
      <c r="N25" s="550">
        <f t="shared" si="5"/>
        <v>91612</v>
      </c>
      <c r="O25" s="552">
        <f t="shared" si="6"/>
        <v>100</v>
      </c>
      <c r="P25" s="553"/>
      <c r="Q25" s="553">
        <f t="shared" si="4"/>
        <v>1.3870728420670129</v>
      </c>
      <c r="R25" s="549"/>
      <c r="S25" s="549"/>
      <c r="T25" s="549"/>
      <c r="U25" s="549"/>
      <c r="V25" s="549"/>
      <c r="W25" s="549"/>
    </row>
    <row r="26" spans="2:25" s="629" customFormat="1" ht="18" customHeight="1" x14ac:dyDescent="0.2">
      <c r="B26" s="531" t="s">
        <v>49</v>
      </c>
      <c r="C26" s="546"/>
      <c r="D26" s="550">
        <f>'41benpresaad'!D26</f>
        <v>8872</v>
      </c>
      <c r="E26" s="549"/>
      <c r="F26" s="550">
        <f>'41benpresaad'!F26+'41benpresaad'!H26+'41benpresaad'!J26+'41benpresaad'!L26+'41benpresaad'!N26</f>
        <v>11133</v>
      </c>
      <c r="G26" s="554">
        <f t="shared" si="0"/>
        <v>83.051100335695637</v>
      </c>
      <c r="H26" s="551">
        <f>'41benpresaad'!P26</f>
        <v>1020</v>
      </c>
      <c r="I26" s="552">
        <f t="shared" si="1"/>
        <v>7.6091010816859379</v>
      </c>
      <c r="J26" s="551">
        <f>'41benpresaad'!R26</f>
        <v>1252</v>
      </c>
      <c r="K26" s="552">
        <f t="shared" si="2"/>
        <v>9.3397985826184264</v>
      </c>
      <c r="L26" s="551">
        <f>'41benpresaad'!T26</f>
        <v>0</v>
      </c>
      <c r="M26" s="552">
        <f t="shared" si="3"/>
        <v>0</v>
      </c>
      <c r="N26" s="550">
        <f t="shared" si="5"/>
        <v>13405</v>
      </c>
      <c r="O26" s="552">
        <f t="shared" si="6"/>
        <v>100</v>
      </c>
      <c r="P26" s="553"/>
      <c r="Q26" s="553">
        <f t="shared" si="4"/>
        <v>1.5109332732191163</v>
      </c>
      <c r="R26" s="549"/>
      <c r="S26" s="549"/>
      <c r="T26" s="549"/>
      <c r="U26" s="549"/>
      <c r="V26" s="549"/>
      <c r="W26" s="549"/>
    </row>
    <row r="27" spans="2:25" s="629" customFormat="1" ht="18" customHeight="1" x14ac:dyDescent="0.2">
      <c r="B27" s="531" t="s">
        <v>4</v>
      </c>
      <c r="C27" s="546"/>
      <c r="D27" s="550">
        <f>'41benpresaad'!D27</f>
        <v>3250</v>
      </c>
      <c r="E27" s="549"/>
      <c r="F27" s="550">
        <f>'41benpresaad'!F27+'41benpresaad'!H27+'41benpresaad'!J27+'41benpresaad'!L27+'41benpresaad'!N27</f>
        <v>2721</v>
      </c>
      <c r="G27" s="554">
        <f t="shared" si="0"/>
        <v>62.165867032213846</v>
      </c>
      <c r="H27" s="551">
        <f>'41benpresaad'!P27</f>
        <v>4</v>
      </c>
      <c r="I27" s="552">
        <f t="shared" si="1"/>
        <v>9.1386794608179112E-2</v>
      </c>
      <c r="J27" s="551">
        <f>'41benpresaad'!R27</f>
        <v>1652</v>
      </c>
      <c r="K27" s="552">
        <f t="shared" si="2"/>
        <v>37.742746173177977</v>
      </c>
      <c r="L27" s="551">
        <f>'41benpresaad'!T27</f>
        <v>0</v>
      </c>
      <c r="M27" s="552">
        <f t="shared" si="3"/>
        <v>0</v>
      </c>
      <c r="N27" s="551">
        <f t="shared" si="5"/>
        <v>4377</v>
      </c>
      <c r="O27" s="552">
        <f t="shared" si="6"/>
        <v>100</v>
      </c>
      <c r="P27" s="553"/>
      <c r="Q27" s="553">
        <f t="shared" si="4"/>
        <v>1.3467692307692307</v>
      </c>
      <c r="R27" s="549"/>
      <c r="S27" s="549"/>
      <c r="T27" s="549"/>
      <c r="U27" s="549"/>
      <c r="V27" s="549"/>
      <c r="W27" s="549"/>
    </row>
    <row r="28" spans="2:25" s="549" customFormat="1" ht="8.25" customHeight="1" x14ac:dyDescent="0.2">
      <c r="B28" s="555"/>
      <c r="C28" s="546"/>
      <c r="D28" s="556"/>
      <c r="F28" s="550"/>
      <c r="G28" s="557"/>
      <c r="H28" s="550"/>
      <c r="I28" s="557"/>
      <c r="J28" s="550"/>
      <c r="K28" s="557"/>
      <c r="L28" s="550"/>
      <c r="M28" s="557"/>
      <c r="N28" s="551"/>
      <c r="O28" s="553"/>
      <c r="P28" s="553"/>
      <c r="Q28" s="557"/>
    </row>
    <row r="29" spans="2:25" s="549" customFormat="1" ht="3" customHeight="1" x14ac:dyDescent="0.2">
      <c r="B29" s="545"/>
      <c r="C29" s="546"/>
      <c r="D29" s="558"/>
      <c r="F29" s="559"/>
      <c r="G29" s="559"/>
      <c r="H29" s="559"/>
      <c r="I29" s="559"/>
      <c r="J29" s="559"/>
      <c r="K29" s="559"/>
      <c r="L29" s="559"/>
      <c r="M29" s="559"/>
      <c r="N29" s="532"/>
      <c r="O29" s="559"/>
      <c r="P29" s="559"/>
      <c r="Q29" s="559"/>
    </row>
    <row r="30" spans="2:25" s="549" customFormat="1" ht="20.25" customHeight="1" x14ac:dyDescent="0.2">
      <c r="B30" s="531" t="s">
        <v>3</v>
      </c>
      <c r="C30" s="560"/>
      <c r="D30" s="532">
        <f>SUM(D10:D29)</f>
        <v>1352257</v>
      </c>
      <c r="E30" s="561"/>
      <c r="F30" s="532">
        <f>SUM(F10:F27)</f>
        <v>1062654</v>
      </c>
      <c r="G30" s="562">
        <f>F30*100/$N30</f>
        <v>58.905954819998406</v>
      </c>
      <c r="H30" s="532">
        <f>SUM(H10:H27)</f>
        <v>196328</v>
      </c>
      <c r="I30" s="562">
        <f>H30*100/$N30</f>
        <v>10.883023352757009</v>
      </c>
      <c r="J30" s="532">
        <f>SUM(J10:J27)</f>
        <v>535351</v>
      </c>
      <c r="K30" s="562">
        <f>J30*100/$N30</f>
        <v>29.676039255337077</v>
      </c>
      <c r="L30" s="532">
        <f>SUM(L10:L28)</f>
        <v>9651</v>
      </c>
      <c r="M30" s="562">
        <f>L30*100/$N30</f>
        <v>0.53498257190751142</v>
      </c>
      <c r="N30" s="532">
        <f>F30+H30+J30+L30</f>
        <v>1803984</v>
      </c>
      <c r="O30" s="562">
        <f>G30+I30+K30+M30</f>
        <v>100</v>
      </c>
      <c r="P30" s="563"/>
      <c r="Q30" s="563">
        <f>(N30/D30)</f>
        <v>1.3340541036208353</v>
      </c>
    </row>
    <row r="31" spans="2:25" s="549" customFormat="1" ht="5.25" customHeight="1" x14ac:dyDescent="0.2">
      <c r="B31" s="531"/>
      <c r="C31" s="560"/>
      <c r="D31" s="532"/>
      <c r="E31" s="561"/>
      <c r="F31" s="532"/>
      <c r="G31" s="563"/>
      <c r="H31" s="532"/>
      <c r="I31" s="563"/>
      <c r="J31" s="532"/>
      <c r="K31" s="563"/>
      <c r="L31" s="532"/>
      <c r="M31" s="563"/>
      <c r="N31" s="532"/>
      <c r="O31" s="563"/>
      <c r="P31" s="532"/>
      <c r="Q31" s="563"/>
      <c r="R31" s="532"/>
      <c r="S31" s="563"/>
      <c r="T31" s="532"/>
      <c r="U31" s="563"/>
      <c r="V31" s="532"/>
      <c r="W31" s="563"/>
      <c r="X31" s="563"/>
      <c r="Y31" s="563"/>
    </row>
    <row r="32" spans="2:25" s="536" customFormat="1" ht="18.75" customHeight="1" x14ac:dyDescent="0.2">
      <c r="B32" s="540" t="s">
        <v>42</v>
      </c>
      <c r="C32" s="564"/>
      <c r="D32" s="564"/>
      <c r="E32" s="564"/>
      <c r="F32" s="564"/>
      <c r="G32" s="564"/>
      <c r="H32" s="564"/>
      <c r="I32" s="564"/>
      <c r="J32" s="564"/>
      <c r="K32" s="564"/>
      <c r="L32" s="564"/>
      <c r="N32" s="564"/>
      <c r="O32" s="564"/>
      <c r="P32" s="564"/>
      <c r="Q32" s="564"/>
      <c r="R32" s="564"/>
      <c r="S32" s="564"/>
      <c r="T32" s="564"/>
      <c r="U32" s="564"/>
      <c r="V32" s="564"/>
      <c r="W32" s="564"/>
    </row>
    <row r="33" spans="2:25" x14ac:dyDescent="0.2">
      <c r="B33" s="180" t="s">
        <v>50</v>
      </c>
      <c r="F33" s="177"/>
      <c r="G33" s="177"/>
      <c r="H33" s="177"/>
      <c r="I33" s="177"/>
      <c r="J33" s="177"/>
      <c r="K33" s="177"/>
      <c r="L33" s="177"/>
      <c r="M33" s="177"/>
      <c r="N33" s="177"/>
      <c r="O33" s="177"/>
      <c r="P33" s="177"/>
      <c r="Q33" s="177"/>
      <c r="R33" s="177"/>
      <c r="S33" s="177"/>
      <c r="T33" s="177"/>
      <c r="U33" s="177"/>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J7:K7"/>
    <mergeCell ref="L7:M7"/>
    <mergeCell ref="N7:O7"/>
    <mergeCell ref="B3:X3"/>
    <mergeCell ref="B4:W4"/>
    <mergeCell ref="F6:W6"/>
    <mergeCell ref="B7:B8"/>
    <mergeCell ref="F7:G7"/>
    <mergeCell ref="H7:I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24">
    <tabColor theme="0"/>
    <pageSetUpPr fitToPage="1"/>
  </sheetPr>
  <dimension ref="A1:Y56"/>
  <sheetViews>
    <sheetView showGridLines="0"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6.42578125"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7.42578125" style="1" customWidth="1"/>
    <col min="15" max="15" width="5.425781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t="s">
        <v>35</v>
      </c>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2:25" s="44" customFormat="1" ht="49.5" customHeight="1" x14ac:dyDescent="0.2">
      <c r="B2" s="122"/>
      <c r="C2" s="122"/>
      <c r="D2" s="122"/>
      <c r="E2" s="122"/>
      <c r="F2" s="122"/>
      <c r="G2" s="122"/>
      <c r="H2" s="122"/>
      <c r="I2" s="122"/>
      <c r="J2" s="122"/>
      <c r="K2" s="122"/>
      <c r="X2" s="92"/>
      <c r="Y2" s="92"/>
    </row>
    <row r="3" spans="2:25" s="7" customFormat="1" ht="18.75" customHeight="1" x14ac:dyDescent="0.2">
      <c r="B3" s="1031" t="s">
        <v>426</v>
      </c>
      <c r="C3" s="1031"/>
      <c r="D3" s="1031"/>
      <c r="E3" s="1031"/>
      <c r="F3" s="1031"/>
      <c r="G3" s="1031"/>
      <c r="H3" s="1031"/>
      <c r="I3" s="1031"/>
      <c r="J3" s="1031"/>
      <c r="K3" s="1031"/>
      <c r="L3" s="1031"/>
      <c r="M3" s="1031"/>
      <c r="N3" s="1031"/>
      <c r="O3" s="1031"/>
      <c r="P3" s="1031"/>
      <c r="Q3" s="1031"/>
      <c r="R3" s="1031"/>
      <c r="S3" s="1031"/>
      <c r="T3" s="1031"/>
      <c r="U3" s="1031"/>
      <c r="V3" s="1031"/>
      <c r="W3" s="1031"/>
      <c r="X3" s="1031"/>
      <c r="Y3" s="13"/>
    </row>
    <row r="4" spans="2: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7" customFormat="1" ht="19.5" customHeight="1" x14ac:dyDescent="0.2">
      <c r="D6" s="94"/>
      <c r="F6" s="1120" t="s">
        <v>55</v>
      </c>
      <c r="G6" s="1121"/>
      <c r="H6" s="1121"/>
      <c r="I6" s="1121"/>
      <c r="J6" s="1121"/>
      <c r="K6" s="1121"/>
      <c r="L6" s="1121"/>
      <c r="M6" s="1121"/>
      <c r="N6" s="1121"/>
      <c r="O6" s="1121"/>
      <c r="P6" s="1121"/>
      <c r="Q6" s="1121"/>
      <c r="R6" s="1121"/>
      <c r="S6" s="1121"/>
      <c r="T6" s="1121"/>
      <c r="U6" s="1121"/>
      <c r="V6" s="1121"/>
      <c r="W6" s="1122"/>
      <c r="X6" s="133"/>
      <c r="Y6" s="133"/>
    </row>
    <row r="7" spans="2:25" s="7" customFormat="1" ht="64.5" customHeight="1" x14ac:dyDescent="0.2">
      <c r="B7" s="1103" t="s">
        <v>15</v>
      </c>
      <c r="C7" s="194"/>
      <c r="D7" s="195" t="s">
        <v>257</v>
      </c>
      <c r="E7" s="194"/>
      <c r="F7" s="1123" t="s">
        <v>57</v>
      </c>
      <c r="G7" s="1124"/>
      <c r="H7" s="1123" t="s">
        <v>58</v>
      </c>
      <c r="I7" s="1124"/>
      <c r="J7" s="1123" t="s">
        <v>59</v>
      </c>
      <c r="K7" s="1124"/>
      <c r="L7" s="1123" t="s">
        <v>60</v>
      </c>
      <c r="M7" s="1124"/>
      <c r="N7" s="1123" t="s">
        <v>61</v>
      </c>
      <c r="O7" s="1124"/>
      <c r="P7" s="1123" t="s">
        <v>62</v>
      </c>
      <c r="Q7" s="1124"/>
      <c r="R7" s="1123" t="s">
        <v>63</v>
      </c>
      <c r="S7" s="1124"/>
      <c r="T7" s="1123" t="s">
        <v>64</v>
      </c>
      <c r="U7" s="1124"/>
      <c r="V7" s="1125" t="s">
        <v>3</v>
      </c>
      <c r="W7" s="1126"/>
      <c r="X7" s="51"/>
      <c r="Y7" s="195" t="s">
        <v>258</v>
      </c>
    </row>
    <row r="8" spans="2:25" s="124" customFormat="1" ht="20.25" customHeight="1" x14ac:dyDescent="0.2">
      <c r="B8" s="1104"/>
      <c r="C8" s="39"/>
      <c r="D8" s="196" t="s">
        <v>12</v>
      </c>
      <c r="E8" s="39"/>
      <c r="F8" s="197" t="s">
        <v>12</v>
      </c>
      <c r="G8" s="52" t="s">
        <v>31</v>
      </c>
      <c r="H8" s="197" t="s">
        <v>12</v>
      </c>
      <c r="I8" s="52" t="s">
        <v>31</v>
      </c>
      <c r="J8" s="197" t="s">
        <v>12</v>
      </c>
      <c r="K8" s="52" t="s">
        <v>31</v>
      </c>
      <c r="L8" s="197" t="s">
        <v>12</v>
      </c>
      <c r="M8" s="52" t="s">
        <v>31</v>
      </c>
      <c r="N8" s="197" t="s">
        <v>12</v>
      </c>
      <c r="O8" s="52" t="s">
        <v>31</v>
      </c>
      <c r="P8" s="197" t="s">
        <v>12</v>
      </c>
      <c r="Q8" s="52" t="s">
        <v>31</v>
      </c>
      <c r="R8" s="197" t="s">
        <v>12</v>
      </c>
      <c r="S8" s="52" t="s">
        <v>31</v>
      </c>
      <c r="T8" s="197" t="s">
        <v>12</v>
      </c>
      <c r="U8" s="52" t="s">
        <v>31</v>
      </c>
      <c r="V8" s="197" t="s">
        <v>12</v>
      </c>
      <c r="W8" s="52" t="s">
        <v>31</v>
      </c>
      <c r="X8" s="51"/>
      <c r="Y8" s="196" t="s">
        <v>12</v>
      </c>
    </row>
    <row r="9" spans="2:25" s="39" customFormat="1" ht="8.25" customHeight="1" x14ac:dyDescent="0.2">
      <c r="B9" s="101"/>
      <c r="C9" s="25"/>
      <c r="D9" s="36"/>
      <c r="E9" s="25"/>
      <c r="F9" s="134"/>
      <c r="G9" s="134"/>
      <c r="H9" s="134"/>
      <c r="I9" s="134"/>
      <c r="J9" s="134"/>
      <c r="K9" s="134"/>
      <c r="L9" s="134"/>
      <c r="M9" s="134"/>
      <c r="N9" s="134"/>
      <c r="O9" s="134"/>
      <c r="P9" s="134"/>
      <c r="Q9" s="134"/>
      <c r="R9" s="134"/>
      <c r="S9" s="134"/>
      <c r="T9" s="134"/>
      <c r="U9" s="134"/>
      <c r="V9" s="134"/>
      <c r="W9" s="151"/>
      <c r="X9" s="134"/>
      <c r="Y9" s="134"/>
    </row>
    <row r="10" spans="2:25" s="27" customFormat="1" ht="18" customHeight="1" x14ac:dyDescent="0.2">
      <c r="B10" s="35" t="s">
        <v>11</v>
      </c>
      <c r="C10" s="28"/>
      <c r="D10" s="152">
        <v>77067</v>
      </c>
      <c r="E10" s="125"/>
      <c r="F10" s="153">
        <v>19</v>
      </c>
      <c r="G10" s="75">
        <v>4.1448354287779113E-2</v>
      </c>
      <c r="H10" s="153">
        <v>27450</v>
      </c>
      <c r="I10" s="75">
        <v>22.496891373428415</v>
      </c>
      <c r="J10" s="153">
        <v>33466</v>
      </c>
      <c r="K10" s="75">
        <v>25.898844759971517</v>
      </c>
      <c r="L10" s="153">
        <v>6018</v>
      </c>
      <c r="M10" s="75">
        <v>6.7656467537436367</v>
      </c>
      <c r="N10" s="153">
        <v>12027</v>
      </c>
      <c r="O10" s="75">
        <v>12.528030778060005</v>
      </c>
      <c r="P10" s="153">
        <v>2545</v>
      </c>
      <c r="Q10" s="75">
        <v>2.7451563878290628</v>
      </c>
      <c r="R10" s="153">
        <v>26144</v>
      </c>
      <c r="S10" s="75">
        <v>29.514416587843943</v>
      </c>
      <c r="T10" s="153">
        <v>8</v>
      </c>
      <c r="U10" s="75">
        <v>9.5650048356413341E-3</v>
      </c>
      <c r="V10" s="153">
        <f>F10+H10+J10+L10+N10+P10+R10+T10</f>
        <v>107677</v>
      </c>
      <c r="W10" s="75">
        <f t="shared" ref="V10:W27" si="0">G10+I10+K10+M10+O10+Q10+S10+U10</f>
        <v>100</v>
      </c>
      <c r="X10" s="154"/>
      <c r="Y10" s="155">
        <f t="shared" ref="Y10:Y27" si="1">V10/D10</f>
        <v>1.3971868633786186</v>
      </c>
    </row>
    <row r="11" spans="2:25" s="125" customFormat="1" ht="18" customHeight="1" x14ac:dyDescent="0.2">
      <c r="B11" s="32" t="s">
        <v>10</v>
      </c>
      <c r="C11" s="28"/>
      <c r="D11" s="156">
        <v>12066</v>
      </c>
      <c r="F11" s="157">
        <v>1522</v>
      </c>
      <c r="G11" s="181">
        <v>14.391281630215721</v>
      </c>
      <c r="H11" s="157">
        <v>672</v>
      </c>
      <c r="I11" s="181">
        <v>3.2171381652608795</v>
      </c>
      <c r="J11" s="157">
        <v>758</v>
      </c>
      <c r="K11" s="181">
        <v>5.0160483690378443</v>
      </c>
      <c r="L11" s="157">
        <v>466</v>
      </c>
      <c r="M11" s="181">
        <v>3.4634619690975592</v>
      </c>
      <c r="N11" s="157">
        <v>2624</v>
      </c>
      <c r="O11" s="181">
        <v>20.243338060759871</v>
      </c>
      <c r="P11" s="157">
        <v>3484</v>
      </c>
      <c r="Q11" s="181">
        <v>22.057176979920879</v>
      </c>
      <c r="R11" s="157">
        <v>4744</v>
      </c>
      <c r="S11" s="181">
        <v>31.611554825707248</v>
      </c>
      <c r="T11" s="157">
        <v>0</v>
      </c>
      <c r="U11" s="181">
        <v>0</v>
      </c>
      <c r="V11" s="157">
        <f t="shared" si="0"/>
        <v>14270</v>
      </c>
      <c r="W11" s="181">
        <f t="shared" si="0"/>
        <v>100</v>
      </c>
      <c r="X11" s="154"/>
      <c r="Y11" s="158">
        <f t="shared" si="1"/>
        <v>1.1826620255262721</v>
      </c>
    </row>
    <row r="12" spans="2:25" s="125" customFormat="1" ht="22.5" customHeight="1" x14ac:dyDescent="0.2">
      <c r="B12" s="32" t="s">
        <v>40</v>
      </c>
      <c r="C12" s="28"/>
      <c r="D12" s="156">
        <v>7361</v>
      </c>
      <c r="F12" s="126">
        <v>2188</v>
      </c>
      <c r="G12" s="181">
        <v>26.047201285061163</v>
      </c>
      <c r="H12" s="126">
        <v>228</v>
      </c>
      <c r="I12" s="181">
        <v>1.4456938094649698</v>
      </c>
      <c r="J12" s="126">
        <v>949</v>
      </c>
      <c r="K12" s="181">
        <v>7.7350796985048804</v>
      </c>
      <c r="L12" s="126">
        <v>543</v>
      </c>
      <c r="M12" s="181">
        <v>6.5735821079945636</v>
      </c>
      <c r="N12" s="126">
        <v>1687</v>
      </c>
      <c r="O12" s="181">
        <v>20.560978623501793</v>
      </c>
      <c r="P12" s="126">
        <v>1464</v>
      </c>
      <c r="Q12" s="181">
        <v>11.083652539231435</v>
      </c>
      <c r="R12" s="126">
        <v>2709</v>
      </c>
      <c r="S12" s="181">
        <v>26.553811936241196</v>
      </c>
      <c r="T12" s="126">
        <v>7</v>
      </c>
      <c r="U12" s="181">
        <v>0</v>
      </c>
      <c r="V12" s="157">
        <f t="shared" si="0"/>
        <v>9775</v>
      </c>
      <c r="W12" s="181">
        <f t="shared" si="0"/>
        <v>100</v>
      </c>
      <c r="X12" s="154"/>
      <c r="Y12" s="158">
        <f t="shared" si="1"/>
        <v>1.3279445727482679</v>
      </c>
    </row>
    <row r="13" spans="2:25" s="125" customFormat="1" ht="18" customHeight="1" x14ac:dyDescent="0.2">
      <c r="B13" s="32" t="s">
        <v>41</v>
      </c>
      <c r="C13" s="28"/>
      <c r="D13" s="156">
        <v>7360</v>
      </c>
      <c r="F13" s="157">
        <v>281</v>
      </c>
      <c r="G13" s="181">
        <v>2.2477064220183487</v>
      </c>
      <c r="H13" s="157">
        <v>2072</v>
      </c>
      <c r="I13" s="181">
        <v>9.8776758409785934</v>
      </c>
      <c r="J13" s="157">
        <v>526</v>
      </c>
      <c r="K13" s="181">
        <v>2.6758409785932722</v>
      </c>
      <c r="L13" s="157">
        <v>564</v>
      </c>
      <c r="M13" s="181">
        <v>7.477064220183486</v>
      </c>
      <c r="N13" s="157">
        <v>2005</v>
      </c>
      <c r="O13" s="181">
        <v>19.602446483180429</v>
      </c>
      <c r="P13" s="157">
        <v>389</v>
      </c>
      <c r="Q13" s="181">
        <v>6.666666666666667</v>
      </c>
      <c r="R13" s="157">
        <v>4253</v>
      </c>
      <c r="S13" s="181">
        <v>51.452599388379205</v>
      </c>
      <c r="T13" s="157">
        <v>0</v>
      </c>
      <c r="U13" s="181">
        <v>0</v>
      </c>
      <c r="V13" s="157">
        <f t="shared" si="0"/>
        <v>10090</v>
      </c>
      <c r="W13" s="181">
        <f t="shared" si="0"/>
        <v>100</v>
      </c>
      <c r="X13" s="154"/>
      <c r="Y13" s="158">
        <f t="shared" si="1"/>
        <v>1.3709239130434783</v>
      </c>
    </row>
    <row r="14" spans="2:25" s="125" customFormat="1" ht="18" customHeight="1" x14ac:dyDescent="0.2">
      <c r="B14" s="32" t="s">
        <v>9</v>
      </c>
      <c r="C14" s="28"/>
      <c r="D14" s="156">
        <v>12886</v>
      </c>
      <c r="F14" s="157">
        <v>413</v>
      </c>
      <c r="G14" s="181">
        <v>0.16137708445400753</v>
      </c>
      <c r="H14" s="157">
        <v>524</v>
      </c>
      <c r="I14" s="181">
        <v>3.0984400215169448</v>
      </c>
      <c r="J14" s="157">
        <v>215</v>
      </c>
      <c r="K14" s="181">
        <v>0</v>
      </c>
      <c r="L14" s="157">
        <v>1395</v>
      </c>
      <c r="M14" s="181">
        <v>14.922001075847231</v>
      </c>
      <c r="N14" s="157">
        <v>2812</v>
      </c>
      <c r="O14" s="181">
        <v>24.314147391070467</v>
      </c>
      <c r="P14" s="157">
        <v>3736</v>
      </c>
      <c r="Q14" s="181">
        <v>21.79666487358795</v>
      </c>
      <c r="R14" s="157">
        <v>5206</v>
      </c>
      <c r="S14" s="181">
        <v>35.707369553523399</v>
      </c>
      <c r="T14" s="157">
        <v>0</v>
      </c>
      <c r="U14" s="181">
        <v>0</v>
      </c>
      <c r="V14" s="157">
        <f t="shared" si="0"/>
        <v>14301</v>
      </c>
      <c r="W14" s="181">
        <f t="shared" si="0"/>
        <v>100</v>
      </c>
      <c r="X14" s="154"/>
      <c r="Y14" s="158">
        <f t="shared" si="1"/>
        <v>1.1098090951420145</v>
      </c>
    </row>
    <row r="15" spans="2:25" s="125" customFormat="1" ht="18" customHeight="1" x14ac:dyDescent="0.2">
      <c r="B15" s="32" t="s">
        <v>8</v>
      </c>
      <c r="C15" s="28"/>
      <c r="D15" s="156">
        <v>5749</v>
      </c>
      <c r="F15" s="126">
        <v>2869</v>
      </c>
      <c r="G15" s="181">
        <v>0</v>
      </c>
      <c r="H15" s="126">
        <v>564</v>
      </c>
      <c r="I15" s="181">
        <v>5.5706304868316039</v>
      </c>
      <c r="J15" s="126">
        <v>531</v>
      </c>
      <c r="K15" s="181">
        <v>8.0925778132482051</v>
      </c>
      <c r="L15" s="126">
        <v>792</v>
      </c>
      <c r="M15" s="181">
        <v>12.721468475658419</v>
      </c>
      <c r="N15" s="126">
        <v>2218</v>
      </c>
      <c r="O15" s="181">
        <v>33.998403830806069</v>
      </c>
      <c r="P15" s="126">
        <v>103</v>
      </c>
      <c r="Q15" s="181">
        <v>0</v>
      </c>
      <c r="R15" s="126">
        <v>2425</v>
      </c>
      <c r="S15" s="181">
        <v>39.616919393455703</v>
      </c>
      <c r="T15" s="126">
        <v>0</v>
      </c>
      <c r="U15" s="181">
        <v>0</v>
      </c>
      <c r="V15" s="157">
        <f t="shared" si="0"/>
        <v>9502</v>
      </c>
      <c r="W15" s="181">
        <f t="shared" si="0"/>
        <v>100</v>
      </c>
      <c r="X15" s="154"/>
      <c r="Y15" s="158">
        <f t="shared" si="1"/>
        <v>1.6528091842059489</v>
      </c>
    </row>
    <row r="16" spans="2:25" s="128" customFormat="1" ht="18" customHeight="1" x14ac:dyDescent="0.2">
      <c r="B16" s="127" t="s">
        <v>7</v>
      </c>
      <c r="C16" s="129"/>
      <c r="D16" s="159">
        <v>33622</v>
      </c>
      <c r="E16" s="160"/>
      <c r="F16" s="161">
        <v>5469</v>
      </c>
      <c r="G16" s="182">
        <v>14.10823965697068</v>
      </c>
      <c r="H16" s="161">
        <v>3660</v>
      </c>
      <c r="I16" s="182">
        <v>4.2299223548499247</v>
      </c>
      <c r="J16" s="161">
        <v>3596</v>
      </c>
      <c r="K16" s="182">
        <v>9.7183914706223202</v>
      </c>
      <c r="L16" s="161">
        <v>2125</v>
      </c>
      <c r="M16" s="182">
        <v>5.5742264457063389</v>
      </c>
      <c r="N16" s="161">
        <v>5091</v>
      </c>
      <c r="O16" s="182">
        <v>12.858963958743772</v>
      </c>
      <c r="P16" s="161">
        <v>16152</v>
      </c>
      <c r="Q16" s="182">
        <v>32.65036504809364</v>
      </c>
      <c r="R16" s="161">
        <v>8956</v>
      </c>
      <c r="S16" s="182">
        <v>20.020859891065012</v>
      </c>
      <c r="T16" s="161">
        <v>576</v>
      </c>
      <c r="U16" s="182">
        <v>0.83903117394831384</v>
      </c>
      <c r="V16" s="161">
        <f t="shared" si="0"/>
        <v>45625</v>
      </c>
      <c r="W16" s="182">
        <f t="shared" si="0"/>
        <v>100</v>
      </c>
      <c r="X16" s="162"/>
      <c r="Y16" s="158">
        <f t="shared" si="1"/>
        <v>1.3569983939087502</v>
      </c>
    </row>
    <row r="17" spans="2:25" s="128" customFormat="1" ht="18" customHeight="1" x14ac:dyDescent="0.2">
      <c r="B17" s="127" t="s">
        <v>43</v>
      </c>
      <c r="C17" s="129"/>
      <c r="D17" s="159">
        <v>21392</v>
      </c>
      <c r="E17" s="160"/>
      <c r="F17" s="161">
        <v>2598</v>
      </c>
      <c r="G17" s="182">
        <v>6.9774527726995732</v>
      </c>
      <c r="H17" s="161">
        <v>4879</v>
      </c>
      <c r="I17" s="182">
        <v>8.4573866109515112</v>
      </c>
      <c r="J17" s="161">
        <v>2967</v>
      </c>
      <c r="K17" s="182">
        <v>12.122399233916601</v>
      </c>
      <c r="L17" s="161">
        <v>1172</v>
      </c>
      <c r="M17" s="182">
        <v>4.8359014538173586</v>
      </c>
      <c r="N17" s="161">
        <v>6601</v>
      </c>
      <c r="O17" s="182">
        <v>28.332027509358404</v>
      </c>
      <c r="P17" s="161">
        <v>3216</v>
      </c>
      <c r="Q17" s="182">
        <v>12.823191433794724</v>
      </c>
      <c r="R17" s="161">
        <v>7460</v>
      </c>
      <c r="S17" s="182">
        <v>26.412466266213983</v>
      </c>
      <c r="T17" s="161">
        <v>14</v>
      </c>
      <c r="U17" s="182">
        <v>3.9174719247845394E-2</v>
      </c>
      <c r="V17" s="161">
        <f t="shared" si="0"/>
        <v>28907</v>
      </c>
      <c r="W17" s="182">
        <f t="shared" si="0"/>
        <v>99.999999999999986</v>
      </c>
      <c r="X17" s="162"/>
      <c r="Y17" s="158">
        <f t="shared" si="1"/>
        <v>1.3512995512341062</v>
      </c>
    </row>
    <row r="18" spans="2:25" s="128" customFormat="1" ht="18" customHeight="1" x14ac:dyDescent="0.2">
      <c r="B18" s="127" t="s">
        <v>44</v>
      </c>
      <c r="C18" s="129"/>
      <c r="D18" s="159">
        <v>43948</v>
      </c>
      <c r="E18" s="160"/>
      <c r="F18" s="161">
        <v>58</v>
      </c>
      <c r="G18" s="182">
        <v>0.38917682645664642</v>
      </c>
      <c r="H18" s="161">
        <v>3265</v>
      </c>
      <c r="I18" s="182">
        <v>5.0131877455410665</v>
      </c>
      <c r="J18" s="161">
        <v>5726</v>
      </c>
      <c r="K18" s="182">
        <v>10.515152074072708</v>
      </c>
      <c r="L18" s="161">
        <v>3302</v>
      </c>
      <c r="M18" s="182">
        <v>6.5237840529723146</v>
      </c>
      <c r="N18" s="161">
        <v>15934</v>
      </c>
      <c r="O18" s="182">
        <v>32.416031871922094</v>
      </c>
      <c r="P18" s="161">
        <v>5692</v>
      </c>
      <c r="Q18" s="182">
        <v>11.359905564675286</v>
      </c>
      <c r="R18" s="161">
        <v>19166</v>
      </c>
      <c r="S18" s="182">
        <v>33.677628788018517</v>
      </c>
      <c r="T18" s="161">
        <v>66</v>
      </c>
      <c r="U18" s="182">
        <v>0.10513307634136894</v>
      </c>
      <c r="V18" s="161">
        <f t="shared" si="0"/>
        <v>53209</v>
      </c>
      <c r="W18" s="182">
        <f t="shared" si="0"/>
        <v>100.00000000000001</v>
      </c>
      <c r="X18" s="162"/>
      <c r="Y18" s="158">
        <f t="shared" si="1"/>
        <v>1.2107263129152634</v>
      </c>
    </row>
    <row r="19" spans="2:25" s="128" customFormat="1" ht="18" customHeight="1" x14ac:dyDescent="0.2">
      <c r="B19" s="127" t="s">
        <v>6</v>
      </c>
      <c r="C19" s="129"/>
      <c r="D19" s="159">
        <v>42562</v>
      </c>
      <c r="E19" s="160"/>
      <c r="F19" s="161">
        <v>9</v>
      </c>
      <c r="G19" s="182">
        <v>7.0628950806935764E-3</v>
      </c>
      <c r="H19" s="161">
        <v>10897</v>
      </c>
      <c r="I19" s="182">
        <v>5.0323127449941731</v>
      </c>
      <c r="J19" s="161">
        <v>723</v>
      </c>
      <c r="K19" s="182">
        <v>8.1223293427976129E-2</v>
      </c>
      <c r="L19" s="161">
        <v>2480</v>
      </c>
      <c r="M19" s="182">
        <v>7.5113889183176186</v>
      </c>
      <c r="N19" s="161">
        <v>6517</v>
      </c>
      <c r="O19" s="182">
        <v>19.811420701345483</v>
      </c>
      <c r="P19" s="161">
        <v>7046</v>
      </c>
      <c r="Q19" s="182">
        <v>16.121058021683087</v>
      </c>
      <c r="R19" s="161">
        <v>27849</v>
      </c>
      <c r="S19" s="182">
        <v>51.403750397287851</v>
      </c>
      <c r="T19" s="161">
        <v>150</v>
      </c>
      <c r="U19" s="182">
        <v>3.1783027863121094E-2</v>
      </c>
      <c r="V19" s="161">
        <f t="shared" si="0"/>
        <v>55671</v>
      </c>
      <c r="W19" s="182">
        <f t="shared" si="0"/>
        <v>100.00000000000001</v>
      </c>
      <c r="X19" s="162"/>
      <c r="Y19" s="158">
        <f t="shared" si="1"/>
        <v>1.3079977444668953</v>
      </c>
    </row>
    <row r="20" spans="2:25" s="125" customFormat="1" ht="18" customHeight="1" x14ac:dyDescent="0.2">
      <c r="B20" s="127" t="s">
        <v>5</v>
      </c>
      <c r="C20" s="28"/>
      <c r="D20" s="156">
        <v>11637</v>
      </c>
      <c r="F20" s="157">
        <v>263</v>
      </c>
      <c r="G20" s="181">
        <v>2.6190698107931776</v>
      </c>
      <c r="H20" s="157">
        <v>591</v>
      </c>
      <c r="I20" s="181">
        <v>3.3647124615528008</v>
      </c>
      <c r="J20" s="157">
        <v>220</v>
      </c>
      <c r="K20" s="181">
        <v>1.8175039612265822</v>
      </c>
      <c r="L20" s="157">
        <v>699</v>
      </c>
      <c r="M20" s="181">
        <v>6.0117438717494638</v>
      </c>
      <c r="N20" s="157">
        <v>3158</v>
      </c>
      <c r="O20" s="181">
        <v>28.250535930655232</v>
      </c>
      <c r="P20" s="157">
        <v>5743</v>
      </c>
      <c r="Q20" s="181">
        <v>37.794761860378415</v>
      </c>
      <c r="R20" s="157">
        <v>1922</v>
      </c>
      <c r="S20" s="181">
        <v>20.141672103644328</v>
      </c>
      <c r="T20" s="157">
        <v>0</v>
      </c>
      <c r="U20" s="181">
        <v>0</v>
      </c>
      <c r="V20" s="157">
        <f t="shared" si="0"/>
        <v>12596</v>
      </c>
      <c r="W20" s="181">
        <f t="shared" si="0"/>
        <v>100</v>
      </c>
      <c r="X20" s="154"/>
      <c r="Y20" s="158">
        <f t="shared" si="1"/>
        <v>1.0824095557274211</v>
      </c>
    </row>
    <row r="21" spans="2:25" s="125" customFormat="1" ht="18" customHeight="1" x14ac:dyDescent="0.2">
      <c r="B21" s="32" t="s">
        <v>38</v>
      </c>
      <c r="C21" s="28"/>
      <c r="D21" s="156">
        <v>25339</v>
      </c>
      <c r="F21" s="157">
        <v>1493</v>
      </c>
      <c r="G21" s="181">
        <v>5.3052431721922009</v>
      </c>
      <c r="H21" s="157">
        <v>1756</v>
      </c>
      <c r="I21" s="181">
        <v>3.6950489265371695</v>
      </c>
      <c r="J21" s="157">
        <v>9141</v>
      </c>
      <c r="K21" s="181">
        <v>30.798159778004965</v>
      </c>
      <c r="L21" s="157">
        <v>1949</v>
      </c>
      <c r="M21" s="181">
        <v>7.5471009201109975</v>
      </c>
      <c r="N21" s="157">
        <v>4200</v>
      </c>
      <c r="O21" s="181">
        <v>17.328757119906527</v>
      </c>
      <c r="P21" s="157">
        <v>5294</v>
      </c>
      <c r="Q21" s="181">
        <v>16.445158463560684</v>
      </c>
      <c r="R21" s="157">
        <v>5086</v>
      </c>
      <c r="S21" s="181">
        <v>18.613991529136847</v>
      </c>
      <c r="T21" s="157">
        <v>70</v>
      </c>
      <c r="U21" s="181">
        <v>0.26654009055060612</v>
      </c>
      <c r="V21" s="157">
        <f t="shared" si="0"/>
        <v>28989</v>
      </c>
      <c r="W21" s="181">
        <f t="shared" si="0"/>
        <v>100.00000000000001</v>
      </c>
      <c r="X21" s="154"/>
      <c r="Y21" s="158">
        <f t="shared" si="1"/>
        <v>1.1440467263901495</v>
      </c>
    </row>
    <row r="22" spans="2:25" s="125" customFormat="1" ht="21" customHeight="1" x14ac:dyDescent="0.2">
      <c r="B22" s="32" t="s">
        <v>45</v>
      </c>
      <c r="C22" s="28"/>
      <c r="D22" s="156">
        <v>57914</v>
      </c>
      <c r="F22" s="157">
        <v>1843</v>
      </c>
      <c r="G22" s="181">
        <v>2.2532814395789673</v>
      </c>
      <c r="H22" s="157">
        <v>14139</v>
      </c>
      <c r="I22" s="181">
        <v>13.798591305169941</v>
      </c>
      <c r="J22" s="157">
        <v>12451</v>
      </c>
      <c r="K22" s="181">
        <v>14.416274049446134</v>
      </c>
      <c r="L22" s="157">
        <v>5859</v>
      </c>
      <c r="M22" s="181">
        <v>8.5530151426815628</v>
      </c>
      <c r="N22" s="157">
        <v>14548</v>
      </c>
      <c r="O22" s="181">
        <v>24.417377054346627</v>
      </c>
      <c r="P22" s="157">
        <v>12231</v>
      </c>
      <c r="Q22" s="181">
        <v>16.926398058711374</v>
      </c>
      <c r="R22" s="157">
        <v>14585</v>
      </c>
      <c r="S22" s="181">
        <v>19.521611017443234</v>
      </c>
      <c r="T22" s="157">
        <v>68</v>
      </c>
      <c r="U22" s="181">
        <v>0.11345193262215779</v>
      </c>
      <c r="V22" s="157">
        <f t="shared" si="0"/>
        <v>75724</v>
      </c>
      <c r="W22" s="181">
        <f t="shared" si="0"/>
        <v>100</v>
      </c>
      <c r="X22" s="154"/>
      <c r="Y22" s="158">
        <f t="shared" si="1"/>
        <v>1.3075249507891011</v>
      </c>
    </row>
    <row r="23" spans="2:25" s="125" customFormat="1" ht="18" customHeight="1" x14ac:dyDescent="0.2">
      <c r="B23" s="32" t="s">
        <v>46</v>
      </c>
      <c r="C23" s="28"/>
      <c r="D23" s="156">
        <v>12810</v>
      </c>
      <c r="F23" s="157">
        <v>1534</v>
      </c>
      <c r="G23" s="181">
        <v>8.3258093641171165</v>
      </c>
      <c r="H23" s="157">
        <v>1566</v>
      </c>
      <c r="I23" s="181">
        <v>9.538243260673287</v>
      </c>
      <c r="J23" s="157">
        <v>486</v>
      </c>
      <c r="K23" s="181">
        <v>0.88352895653295493</v>
      </c>
      <c r="L23" s="157">
        <v>1403</v>
      </c>
      <c r="M23" s="181">
        <v>8.2742164323487675</v>
      </c>
      <c r="N23" s="157">
        <v>2576</v>
      </c>
      <c r="O23" s="181">
        <v>15.62620920933832</v>
      </c>
      <c r="P23" s="157">
        <v>697</v>
      </c>
      <c r="Q23" s="181">
        <v>3.5147684767186895</v>
      </c>
      <c r="R23" s="157">
        <v>7394</v>
      </c>
      <c r="S23" s="181">
        <v>53.81787695085773</v>
      </c>
      <c r="T23" s="157">
        <v>3</v>
      </c>
      <c r="U23" s="181">
        <v>1.9347349413130401E-2</v>
      </c>
      <c r="V23" s="157">
        <f>F23+H23+J23+L23+N23+P23+R23+T23</f>
        <v>15659</v>
      </c>
      <c r="W23" s="181">
        <f t="shared" si="0"/>
        <v>100</v>
      </c>
      <c r="X23" s="154"/>
      <c r="Y23" s="158">
        <f t="shared" si="1"/>
        <v>1.2224043715846995</v>
      </c>
    </row>
    <row r="24" spans="2:25" s="125" customFormat="1" ht="22.5" customHeight="1" x14ac:dyDescent="0.2">
      <c r="B24" s="32" t="s">
        <v>47</v>
      </c>
      <c r="C24" s="28"/>
      <c r="D24" s="156">
        <v>3356</v>
      </c>
      <c r="F24" s="126">
        <v>262</v>
      </c>
      <c r="G24" s="183">
        <v>3.2579185520361991</v>
      </c>
      <c r="H24" s="126">
        <v>290</v>
      </c>
      <c r="I24" s="181">
        <v>6.4253393665158374</v>
      </c>
      <c r="J24" s="126">
        <v>154</v>
      </c>
      <c r="K24" s="181">
        <v>5.2187028657616894</v>
      </c>
      <c r="L24" s="126">
        <v>156</v>
      </c>
      <c r="M24" s="181">
        <v>3.4690799396681751</v>
      </c>
      <c r="N24" s="126">
        <v>1045</v>
      </c>
      <c r="O24" s="181">
        <v>17.134238310708898</v>
      </c>
      <c r="P24" s="126">
        <v>664</v>
      </c>
      <c r="Q24" s="181">
        <v>12.428355957767723</v>
      </c>
      <c r="R24" s="126">
        <v>1491</v>
      </c>
      <c r="S24" s="181">
        <v>51.945701357466064</v>
      </c>
      <c r="T24" s="126">
        <v>11</v>
      </c>
      <c r="U24" s="181">
        <v>0.12066365007541478</v>
      </c>
      <c r="V24" s="126">
        <f t="shared" si="0"/>
        <v>4073</v>
      </c>
      <c r="W24" s="181">
        <f t="shared" si="0"/>
        <v>100</v>
      </c>
      <c r="X24" s="154"/>
      <c r="Y24" s="158">
        <f t="shared" si="1"/>
        <v>1.2136471990464839</v>
      </c>
    </row>
    <row r="25" spans="2:25" s="125" customFormat="1" ht="18" customHeight="1" x14ac:dyDescent="0.2">
      <c r="B25" s="32" t="s">
        <v>48</v>
      </c>
      <c r="C25" s="28"/>
      <c r="D25" s="156">
        <v>16739</v>
      </c>
      <c r="F25" s="126">
        <v>220</v>
      </c>
      <c r="G25" s="183">
        <v>0.41635124905374715</v>
      </c>
      <c r="H25" s="126">
        <v>3809</v>
      </c>
      <c r="I25" s="181">
        <v>12.162503154176129</v>
      </c>
      <c r="J25" s="126">
        <v>1248</v>
      </c>
      <c r="K25" s="181">
        <v>6.594330894103793</v>
      </c>
      <c r="L25" s="126">
        <v>1827</v>
      </c>
      <c r="M25" s="181">
        <v>8.2555303221465213</v>
      </c>
      <c r="N25" s="126">
        <v>5957</v>
      </c>
      <c r="O25" s="181">
        <v>27.294137437967869</v>
      </c>
      <c r="P25" s="126">
        <v>658</v>
      </c>
      <c r="Q25" s="181">
        <v>2.5864244259399447</v>
      </c>
      <c r="R25" s="126">
        <v>7116</v>
      </c>
      <c r="S25" s="181">
        <v>35.057616283959966</v>
      </c>
      <c r="T25" s="126">
        <v>2042</v>
      </c>
      <c r="U25" s="181">
        <v>7.6331062326520316</v>
      </c>
      <c r="V25" s="126">
        <f t="shared" si="0"/>
        <v>22877</v>
      </c>
      <c r="W25" s="181">
        <f t="shared" si="0"/>
        <v>99.999999999999986</v>
      </c>
      <c r="X25" s="154"/>
      <c r="Y25" s="158">
        <f t="shared" si="1"/>
        <v>1.3666885715992592</v>
      </c>
    </row>
    <row r="26" spans="2:25" s="125" customFormat="1" ht="18" customHeight="1" x14ac:dyDescent="0.2">
      <c r="B26" s="32" t="s">
        <v>49</v>
      </c>
      <c r="C26" s="28"/>
      <c r="D26" s="156">
        <v>2421</v>
      </c>
      <c r="F26" s="126">
        <v>373</v>
      </c>
      <c r="G26" s="183">
        <v>8.1975827640567527</v>
      </c>
      <c r="H26" s="126">
        <v>489</v>
      </c>
      <c r="I26" s="181">
        <v>11.008933263268524</v>
      </c>
      <c r="J26" s="126">
        <v>745</v>
      </c>
      <c r="K26" s="181">
        <v>20.546505517603784</v>
      </c>
      <c r="L26" s="126">
        <v>396</v>
      </c>
      <c r="M26" s="181">
        <v>9.1697320021019451</v>
      </c>
      <c r="N26" s="126">
        <v>667</v>
      </c>
      <c r="O26" s="181">
        <v>17.892800840777721</v>
      </c>
      <c r="P26" s="126">
        <v>507</v>
      </c>
      <c r="Q26" s="181">
        <v>13.110877561744614</v>
      </c>
      <c r="R26" s="126">
        <v>525</v>
      </c>
      <c r="S26" s="181">
        <v>20.073568050446664</v>
      </c>
      <c r="T26" s="126">
        <v>0</v>
      </c>
      <c r="U26" s="181">
        <v>0</v>
      </c>
      <c r="V26" s="126">
        <f t="shared" si="0"/>
        <v>3702</v>
      </c>
      <c r="W26" s="181">
        <f t="shared" si="0"/>
        <v>100.00000000000001</v>
      </c>
      <c r="X26" s="154"/>
      <c r="Y26" s="158">
        <f t="shared" si="1"/>
        <v>1.5291201982651796</v>
      </c>
    </row>
    <row r="27" spans="2:25" s="125" customFormat="1" ht="18" customHeight="1" x14ac:dyDescent="0.2">
      <c r="B27" s="32" t="s">
        <v>4</v>
      </c>
      <c r="C27" s="28"/>
      <c r="D27" s="156">
        <v>1120</v>
      </c>
      <c r="F27" s="126">
        <v>181</v>
      </c>
      <c r="G27" s="183">
        <v>9.2670598146588041</v>
      </c>
      <c r="H27" s="126">
        <v>213</v>
      </c>
      <c r="I27" s="181">
        <v>12.973883740522325</v>
      </c>
      <c r="J27" s="126">
        <v>336</v>
      </c>
      <c r="K27" s="181">
        <v>20.387531592249367</v>
      </c>
      <c r="L27" s="126">
        <v>21</v>
      </c>
      <c r="M27" s="181">
        <v>1.5164279696714407</v>
      </c>
      <c r="N27" s="126">
        <v>80</v>
      </c>
      <c r="O27" s="181">
        <v>7.5821398483572029</v>
      </c>
      <c r="P27" s="126">
        <v>1</v>
      </c>
      <c r="Q27" s="181">
        <v>0.42122999157540014</v>
      </c>
      <c r="R27" s="126">
        <v>646</v>
      </c>
      <c r="S27" s="181">
        <v>47.851727042965457</v>
      </c>
      <c r="T27" s="126">
        <v>0</v>
      </c>
      <c r="U27" s="181">
        <v>0</v>
      </c>
      <c r="V27" s="157">
        <f t="shared" si="0"/>
        <v>1478</v>
      </c>
      <c r="W27" s="181">
        <f t="shared" si="0"/>
        <v>100</v>
      </c>
      <c r="X27" s="154"/>
      <c r="Y27" s="158">
        <f t="shared" si="1"/>
        <v>1.3196428571428571</v>
      </c>
    </row>
    <row r="28" spans="2:25" s="125" customFormat="1" ht="8.25" customHeight="1" x14ac:dyDescent="0.2">
      <c r="B28" s="163"/>
      <c r="C28" s="28"/>
      <c r="D28" s="164"/>
      <c r="F28" s="165"/>
      <c r="G28" s="166"/>
      <c r="H28" s="165"/>
      <c r="I28" s="167"/>
      <c r="J28" s="165"/>
      <c r="K28" s="167"/>
      <c r="L28" s="165"/>
      <c r="M28" s="167"/>
      <c r="N28" s="165"/>
      <c r="O28" s="166"/>
      <c r="P28" s="165"/>
      <c r="Q28" s="166"/>
      <c r="R28" s="165"/>
      <c r="S28" s="166"/>
      <c r="T28" s="165"/>
      <c r="U28" s="166"/>
      <c r="V28" s="168"/>
      <c r="W28" s="167"/>
      <c r="X28" s="154"/>
      <c r="Y28" s="169"/>
    </row>
    <row r="29" spans="2:25" s="125" customFormat="1" ht="3" customHeight="1" x14ac:dyDescent="0.2">
      <c r="B29" s="101"/>
      <c r="C29" s="25"/>
      <c r="D29" s="170"/>
      <c r="E29" s="27"/>
      <c r="F29" s="171"/>
      <c r="G29" s="171"/>
      <c r="H29" s="171"/>
      <c r="I29" s="171"/>
      <c r="J29" s="171"/>
      <c r="K29" s="171"/>
      <c r="L29" s="171"/>
      <c r="M29" s="171"/>
      <c r="N29" s="171"/>
      <c r="O29" s="171"/>
      <c r="P29" s="171"/>
      <c r="Q29" s="171"/>
      <c r="R29" s="171"/>
      <c r="S29" s="171"/>
      <c r="T29" s="171"/>
      <c r="U29" s="171"/>
      <c r="V29" s="172"/>
      <c r="W29" s="171"/>
      <c r="X29" s="171"/>
      <c r="Y29" s="171"/>
    </row>
    <row r="30" spans="2:25" s="27" customFormat="1" ht="20.25" customHeight="1" x14ac:dyDescent="0.2">
      <c r="B30" s="69" t="s">
        <v>3</v>
      </c>
      <c r="C30" s="123"/>
      <c r="D30" s="173">
        <f>SUM(D10:D29)</f>
        <v>395349</v>
      </c>
      <c r="E30" s="23"/>
      <c r="F30" s="65">
        <f>SUM(F10:F27)</f>
        <v>21595</v>
      </c>
      <c r="G30" s="67">
        <f>F30*100/$V30</f>
        <v>4.2003403841478244</v>
      </c>
      <c r="H30" s="65">
        <f>SUM(H10:H27)</f>
        <v>77064</v>
      </c>
      <c r="I30" s="67">
        <f>H30*100/$V30</f>
        <v>14.989350838803793</v>
      </c>
      <c r="J30" s="65">
        <f>SUM(J10:J27)</f>
        <v>74238</v>
      </c>
      <c r="K30" s="67">
        <f>J30*100/$V30</f>
        <v>14.439679066374909</v>
      </c>
      <c r="L30" s="65">
        <f>SUM(L10:L27)</f>
        <v>31167</v>
      </c>
      <c r="M30" s="67">
        <f>L30*100/$V30</f>
        <v>6.0621444201312906</v>
      </c>
      <c r="N30" s="65">
        <f>SUM(N10:N27)</f>
        <v>89747</v>
      </c>
      <c r="O30" s="67">
        <f>N30*100/$V30</f>
        <v>17.456260637004618</v>
      </c>
      <c r="P30" s="65">
        <f>SUM(P10:P27)</f>
        <v>69622</v>
      </c>
      <c r="Q30" s="67">
        <f>P30*100/$V30</f>
        <v>13.541842937028933</v>
      </c>
      <c r="R30" s="65">
        <f>SUM(R10:R27)</f>
        <v>147677</v>
      </c>
      <c r="S30" s="67">
        <f>R30*100/$V30</f>
        <v>28.723948456114758</v>
      </c>
      <c r="T30" s="65">
        <f>SUM(T10:T28)</f>
        <v>3015</v>
      </c>
      <c r="U30" s="67">
        <f>T30*100/$V30</f>
        <v>0.58643326039387311</v>
      </c>
      <c r="V30" s="65">
        <f>SUM(V10:V27)</f>
        <v>514125</v>
      </c>
      <c r="W30" s="67">
        <f>G30+I30+K30+M30+O30+Q30+S30+U30</f>
        <v>100</v>
      </c>
      <c r="X30" s="174"/>
      <c r="Y30" s="175">
        <f>(V30/D30)</f>
        <v>1.3004332880568814</v>
      </c>
    </row>
    <row r="31" spans="2:25" s="27" customFormat="1" ht="5.25" customHeight="1" x14ac:dyDescent="0.2">
      <c r="B31" s="130"/>
      <c r="C31" s="123"/>
      <c r="D31" s="176"/>
      <c r="E31" s="23"/>
      <c r="F31" s="176"/>
      <c r="G31" s="174"/>
      <c r="H31" s="176"/>
      <c r="I31" s="174"/>
      <c r="J31" s="176"/>
      <c r="K31" s="174"/>
      <c r="L31" s="176"/>
      <c r="M31" s="174"/>
      <c r="N31" s="176"/>
      <c r="O31" s="174"/>
      <c r="P31" s="176"/>
      <c r="Q31" s="174"/>
      <c r="R31" s="176"/>
      <c r="S31" s="174"/>
      <c r="T31" s="176"/>
      <c r="U31" s="174"/>
      <c r="V31" s="176"/>
      <c r="W31" s="174"/>
      <c r="X31" s="174"/>
      <c r="Y31" s="174"/>
    </row>
    <row r="32" spans="2:25" s="536" customFormat="1" ht="18.75" customHeight="1" x14ac:dyDescent="0.2">
      <c r="B32" s="179" t="s">
        <v>42</v>
      </c>
      <c r="C32" s="989"/>
      <c r="D32" s="989"/>
      <c r="E32" s="989"/>
      <c r="F32" s="989"/>
      <c r="G32" s="989"/>
      <c r="H32" s="989"/>
      <c r="I32" s="989"/>
      <c r="J32" s="989"/>
      <c r="K32" s="989"/>
      <c r="L32" s="989"/>
      <c r="N32" s="989"/>
      <c r="O32" s="989"/>
      <c r="P32" s="989"/>
      <c r="Q32" s="989"/>
      <c r="R32" s="989"/>
      <c r="S32" s="989"/>
      <c r="T32" s="989"/>
      <c r="U32" s="989"/>
      <c r="V32" s="989"/>
      <c r="W32" s="989"/>
    </row>
    <row r="33" spans="1:25" s="990" customFormat="1" x14ac:dyDescent="0.2">
      <c r="B33" s="180" t="s">
        <v>50</v>
      </c>
      <c r="F33" s="991"/>
      <c r="G33" s="991"/>
      <c r="H33" s="991"/>
      <c r="I33" s="991"/>
      <c r="J33" s="991"/>
      <c r="K33" s="991"/>
      <c r="L33" s="991"/>
      <c r="M33" s="991"/>
      <c r="N33" s="991"/>
      <c r="O33" s="991"/>
      <c r="P33" s="991"/>
      <c r="Q33" s="991"/>
      <c r="R33" s="991"/>
      <c r="S33" s="991"/>
      <c r="T33" s="991"/>
      <c r="U33" s="991"/>
      <c r="X33" s="536"/>
      <c r="Y33" s="536"/>
    </row>
    <row r="34" spans="1:25" s="990" customFormat="1" x14ac:dyDescent="0.2">
      <c r="F34" s="992"/>
      <c r="G34" s="992"/>
      <c r="H34" s="992"/>
      <c r="I34" s="992"/>
      <c r="J34" s="992"/>
      <c r="X34" s="536"/>
      <c r="Y34" s="536"/>
    </row>
    <row r="35" spans="1:25" s="990" customFormat="1" x14ac:dyDescent="0.2">
      <c r="A35" s="536"/>
      <c r="B35" s="531" t="s">
        <v>42</v>
      </c>
      <c r="C35" s="536"/>
      <c r="D35" s="550" t="e">
        <f>GETPIVOTDATA("Cuenta número de expedientes",#REF!,"CCAA",$B35,"Grado Resuelto",$B$1)</f>
        <v>#REF!</v>
      </c>
      <c r="E35" s="536"/>
      <c r="F35" s="536"/>
      <c r="G35" s="536"/>
      <c r="H35" s="536"/>
      <c r="I35" s="536"/>
      <c r="J35" s="536"/>
      <c r="K35" s="536"/>
      <c r="L35" s="536"/>
      <c r="M35" s="536"/>
      <c r="N35" s="550" t="e">
        <f>GETPIVOTDATA("ID PRESTACION
COUNT",#REF!,"
CCAA",$B35,"
Tipo Prestación",N$1,"Grado Resuelto",$B$1)</f>
        <v>#REF!</v>
      </c>
      <c r="O35" s="536"/>
      <c r="X35" s="536"/>
      <c r="Y35" s="536"/>
    </row>
    <row r="36" spans="1:25" s="990" customFormat="1" x14ac:dyDescent="0.2">
      <c r="A36" s="536"/>
      <c r="B36" s="531" t="s">
        <v>50</v>
      </c>
      <c r="C36" s="536"/>
      <c r="D36" s="550" t="e">
        <f>GETPIVOTDATA("Cuenta número de expedientes",#REF!,"CCAA",$B36,"Grado Resuelto",$B$1)</f>
        <v>#REF!</v>
      </c>
      <c r="E36" s="536"/>
      <c r="F36" s="536"/>
      <c r="G36" s="536"/>
      <c r="H36" s="536"/>
      <c r="I36" s="536"/>
      <c r="J36" s="536"/>
      <c r="K36" s="536"/>
      <c r="L36" s="536"/>
      <c r="M36" s="536"/>
      <c r="N36" s="550" t="e">
        <f>GETPIVOTDATA("ID PRESTACION
COUNT",#REF!,"
CCAA",$B36,"
Tipo Prestación",N$1,"Grado Resuelto",$B$1)</f>
        <v>#REF!</v>
      </c>
      <c r="O36" s="536"/>
      <c r="T36" s="536"/>
      <c r="U36" s="536"/>
    </row>
    <row r="37" spans="1:25" s="988" customFormat="1" x14ac:dyDescent="0.2">
      <c r="T37" s="135"/>
      <c r="U37" s="135"/>
    </row>
    <row r="38" spans="1:25" s="988" customFormat="1" x14ac:dyDescent="0.2">
      <c r="T38" s="135"/>
      <c r="U38" s="135"/>
    </row>
    <row r="39" spans="1:25" s="988" customFormat="1" x14ac:dyDescent="0.2">
      <c r="T39" s="135"/>
      <c r="U39" s="135"/>
    </row>
    <row r="40" spans="1:25" s="988" customFormat="1" x14ac:dyDescent="0.2">
      <c r="T40" s="135"/>
      <c r="U40" s="135"/>
    </row>
    <row r="41" spans="1:25" s="988" customFormat="1" x14ac:dyDescent="0.2">
      <c r="T41" s="135"/>
      <c r="U41" s="135"/>
    </row>
    <row r="42" spans="1:25" s="988" customFormat="1" x14ac:dyDescent="0.2">
      <c r="T42" s="135"/>
      <c r="U42" s="135"/>
    </row>
    <row r="43" spans="1:25" x14ac:dyDescent="0.2">
      <c r="T43" s="136"/>
      <c r="U43" s="136"/>
      <c r="X43" s="1"/>
      <c r="Y43" s="1"/>
    </row>
    <row r="44" spans="1:25" x14ac:dyDescent="0.2">
      <c r="T44" s="136"/>
      <c r="U44" s="136"/>
      <c r="X44" s="1"/>
      <c r="Y44" s="1"/>
    </row>
    <row r="45" spans="1:25" x14ac:dyDescent="0.2">
      <c r="T45" s="136"/>
      <c r="U45" s="136"/>
      <c r="X45" s="1"/>
      <c r="Y45" s="1"/>
    </row>
    <row r="46" spans="1:25" x14ac:dyDescent="0.2">
      <c r="T46" s="136"/>
      <c r="U46" s="136"/>
      <c r="X46" s="1"/>
      <c r="Y46" s="1"/>
    </row>
    <row r="47" spans="1:25" x14ac:dyDescent="0.2">
      <c r="T47" s="136"/>
      <c r="U47" s="136"/>
      <c r="X47" s="1"/>
      <c r="Y47" s="1"/>
    </row>
    <row r="48" spans="1: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4"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43">
    <tabColor theme="0"/>
    <pageSetUpPr fitToPage="1"/>
  </sheetPr>
  <dimension ref="B1:Y56"/>
  <sheetViews>
    <sheetView topLeftCell="B1"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2:25" s="44" customFormat="1" ht="49.5" customHeight="1" x14ac:dyDescent="0.2">
      <c r="B2" s="122"/>
      <c r="C2" s="122"/>
      <c r="D2" s="122"/>
      <c r="E2" s="122"/>
      <c r="F2" s="122"/>
      <c r="G2" s="122"/>
      <c r="H2" s="122"/>
      <c r="I2" s="122"/>
      <c r="J2" s="122"/>
      <c r="K2" s="122"/>
      <c r="X2" s="92"/>
      <c r="Y2" s="92"/>
    </row>
    <row r="3" spans="2:25" s="7" customFormat="1" ht="36.75" customHeight="1" x14ac:dyDescent="0.2">
      <c r="B3" s="1032" t="s">
        <v>431</v>
      </c>
      <c r="C3" s="1032"/>
      <c r="D3" s="1032"/>
      <c r="E3" s="1032"/>
      <c r="F3" s="1032"/>
      <c r="G3" s="1032"/>
      <c r="H3" s="1032"/>
      <c r="I3" s="1032"/>
      <c r="J3" s="1032"/>
      <c r="K3" s="1032"/>
      <c r="L3" s="1032"/>
      <c r="M3" s="1032"/>
      <c r="N3" s="1032"/>
      <c r="O3" s="1032"/>
      <c r="P3" s="1032"/>
      <c r="Q3" s="1032"/>
      <c r="R3" s="1032"/>
      <c r="S3" s="1032"/>
      <c r="T3" s="1032"/>
      <c r="U3" s="1032"/>
      <c r="V3" s="1032"/>
      <c r="W3" s="1032"/>
      <c r="X3" s="1032"/>
      <c r="Y3" s="13"/>
    </row>
    <row r="4" spans="2: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2:25" s="565" customFormat="1" ht="5.25" customHeight="1" x14ac:dyDescent="0.2">
      <c r="B5" s="566"/>
      <c r="C5" s="566"/>
      <c r="D5" s="566"/>
      <c r="E5" s="566"/>
      <c r="F5" s="566"/>
      <c r="G5" s="566"/>
      <c r="H5" s="566"/>
      <c r="I5" s="566"/>
      <c r="J5" s="566"/>
      <c r="K5" s="566"/>
      <c r="L5" s="566"/>
      <c r="M5" s="566"/>
      <c r="N5" s="566"/>
      <c r="O5" s="566"/>
      <c r="P5" s="566"/>
      <c r="Q5" s="566"/>
      <c r="R5" s="566"/>
      <c r="S5" s="566"/>
      <c r="T5" s="566"/>
      <c r="U5" s="566"/>
      <c r="V5" s="566"/>
      <c r="W5" s="566"/>
      <c r="X5" s="567"/>
      <c r="Y5" s="567"/>
    </row>
    <row r="6" spans="2:25" s="518" customFormat="1" ht="19.5" customHeight="1" x14ac:dyDescent="0.2">
      <c r="F6" s="1105" t="s">
        <v>55</v>
      </c>
      <c r="G6" s="1105"/>
      <c r="H6" s="1105"/>
      <c r="I6" s="1105"/>
      <c r="J6" s="1105"/>
      <c r="K6" s="1105"/>
      <c r="L6" s="1105"/>
      <c r="M6" s="1105"/>
      <c r="N6" s="1105"/>
      <c r="O6" s="1105"/>
      <c r="P6" s="1105"/>
      <c r="Q6" s="1105"/>
      <c r="R6" s="1105"/>
      <c r="S6" s="1105"/>
      <c r="T6" s="1105"/>
      <c r="U6" s="1105"/>
      <c r="V6" s="1105"/>
      <c r="W6" s="1105"/>
      <c r="X6" s="541"/>
      <c r="Y6" s="541"/>
    </row>
    <row r="7" spans="2:25" s="518" customFormat="1" ht="64.5" customHeight="1" x14ac:dyDescent="0.2">
      <c r="B7" s="1106" t="s">
        <v>15</v>
      </c>
      <c r="C7" s="542"/>
      <c r="D7" s="543" t="s">
        <v>56</v>
      </c>
      <c r="E7" s="542"/>
      <c r="F7" s="1107" t="s">
        <v>176</v>
      </c>
      <c r="G7" s="1107"/>
      <c r="H7" s="1107" t="s">
        <v>62</v>
      </c>
      <c r="I7" s="1107"/>
      <c r="J7" s="1107" t="s">
        <v>63</v>
      </c>
      <c r="K7" s="1107"/>
      <c r="L7" s="1107" t="s">
        <v>160</v>
      </c>
      <c r="M7" s="1107"/>
      <c r="N7" s="1107" t="s">
        <v>3</v>
      </c>
      <c r="O7" s="1107"/>
      <c r="P7" s="543"/>
      <c r="Q7" s="543" t="s">
        <v>65</v>
      </c>
    </row>
    <row r="8" spans="2:25" s="542" customFormat="1" ht="20.25" customHeight="1" x14ac:dyDescent="0.2">
      <c r="B8" s="1106"/>
      <c r="C8" s="544"/>
      <c r="D8" s="543" t="s">
        <v>12</v>
      </c>
      <c r="E8" s="544"/>
      <c r="F8" s="543" t="s">
        <v>12</v>
      </c>
      <c r="G8" s="543" t="s">
        <v>31</v>
      </c>
      <c r="H8" s="543" t="s">
        <v>12</v>
      </c>
      <c r="I8" s="543" t="s">
        <v>31</v>
      </c>
      <c r="J8" s="543" t="s">
        <v>12</v>
      </c>
      <c r="K8" s="543" t="s">
        <v>31</v>
      </c>
      <c r="L8" s="543" t="s">
        <v>12</v>
      </c>
      <c r="M8" s="543" t="s">
        <v>31</v>
      </c>
      <c r="N8" s="543" t="s">
        <v>12</v>
      </c>
      <c r="O8" s="543" t="s">
        <v>31</v>
      </c>
      <c r="P8" s="543"/>
      <c r="Q8" s="543" t="s">
        <v>12</v>
      </c>
    </row>
    <row r="9" spans="2:25" s="544" customFormat="1" ht="8.25" customHeight="1" x14ac:dyDescent="0.2">
      <c r="B9" s="545"/>
      <c r="C9" s="546"/>
      <c r="D9" s="547"/>
      <c r="E9" s="546"/>
      <c r="F9" s="548"/>
      <c r="G9" s="548"/>
      <c r="H9" s="548"/>
      <c r="I9" s="548"/>
      <c r="J9" s="548"/>
      <c r="K9" s="548"/>
      <c r="L9" s="548"/>
      <c r="M9" s="548"/>
      <c r="N9" s="548"/>
      <c r="O9" s="548"/>
      <c r="P9" s="548"/>
      <c r="Q9" s="548"/>
    </row>
    <row r="10" spans="2:25" s="549" customFormat="1" ht="18" customHeight="1" x14ac:dyDescent="0.2">
      <c r="B10" s="531" t="s">
        <v>11</v>
      </c>
      <c r="C10" s="546"/>
      <c r="D10" s="550">
        <f>'41abenpreGIII'!D10</f>
        <v>77067</v>
      </c>
      <c r="F10" s="551">
        <f>'41abenpreGIII'!F10+'41abenpreGIII'!H10+'41abenpreGIII'!J10+'41abenpreGIII'!L10+'41abenpreGIII'!N10</f>
        <v>78980</v>
      </c>
      <c r="G10" s="552">
        <f t="shared" ref="G10:G27" si="0">F10*100/$N10</f>
        <v>73.348997464639623</v>
      </c>
      <c r="H10" s="551">
        <f>'41abenpreGIII'!P10</f>
        <v>2545</v>
      </c>
      <c r="I10" s="552">
        <f t="shared" ref="I10:I27" si="1">H10*100/$N10</f>
        <v>2.3635502474994659</v>
      </c>
      <c r="J10" s="551">
        <f>'41abenpreGIII'!R10</f>
        <v>26144</v>
      </c>
      <c r="K10" s="552">
        <f t="shared" ref="K10:K27" si="2">J10*100/$N10</f>
        <v>24.280022660363866</v>
      </c>
      <c r="L10" s="551">
        <f>'41abenpreGIII'!T10</f>
        <v>8</v>
      </c>
      <c r="M10" s="552">
        <f t="shared" ref="M10:M27" si="3">L10*100/$N10</f>
        <v>7.4296274970513665E-3</v>
      </c>
      <c r="N10" s="551">
        <f>F10+H10+J10+L10</f>
        <v>107677</v>
      </c>
      <c r="O10" s="552">
        <f>G10+I10+K10+M10</f>
        <v>100</v>
      </c>
      <c r="P10" s="553"/>
      <c r="Q10" s="553">
        <f t="shared" ref="Q10:Q27" si="4">N10/D10</f>
        <v>1.3971868633786186</v>
      </c>
    </row>
    <row r="11" spans="2:25" s="549" customFormat="1" ht="18" customHeight="1" x14ac:dyDescent="0.2">
      <c r="B11" s="531" t="s">
        <v>10</v>
      </c>
      <c r="C11" s="546"/>
      <c r="D11" s="550">
        <f>'41abenpreGIII'!D11</f>
        <v>12066</v>
      </c>
      <c r="F11" s="551">
        <f>'41abenpreGIII'!F11+'41abenpreGIII'!H11+'41abenpreGIII'!J11+'41abenpreGIII'!L11+'41abenpreGIII'!N11</f>
        <v>6042</v>
      </c>
      <c r="G11" s="552">
        <f t="shared" si="0"/>
        <v>42.340574632095304</v>
      </c>
      <c r="H11" s="551">
        <f>'41abenpreGIII'!P11</f>
        <v>3484</v>
      </c>
      <c r="I11" s="552">
        <f t="shared" si="1"/>
        <v>24.414856341976172</v>
      </c>
      <c r="J11" s="551">
        <f>'41abenpreGIII'!R11</f>
        <v>4744</v>
      </c>
      <c r="K11" s="552">
        <f t="shared" si="2"/>
        <v>33.24456902592852</v>
      </c>
      <c r="L11" s="551">
        <f>'41abenpreGIII'!T11</f>
        <v>0</v>
      </c>
      <c r="M11" s="552">
        <f t="shared" si="3"/>
        <v>0</v>
      </c>
      <c r="N11" s="551">
        <f t="shared" ref="N11:O27" si="5">F11+H11+J11+L11</f>
        <v>14270</v>
      </c>
      <c r="O11" s="552">
        <f t="shared" si="5"/>
        <v>100</v>
      </c>
      <c r="P11" s="553"/>
      <c r="Q11" s="553">
        <f t="shared" si="4"/>
        <v>1.1826620255262721</v>
      </c>
    </row>
    <row r="12" spans="2:25" s="549" customFormat="1" ht="22.5" customHeight="1" x14ac:dyDescent="0.2">
      <c r="B12" s="531" t="s">
        <v>40</v>
      </c>
      <c r="C12" s="546"/>
      <c r="D12" s="550">
        <f>'41abenpreGIII'!D12</f>
        <v>7361</v>
      </c>
      <c r="F12" s="551">
        <f>'41abenpreGIII'!F12+'41abenpreGIII'!H12+'41abenpreGIII'!J12+'41abenpreGIII'!L12+'41abenpreGIII'!N12</f>
        <v>5595</v>
      </c>
      <c r="G12" s="552">
        <f t="shared" si="0"/>
        <v>57.23785166240409</v>
      </c>
      <c r="H12" s="550">
        <f>'41abenpreGIII'!P12</f>
        <v>1464</v>
      </c>
      <c r="I12" s="552">
        <f t="shared" si="1"/>
        <v>14.976982097186701</v>
      </c>
      <c r="J12" s="551">
        <f>'41abenpreGIII'!R12</f>
        <v>2709</v>
      </c>
      <c r="K12" s="552">
        <f t="shared" si="2"/>
        <v>27.713554987212277</v>
      </c>
      <c r="L12" s="551">
        <f>'41abenpreGIII'!T12</f>
        <v>7</v>
      </c>
      <c r="M12" s="552">
        <f t="shared" si="3"/>
        <v>7.1611253196930943E-2</v>
      </c>
      <c r="N12" s="551">
        <f t="shared" si="5"/>
        <v>9775</v>
      </c>
      <c r="O12" s="552">
        <f t="shared" si="5"/>
        <v>100</v>
      </c>
      <c r="P12" s="553"/>
      <c r="Q12" s="553">
        <f t="shared" si="4"/>
        <v>1.3279445727482679</v>
      </c>
    </row>
    <row r="13" spans="2:25" s="549" customFormat="1" ht="18" customHeight="1" x14ac:dyDescent="0.2">
      <c r="B13" s="531" t="s">
        <v>41</v>
      </c>
      <c r="C13" s="546"/>
      <c r="D13" s="550">
        <f>'41abenpreGIII'!D13</f>
        <v>7360</v>
      </c>
      <c r="F13" s="551">
        <f>'41abenpreGIII'!F13+'41abenpreGIII'!H13+'41abenpreGIII'!J13+'41abenpreGIII'!L13+'41abenpreGIII'!N13</f>
        <v>5448</v>
      </c>
      <c r="G13" s="552">
        <f t="shared" si="0"/>
        <v>53.994053518334987</v>
      </c>
      <c r="H13" s="551">
        <f>'41abenpreGIII'!P13</f>
        <v>389</v>
      </c>
      <c r="I13" s="552">
        <f t="shared" si="1"/>
        <v>3.8553022794846381</v>
      </c>
      <c r="J13" s="551">
        <f>'41abenpreGIII'!R13</f>
        <v>4253</v>
      </c>
      <c r="K13" s="552">
        <f t="shared" si="2"/>
        <v>42.150644202180374</v>
      </c>
      <c r="L13" s="551">
        <f>'41abenpreGIII'!T13</f>
        <v>0</v>
      </c>
      <c r="M13" s="552">
        <f t="shared" si="3"/>
        <v>0</v>
      </c>
      <c r="N13" s="551">
        <f t="shared" si="5"/>
        <v>10090</v>
      </c>
      <c r="O13" s="552">
        <f t="shared" si="5"/>
        <v>100</v>
      </c>
      <c r="P13" s="553"/>
      <c r="Q13" s="553">
        <f t="shared" si="4"/>
        <v>1.3709239130434783</v>
      </c>
    </row>
    <row r="14" spans="2:25" s="549" customFormat="1" ht="18" customHeight="1" x14ac:dyDescent="0.2">
      <c r="B14" s="531" t="s">
        <v>9</v>
      </c>
      <c r="C14" s="546"/>
      <c r="D14" s="550">
        <f>'41abenpreGIII'!D14</f>
        <v>12886</v>
      </c>
      <c r="F14" s="551">
        <f>'41abenpreGIII'!F14+'41abenpreGIII'!H14+'41abenpreGIII'!J14+'41abenpreGIII'!L14+'41abenpreGIII'!N14</f>
        <v>5359</v>
      </c>
      <c r="G14" s="552">
        <f t="shared" si="0"/>
        <v>37.47290399272778</v>
      </c>
      <c r="H14" s="551">
        <f>'41abenpreGIII'!P14</f>
        <v>3736</v>
      </c>
      <c r="I14" s="552">
        <f t="shared" si="1"/>
        <v>26.12404726942172</v>
      </c>
      <c r="J14" s="551">
        <f>'41abenpreGIII'!R14</f>
        <v>5206</v>
      </c>
      <c r="K14" s="552">
        <f t="shared" si="2"/>
        <v>36.403048737850497</v>
      </c>
      <c r="L14" s="551">
        <f>'41abenpreGIII'!T14</f>
        <v>0</v>
      </c>
      <c r="M14" s="552">
        <f t="shared" si="3"/>
        <v>0</v>
      </c>
      <c r="N14" s="551">
        <f t="shared" si="5"/>
        <v>14301</v>
      </c>
      <c r="O14" s="552">
        <f t="shared" si="5"/>
        <v>100</v>
      </c>
      <c r="P14" s="553"/>
      <c r="Q14" s="553">
        <f t="shared" si="4"/>
        <v>1.1098090951420145</v>
      </c>
    </row>
    <row r="15" spans="2:25" s="549" customFormat="1" ht="18" customHeight="1" x14ac:dyDescent="0.2">
      <c r="B15" s="531" t="s">
        <v>8</v>
      </c>
      <c r="C15" s="546"/>
      <c r="D15" s="550">
        <f>'41abenpreGIII'!D15</f>
        <v>5749</v>
      </c>
      <c r="F15" s="551">
        <f>'41abenpreGIII'!F15+'41abenpreGIII'!H15+'41abenpreGIII'!J15+'41abenpreGIII'!L15+'41abenpreGIII'!N15</f>
        <v>6974</v>
      </c>
      <c r="G15" s="552">
        <f t="shared" si="0"/>
        <v>73.395074721111342</v>
      </c>
      <c r="H15" s="550">
        <f>'41abenpreGIII'!P15</f>
        <v>103</v>
      </c>
      <c r="I15" s="552">
        <f t="shared" si="1"/>
        <v>1.0839823195116818</v>
      </c>
      <c r="J15" s="551">
        <f>'41abenpreGIII'!R15</f>
        <v>2425</v>
      </c>
      <c r="K15" s="552">
        <f t="shared" si="2"/>
        <v>25.520942959376974</v>
      </c>
      <c r="L15" s="551">
        <f>'41abenpreGIII'!T15</f>
        <v>0</v>
      </c>
      <c r="M15" s="552">
        <f t="shared" si="3"/>
        <v>0</v>
      </c>
      <c r="N15" s="551">
        <f t="shared" si="5"/>
        <v>9502</v>
      </c>
      <c r="O15" s="552">
        <f t="shared" si="5"/>
        <v>100</v>
      </c>
      <c r="P15" s="553"/>
      <c r="Q15" s="553">
        <f t="shared" si="4"/>
        <v>1.6528091842059489</v>
      </c>
    </row>
    <row r="16" spans="2:25" s="549" customFormat="1" ht="18" customHeight="1" x14ac:dyDescent="0.2">
      <c r="B16" s="531" t="s">
        <v>7</v>
      </c>
      <c r="C16" s="546"/>
      <c r="D16" s="550">
        <f>'41abenpreGIII'!D16</f>
        <v>33622</v>
      </c>
      <c r="F16" s="551">
        <f>'41abenpreGIII'!F16+'41abenpreGIII'!H16+'41abenpreGIII'!J16+'41abenpreGIII'!L16+'41abenpreGIII'!N16</f>
        <v>19941</v>
      </c>
      <c r="G16" s="552">
        <f t="shared" si="0"/>
        <v>43.706301369863013</v>
      </c>
      <c r="H16" s="551">
        <f>'41abenpreGIII'!P16</f>
        <v>16152</v>
      </c>
      <c r="I16" s="552">
        <f t="shared" si="1"/>
        <v>35.40164383561644</v>
      </c>
      <c r="J16" s="551">
        <f>'41abenpreGIII'!R16</f>
        <v>8956</v>
      </c>
      <c r="K16" s="552">
        <f t="shared" si="2"/>
        <v>19.62958904109589</v>
      </c>
      <c r="L16" s="551">
        <f>'41abenpreGIII'!T16</f>
        <v>576</v>
      </c>
      <c r="M16" s="552">
        <f t="shared" si="3"/>
        <v>1.2624657534246575</v>
      </c>
      <c r="N16" s="551">
        <f t="shared" si="5"/>
        <v>45625</v>
      </c>
      <c r="O16" s="552">
        <f t="shared" si="5"/>
        <v>100</v>
      </c>
      <c r="P16" s="553"/>
      <c r="Q16" s="553">
        <f t="shared" si="4"/>
        <v>1.3569983939087502</v>
      </c>
    </row>
    <row r="17" spans="2:25" s="549" customFormat="1" ht="18" customHeight="1" x14ac:dyDescent="0.2">
      <c r="B17" s="531" t="s">
        <v>43</v>
      </c>
      <c r="C17" s="546"/>
      <c r="D17" s="550">
        <f>'41abenpreGIII'!D17</f>
        <v>21392</v>
      </c>
      <c r="F17" s="551">
        <f>'41abenpreGIII'!F17+'41abenpreGIII'!H17+'41abenpreGIII'!J17+'41abenpreGIII'!L17+'41abenpreGIII'!N17</f>
        <v>18217</v>
      </c>
      <c r="G17" s="552">
        <f t="shared" si="0"/>
        <v>63.019337876638879</v>
      </c>
      <c r="H17" s="551">
        <f>'41abenpreGIII'!P17</f>
        <v>3216</v>
      </c>
      <c r="I17" s="552">
        <f t="shared" si="1"/>
        <v>11.125332964333898</v>
      </c>
      <c r="J17" s="551">
        <f>'41abenpreGIII'!R17</f>
        <v>7460</v>
      </c>
      <c r="K17" s="552">
        <f t="shared" si="2"/>
        <v>25.806897983187465</v>
      </c>
      <c r="L17" s="551">
        <f>'41abenpreGIII'!T17</f>
        <v>14</v>
      </c>
      <c r="M17" s="552">
        <f t="shared" si="3"/>
        <v>4.8431175839761996E-2</v>
      </c>
      <c r="N17" s="551">
        <f t="shared" si="5"/>
        <v>28907</v>
      </c>
      <c r="O17" s="552">
        <f t="shared" si="5"/>
        <v>100.00000000000001</v>
      </c>
      <c r="P17" s="553"/>
      <c r="Q17" s="553">
        <f t="shared" si="4"/>
        <v>1.3512995512341062</v>
      </c>
    </row>
    <row r="18" spans="2:25" s="549" customFormat="1" ht="18" customHeight="1" x14ac:dyDescent="0.2">
      <c r="B18" s="531" t="s">
        <v>44</v>
      </c>
      <c r="C18" s="546"/>
      <c r="D18" s="550">
        <f>'41abenpreGIII'!D18</f>
        <v>43948</v>
      </c>
      <c r="F18" s="551">
        <f>'41abenpreGIII'!F18+'41abenpreGIII'!H18+'41abenpreGIII'!J18+'41abenpreGIII'!L18+'41abenpreGIII'!N18</f>
        <v>28285</v>
      </c>
      <c r="G18" s="552">
        <f t="shared" si="0"/>
        <v>53.158300287545337</v>
      </c>
      <c r="H18" s="551">
        <f>'41abenpreGIII'!P18</f>
        <v>5692</v>
      </c>
      <c r="I18" s="552">
        <f t="shared" si="1"/>
        <v>10.697438403277641</v>
      </c>
      <c r="J18" s="551">
        <f>'41abenpreGIII'!R18</f>
        <v>19166</v>
      </c>
      <c r="K18" s="552">
        <f t="shared" si="2"/>
        <v>36.020222142870566</v>
      </c>
      <c r="L18" s="551">
        <f>'41abenpreGIII'!T18</f>
        <v>66</v>
      </c>
      <c r="M18" s="552">
        <f t="shared" si="3"/>
        <v>0.12403916630645191</v>
      </c>
      <c r="N18" s="551">
        <f t="shared" si="5"/>
        <v>53209</v>
      </c>
      <c r="O18" s="552">
        <f t="shared" si="5"/>
        <v>99.999999999999986</v>
      </c>
      <c r="P18" s="553"/>
      <c r="Q18" s="553">
        <f t="shared" si="4"/>
        <v>1.2107263129152634</v>
      </c>
    </row>
    <row r="19" spans="2:25" s="549" customFormat="1" ht="18" customHeight="1" x14ac:dyDescent="0.2">
      <c r="B19" s="531" t="s">
        <v>6</v>
      </c>
      <c r="C19" s="546"/>
      <c r="D19" s="550">
        <f>'41abenpreGIII'!D19</f>
        <v>42562</v>
      </c>
      <c r="F19" s="551">
        <f>'41abenpreGIII'!F19+'41abenpreGIII'!H19+'41abenpreGIII'!J19+'41abenpreGIII'!L19+'41abenpreGIII'!N19</f>
        <v>20626</v>
      </c>
      <c r="G19" s="552">
        <f t="shared" si="0"/>
        <v>37.049810493793899</v>
      </c>
      <c r="H19" s="551">
        <f>'41abenpreGIII'!P19</f>
        <v>7046</v>
      </c>
      <c r="I19" s="552">
        <f>H19*100/$N19</f>
        <v>12.656499793429253</v>
      </c>
      <c r="J19" s="551">
        <f>'41abenpreGIII'!R19</f>
        <v>27849</v>
      </c>
      <c r="K19" s="552">
        <f>J19*100/$N19</f>
        <v>50.024249609311852</v>
      </c>
      <c r="L19" s="551">
        <f>'41abenpreGIII'!T19</f>
        <v>150</v>
      </c>
      <c r="M19" s="552">
        <f t="shared" si="3"/>
        <v>0.26944010346499975</v>
      </c>
      <c r="N19" s="551">
        <f t="shared" si="5"/>
        <v>55671</v>
      </c>
      <c r="O19" s="552">
        <f t="shared" si="5"/>
        <v>100</v>
      </c>
      <c r="P19" s="553"/>
      <c r="Q19" s="553">
        <f t="shared" si="4"/>
        <v>1.3079977444668953</v>
      </c>
    </row>
    <row r="20" spans="2:25" s="549" customFormat="1" ht="18" customHeight="1" x14ac:dyDescent="0.2">
      <c r="B20" s="531" t="s">
        <v>5</v>
      </c>
      <c r="C20" s="546"/>
      <c r="D20" s="550">
        <f>'41abenpreGIII'!D20</f>
        <v>11637</v>
      </c>
      <c r="F20" s="551">
        <f>'41abenpreGIII'!F20+'41abenpreGIII'!H20+'41abenpreGIII'!J20+'41abenpreGIII'!L20+'41abenpreGIII'!N20</f>
        <v>4931</v>
      </c>
      <c r="G20" s="552">
        <f t="shared" si="0"/>
        <v>39.14734836456018</v>
      </c>
      <c r="H20" s="551">
        <f>'41abenpreGIII'!P20</f>
        <v>5743</v>
      </c>
      <c r="I20" s="552">
        <f>H20*100/$N20</f>
        <v>45.593839314067957</v>
      </c>
      <c r="J20" s="551">
        <f>'41abenpreGIII'!R20</f>
        <v>1922</v>
      </c>
      <c r="K20" s="552">
        <f>J20*100/$N20</f>
        <v>15.258812321371865</v>
      </c>
      <c r="L20" s="551">
        <f>'41abenpreGIII'!T20</f>
        <v>0</v>
      </c>
      <c r="M20" s="552">
        <f t="shared" si="3"/>
        <v>0</v>
      </c>
      <c r="N20" s="551">
        <f t="shared" si="5"/>
        <v>12596</v>
      </c>
      <c r="O20" s="552">
        <f t="shared" si="5"/>
        <v>100</v>
      </c>
      <c r="P20" s="553"/>
      <c r="Q20" s="553">
        <f t="shared" si="4"/>
        <v>1.0824095557274211</v>
      </c>
    </row>
    <row r="21" spans="2:25" s="549" customFormat="1" ht="18" customHeight="1" x14ac:dyDescent="0.2">
      <c r="B21" s="531" t="s">
        <v>38</v>
      </c>
      <c r="C21" s="546"/>
      <c r="D21" s="550">
        <f>'41abenpreGIII'!D21</f>
        <v>25339</v>
      </c>
      <c r="F21" s="551">
        <f>'41abenpreGIII'!F21+'41abenpreGIII'!H21+'41abenpreGIII'!J21+'41abenpreGIII'!L21+'41abenpreGIII'!N21</f>
        <v>18539</v>
      </c>
      <c r="G21" s="552">
        <f t="shared" si="0"/>
        <v>63.951843802821763</v>
      </c>
      <c r="H21" s="551">
        <f>'41abenpreGIII'!P21</f>
        <v>5294</v>
      </c>
      <c r="I21" s="552">
        <f>H21*100/$N21</f>
        <v>18.262099417020249</v>
      </c>
      <c r="J21" s="551">
        <f>'41abenpreGIII'!R21</f>
        <v>5086</v>
      </c>
      <c r="K21" s="552">
        <f>J21*100/$N21</f>
        <v>17.544585877401772</v>
      </c>
      <c r="L21" s="551">
        <f>'41abenpreGIII'!T21</f>
        <v>70</v>
      </c>
      <c r="M21" s="552">
        <f t="shared" si="3"/>
        <v>0.24147090275621788</v>
      </c>
      <c r="N21" s="551">
        <f t="shared" si="5"/>
        <v>28989</v>
      </c>
      <c r="O21" s="552">
        <f t="shared" si="5"/>
        <v>100</v>
      </c>
      <c r="P21" s="553"/>
      <c r="Q21" s="553">
        <f t="shared" si="4"/>
        <v>1.1440467263901495</v>
      </c>
    </row>
    <row r="22" spans="2:25" s="549" customFormat="1" ht="21" customHeight="1" x14ac:dyDescent="0.2">
      <c r="B22" s="531" t="s">
        <v>45</v>
      </c>
      <c r="C22" s="546"/>
      <c r="D22" s="550">
        <f>'41abenpreGIII'!D22</f>
        <v>57914</v>
      </c>
      <c r="F22" s="551">
        <f>'41abenpreGIII'!F22+'41abenpreGIII'!H22+'41abenpreGIII'!J22+'41abenpreGIII'!L22+'41abenpreGIII'!N22</f>
        <v>48840</v>
      </c>
      <c r="G22" s="552">
        <f t="shared" si="0"/>
        <v>64.497385241138872</v>
      </c>
      <c r="H22" s="551">
        <f>'41abenpreGIII'!P22</f>
        <v>12231</v>
      </c>
      <c r="I22" s="552">
        <f>H22*100/$N22</f>
        <v>16.152078601236067</v>
      </c>
      <c r="J22" s="551">
        <f>'41abenpreGIII'!R22</f>
        <v>14585</v>
      </c>
      <c r="K22" s="552">
        <f>J22*100/$N22</f>
        <v>19.260736358354023</v>
      </c>
      <c r="L22" s="551">
        <f>'41abenpreGIII'!T22</f>
        <v>68</v>
      </c>
      <c r="M22" s="552">
        <f t="shared" si="3"/>
        <v>8.9799799271036929E-2</v>
      </c>
      <c r="N22" s="551">
        <f t="shared" si="5"/>
        <v>75724</v>
      </c>
      <c r="O22" s="552">
        <f t="shared" si="5"/>
        <v>100</v>
      </c>
      <c r="P22" s="553"/>
      <c r="Q22" s="553">
        <f t="shared" si="4"/>
        <v>1.3075249507891011</v>
      </c>
    </row>
    <row r="23" spans="2:25" s="549" customFormat="1" ht="18" customHeight="1" x14ac:dyDescent="0.2">
      <c r="B23" s="531" t="s">
        <v>46</v>
      </c>
      <c r="C23" s="546"/>
      <c r="D23" s="550">
        <f>'41abenpreGIII'!D23</f>
        <v>12810</v>
      </c>
      <c r="F23" s="551">
        <f>'41abenpreGIII'!F23+'41abenpreGIII'!H23+'41abenpreGIII'!J23+'41abenpreGIII'!L23+'41abenpreGIII'!N23</f>
        <v>7565</v>
      </c>
      <c r="G23" s="552">
        <f t="shared" si="0"/>
        <v>48.3108755348362</v>
      </c>
      <c r="H23" s="551">
        <f>'41abenpreGIII'!P23</f>
        <v>697</v>
      </c>
      <c r="I23" s="552">
        <f>H23*100/$N23</f>
        <v>4.4511143751197393</v>
      </c>
      <c r="J23" s="551">
        <f>'41abenpreGIII'!R23</f>
        <v>7394</v>
      </c>
      <c r="K23" s="552">
        <f>J23*100/$N23</f>
        <v>47.218851778529917</v>
      </c>
      <c r="L23" s="551">
        <f>'41abenpreGIII'!T23</f>
        <v>3</v>
      </c>
      <c r="M23" s="552">
        <f t="shared" si="3"/>
        <v>1.915831151414522E-2</v>
      </c>
      <c r="N23" s="551">
        <f t="shared" si="5"/>
        <v>15659</v>
      </c>
      <c r="O23" s="552">
        <f t="shared" si="5"/>
        <v>100</v>
      </c>
      <c r="P23" s="553"/>
      <c r="Q23" s="553">
        <f t="shared" si="4"/>
        <v>1.2224043715846995</v>
      </c>
    </row>
    <row r="24" spans="2:25" s="549" customFormat="1" ht="22.5" customHeight="1" x14ac:dyDescent="0.2">
      <c r="B24" s="531" t="s">
        <v>47</v>
      </c>
      <c r="C24" s="546"/>
      <c r="D24" s="550">
        <f>'41abenpreGIII'!D24</f>
        <v>3356</v>
      </c>
      <c r="F24" s="551">
        <f>'41abenpreGIII'!F24+'41abenpreGIII'!H24+'41abenpreGIII'!J24+'41abenpreGIII'!L24+'41abenpreGIII'!N24</f>
        <v>1907</v>
      </c>
      <c r="G24" s="554">
        <f t="shared" si="0"/>
        <v>46.82052541124478</v>
      </c>
      <c r="H24" s="550">
        <f>'41abenpreGIII'!P24</f>
        <v>664</v>
      </c>
      <c r="I24" s="552">
        <f t="shared" si="1"/>
        <v>16.302479744659955</v>
      </c>
      <c r="J24" s="551">
        <f>'41abenpreGIII'!R24</f>
        <v>1491</v>
      </c>
      <c r="K24" s="552">
        <f t="shared" si="2"/>
        <v>36.606923643506015</v>
      </c>
      <c r="L24" s="551">
        <f>'41abenpreGIII'!T24</f>
        <v>11</v>
      </c>
      <c r="M24" s="552">
        <f t="shared" si="3"/>
        <v>0.27007120058924627</v>
      </c>
      <c r="N24" s="550">
        <f t="shared" si="5"/>
        <v>4073</v>
      </c>
      <c r="O24" s="552">
        <f t="shared" si="5"/>
        <v>99.999999999999986</v>
      </c>
      <c r="P24" s="553"/>
      <c r="Q24" s="553">
        <f t="shared" si="4"/>
        <v>1.2136471990464839</v>
      </c>
    </row>
    <row r="25" spans="2:25" s="549" customFormat="1" ht="18" customHeight="1" x14ac:dyDescent="0.2">
      <c r="B25" s="531" t="s">
        <v>48</v>
      </c>
      <c r="C25" s="546"/>
      <c r="D25" s="550">
        <f>'41abenpreGIII'!D25</f>
        <v>16739</v>
      </c>
      <c r="F25" s="551">
        <f>'41abenpreGIII'!F25+'41abenpreGIII'!H25+'41abenpreGIII'!J25+'41abenpreGIII'!L25+'41abenpreGIII'!N25</f>
        <v>13061</v>
      </c>
      <c r="G25" s="554">
        <f t="shared" si="0"/>
        <v>57.092276085151028</v>
      </c>
      <c r="H25" s="550">
        <f>'41abenpreGIII'!P25</f>
        <v>658</v>
      </c>
      <c r="I25" s="552">
        <f t="shared" si="1"/>
        <v>2.8762512567207237</v>
      </c>
      <c r="J25" s="551">
        <f>'41abenpreGIII'!R25</f>
        <v>7116</v>
      </c>
      <c r="K25" s="552">
        <f t="shared" si="2"/>
        <v>31.10547711675482</v>
      </c>
      <c r="L25" s="551">
        <f>'41abenpreGIII'!T25</f>
        <v>2042</v>
      </c>
      <c r="M25" s="552">
        <f t="shared" si="3"/>
        <v>8.9259955413734318</v>
      </c>
      <c r="N25" s="550">
        <f t="shared" si="5"/>
        <v>22877</v>
      </c>
      <c r="O25" s="552">
        <f t="shared" si="5"/>
        <v>100</v>
      </c>
      <c r="P25" s="553"/>
      <c r="Q25" s="553">
        <f t="shared" si="4"/>
        <v>1.3666885715992592</v>
      </c>
    </row>
    <row r="26" spans="2:25" s="549" customFormat="1" ht="18" customHeight="1" x14ac:dyDescent="0.2">
      <c r="B26" s="531" t="s">
        <v>49</v>
      </c>
      <c r="C26" s="546"/>
      <c r="D26" s="550">
        <f>'41abenpreGIII'!D26</f>
        <v>2421</v>
      </c>
      <c r="F26" s="551">
        <f>'41abenpreGIII'!F26+'41abenpreGIII'!H26+'41abenpreGIII'!J26+'41abenpreGIII'!L26+'41abenpreGIII'!N26</f>
        <v>2670</v>
      </c>
      <c r="G26" s="554">
        <f t="shared" si="0"/>
        <v>72.123176661264182</v>
      </c>
      <c r="H26" s="550">
        <f>'41abenpreGIII'!P26</f>
        <v>507</v>
      </c>
      <c r="I26" s="552">
        <f t="shared" si="1"/>
        <v>13.695299837925445</v>
      </c>
      <c r="J26" s="551">
        <f>'41abenpreGIII'!R26</f>
        <v>525</v>
      </c>
      <c r="K26" s="552">
        <f t="shared" si="2"/>
        <v>14.181523500810373</v>
      </c>
      <c r="L26" s="551">
        <f>'41abenpreGIII'!T26</f>
        <v>0</v>
      </c>
      <c r="M26" s="552">
        <f t="shared" si="3"/>
        <v>0</v>
      </c>
      <c r="N26" s="550">
        <f t="shared" si="5"/>
        <v>3702</v>
      </c>
      <c r="O26" s="552">
        <f t="shared" si="5"/>
        <v>100</v>
      </c>
      <c r="P26" s="553"/>
      <c r="Q26" s="553">
        <f t="shared" si="4"/>
        <v>1.5291201982651796</v>
      </c>
    </row>
    <row r="27" spans="2:25" s="549" customFormat="1" ht="18" customHeight="1" x14ac:dyDescent="0.2">
      <c r="B27" s="531" t="s">
        <v>4</v>
      </c>
      <c r="C27" s="546"/>
      <c r="D27" s="550">
        <f>'41abenpreGIII'!D27</f>
        <v>1120</v>
      </c>
      <c r="F27" s="551">
        <f>'41abenpreGIII'!F27+'41abenpreGIII'!H27+'41abenpreGIII'!J27+'41abenpreGIII'!L27+'41abenpreGIII'!N27</f>
        <v>831</v>
      </c>
      <c r="G27" s="554">
        <f t="shared" si="0"/>
        <v>56.224627875507444</v>
      </c>
      <c r="H27" s="550">
        <f>'41abenpreGIII'!P27</f>
        <v>1</v>
      </c>
      <c r="I27" s="552">
        <f t="shared" si="1"/>
        <v>6.7658998646820026E-2</v>
      </c>
      <c r="J27" s="551">
        <f>'41abenpreGIII'!R27</f>
        <v>646</v>
      </c>
      <c r="K27" s="552">
        <f t="shared" si="2"/>
        <v>43.707713125845736</v>
      </c>
      <c r="L27" s="551">
        <f>'41abenpreGIII'!T27</f>
        <v>0</v>
      </c>
      <c r="M27" s="552">
        <f t="shared" si="3"/>
        <v>0</v>
      </c>
      <c r="N27" s="551">
        <f t="shared" si="5"/>
        <v>1478</v>
      </c>
      <c r="O27" s="552">
        <f t="shared" si="5"/>
        <v>100</v>
      </c>
      <c r="P27" s="553"/>
      <c r="Q27" s="553">
        <f t="shared" si="4"/>
        <v>1.3196428571428571</v>
      </c>
    </row>
    <row r="28" spans="2:25" s="549" customFormat="1" ht="8.25" customHeight="1" x14ac:dyDescent="0.2">
      <c r="B28" s="555"/>
      <c r="C28" s="546"/>
      <c r="D28" s="556"/>
      <c r="F28" s="550"/>
      <c r="G28" s="557"/>
      <c r="H28" s="550"/>
      <c r="I28" s="557"/>
      <c r="J28" s="550"/>
      <c r="K28" s="557"/>
      <c r="L28" s="550"/>
      <c r="M28" s="557"/>
      <c r="N28" s="551"/>
      <c r="O28" s="553"/>
      <c r="P28" s="553"/>
      <c r="Q28" s="557"/>
    </row>
    <row r="29" spans="2:25" s="549" customFormat="1" ht="3" customHeight="1" x14ac:dyDescent="0.2">
      <c r="B29" s="545"/>
      <c r="C29" s="546"/>
      <c r="D29" s="558"/>
      <c r="F29" s="559"/>
      <c r="G29" s="559"/>
      <c r="H29" s="559"/>
      <c r="I29" s="559"/>
      <c r="J29" s="559"/>
      <c r="K29" s="559"/>
      <c r="L29" s="559"/>
      <c r="M29" s="559"/>
      <c r="N29" s="532"/>
      <c r="O29" s="559"/>
      <c r="P29" s="559"/>
      <c r="Q29" s="559"/>
    </row>
    <row r="30" spans="2:25" s="549" customFormat="1" ht="20.25" customHeight="1" x14ac:dyDescent="0.2">
      <c r="B30" s="531" t="s">
        <v>3</v>
      </c>
      <c r="C30" s="560"/>
      <c r="D30" s="532">
        <f>SUM(D10:D29)</f>
        <v>395349</v>
      </c>
      <c r="E30" s="561"/>
      <c r="F30" s="532">
        <f>SUM(F10:F27)</f>
        <v>293811</v>
      </c>
      <c r="G30" s="562">
        <f>F30*100/$N30</f>
        <v>57.147775346462439</v>
      </c>
      <c r="H30" s="532">
        <f>SUM(H10:H27)</f>
        <v>69622</v>
      </c>
      <c r="I30" s="562">
        <f>H30*100/$N30</f>
        <v>13.541842937028933</v>
      </c>
      <c r="J30" s="532">
        <f>SUM(J10:J27)</f>
        <v>147677</v>
      </c>
      <c r="K30" s="562">
        <f>J30*100/$N30</f>
        <v>28.723948456114758</v>
      </c>
      <c r="L30" s="532">
        <f>SUM(L10:L28)</f>
        <v>3015</v>
      </c>
      <c r="M30" s="562">
        <f>L30*100/$N30</f>
        <v>0.58643326039387311</v>
      </c>
      <c r="N30" s="532">
        <f>F30+H30+J30+L30</f>
        <v>514125</v>
      </c>
      <c r="O30" s="562">
        <f>G30+I30+K30+M30</f>
        <v>100</v>
      </c>
      <c r="P30" s="563"/>
      <c r="Q30" s="563">
        <f>(N30/D30)</f>
        <v>1.3004332880568814</v>
      </c>
    </row>
    <row r="31" spans="2:25" s="549" customFormat="1" ht="5.25" customHeight="1" x14ac:dyDescent="0.2">
      <c r="B31" s="531"/>
      <c r="C31" s="560"/>
      <c r="D31" s="532"/>
      <c r="E31" s="561"/>
      <c r="F31" s="532"/>
      <c r="G31" s="563"/>
      <c r="H31" s="532"/>
      <c r="I31" s="563"/>
      <c r="J31" s="532"/>
      <c r="K31" s="563"/>
      <c r="L31" s="532"/>
      <c r="M31" s="563"/>
      <c r="N31" s="532"/>
      <c r="O31" s="563"/>
      <c r="P31" s="532"/>
      <c r="Q31" s="563"/>
      <c r="R31" s="532"/>
      <c r="S31" s="563"/>
      <c r="T31" s="532"/>
      <c r="U31" s="563"/>
      <c r="V31" s="532"/>
      <c r="W31" s="563"/>
      <c r="X31" s="563"/>
      <c r="Y31" s="563"/>
    </row>
    <row r="32" spans="2:25" s="536" customFormat="1" ht="18.75" customHeight="1" x14ac:dyDescent="0.2">
      <c r="B32" s="540" t="s">
        <v>42</v>
      </c>
      <c r="C32" s="564"/>
      <c r="D32" s="564"/>
      <c r="E32" s="564"/>
      <c r="F32" s="564"/>
      <c r="G32" s="564"/>
      <c r="H32" s="564"/>
      <c r="I32" s="564"/>
      <c r="J32" s="564"/>
      <c r="K32" s="564"/>
      <c r="L32" s="564"/>
      <c r="N32" s="564"/>
      <c r="O32" s="564"/>
      <c r="P32" s="564"/>
      <c r="Q32" s="564"/>
      <c r="R32" s="564"/>
      <c r="S32" s="564"/>
      <c r="T32" s="564"/>
      <c r="U32" s="564"/>
      <c r="V32" s="564"/>
      <c r="W32" s="564"/>
    </row>
    <row r="33" spans="2:25" x14ac:dyDescent="0.2">
      <c r="B33" s="180" t="s">
        <v>50</v>
      </c>
      <c r="F33" s="177"/>
      <c r="G33" s="177"/>
      <c r="H33" s="177"/>
      <c r="I33" s="177"/>
      <c r="J33" s="177"/>
      <c r="K33" s="177"/>
      <c r="L33" s="177"/>
      <c r="M33" s="177"/>
      <c r="N33" s="177"/>
      <c r="O33" s="177"/>
      <c r="P33" s="177"/>
      <c r="Q33" s="177"/>
      <c r="R33" s="177"/>
      <c r="S33" s="177"/>
      <c r="T33" s="177"/>
      <c r="U33" s="177"/>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colBreaks count="1" manualBreakCount="1">
    <brk id="2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07">
    <tabColor theme="0"/>
    <pageSetUpPr fitToPage="1"/>
  </sheetPr>
  <dimension ref="A1:W42"/>
  <sheetViews>
    <sheetView zoomScale="80" zoomScaleNormal="80" workbookViewId="0">
      <selection activeCell="H8" sqref="H8"/>
    </sheetView>
  </sheetViews>
  <sheetFormatPr baseColWidth="10" defaultColWidth="11.42578125" defaultRowHeight="15" x14ac:dyDescent="0.25"/>
  <cols>
    <col min="1" max="1" width="1.85546875" style="870" customWidth="1"/>
    <col min="2" max="2" width="40" style="870" customWidth="1"/>
    <col min="3" max="8" width="10.85546875" style="870" customWidth="1"/>
    <col min="9" max="10" width="7.140625" style="870" customWidth="1"/>
    <col min="11" max="11" width="7.7109375" style="870" customWidth="1"/>
    <col min="12" max="17" width="8.28515625" style="870" customWidth="1"/>
    <col min="18" max="19" width="7.7109375" style="870" customWidth="1"/>
    <col min="20" max="20" width="11.42578125" style="870" customWidth="1"/>
    <col min="21" max="21" width="11.42578125" style="870"/>
    <col min="22" max="22" width="11.85546875" style="870" bestFit="1" customWidth="1"/>
    <col min="23" max="16384" width="11.42578125" style="870"/>
  </cols>
  <sheetData>
    <row r="1" spans="1:19" x14ac:dyDescent="0.25">
      <c r="A1" s="869"/>
      <c r="B1" s="869"/>
      <c r="H1" s="871"/>
      <c r="I1" s="871"/>
    </row>
    <row r="2" spans="1:19" ht="48.75" customHeight="1" x14ac:dyDescent="0.25">
      <c r="A2" s="869"/>
      <c r="B2" s="869"/>
      <c r="H2" s="871"/>
      <c r="I2" s="871"/>
    </row>
    <row r="3" spans="1:19" ht="24" customHeight="1" x14ac:dyDescent="0.25">
      <c r="A3" s="869"/>
      <c r="B3" s="1031" t="s">
        <v>349</v>
      </c>
      <c r="C3" s="1031"/>
      <c r="D3" s="1031"/>
      <c r="E3" s="1031"/>
      <c r="F3" s="1031"/>
      <c r="G3" s="1031"/>
      <c r="H3" s="1031"/>
      <c r="I3" s="1031"/>
      <c r="J3" s="1031"/>
      <c r="K3" s="1031"/>
      <c r="L3" s="1031"/>
      <c r="M3" s="1031"/>
      <c r="N3" s="1031"/>
      <c r="O3" s="1031"/>
      <c r="P3" s="1031"/>
      <c r="Q3" s="1031"/>
      <c r="R3" s="1031"/>
    </row>
    <row r="4" spans="1:19" ht="13.5" customHeight="1" x14ac:dyDescent="0.25">
      <c r="A4" s="869"/>
      <c r="B4" s="869"/>
      <c r="H4" s="871"/>
      <c r="I4" s="871"/>
    </row>
    <row r="5" spans="1:19" x14ac:dyDescent="0.25">
      <c r="A5" s="869"/>
      <c r="B5" s="872"/>
      <c r="C5" s="1027" t="s">
        <v>350</v>
      </c>
      <c r="D5" s="1027"/>
      <c r="E5" s="1027"/>
      <c r="F5" s="1027"/>
      <c r="G5" s="1027"/>
      <c r="H5" s="1027"/>
      <c r="I5" s="1027"/>
      <c r="J5" s="1027" t="s">
        <v>351</v>
      </c>
      <c r="K5" s="1027"/>
      <c r="L5" s="1027"/>
      <c r="M5" s="1027"/>
      <c r="N5" s="1027"/>
      <c r="O5" s="1027"/>
      <c r="P5" s="1027"/>
      <c r="Q5" s="1027"/>
      <c r="R5" s="1027"/>
      <c r="S5" s="1027"/>
    </row>
    <row r="6" spans="1:19" ht="25.5" customHeight="1" x14ac:dyDescent="0.25">
      <c r="A6" s="869"/>
      <c r="B6" s="872"/>
      <c r="C6" s="1028"/>
      <c r="D6" s="1028"/>
      <c r="E6" s="1028"/>
      <c r="F6" s="1028"/>
      <c r="G6" s="1028"/>
      <c r="H6" s="1028"/>
      <c r="I6" s="1028"/>
      <c r="J6" s="1028">
        <v>43830</v>
      </c>
      <c r="K6" s="1029"/>
      <c r="L6" s="1030">
        <v>44196</v>
      </c>
      <c r="M6" s="1030"/>
      <c r="N6" s="1030">
        <v>44561</v>
      </c>
      <c r="O6" s="1030"/>
      <c r="P6" s="1030">
        <v>44926</v>
      </c>
      <c r="Q6" s="1030"/>
      <c r="R6" s="1030">
        <f>H7</f>
        <v>45077</v>
      </c>
      <c r="S6" s="1030"/>
    </row>
    <row r="7" spans="1:19" x14ac:dyDescent="0.25">
      <c r="B7" s="873"/>
      <c r="C7" s="874">
        <v>43465</v>
      </c>
      <c r="D7" s="874">
        <v>43830</v>
      </c>
      <c r="E7" s="874">
        <v>44196</v>
      </c>
      <c r="F7" s="874">
        <v>44561</v>
      </c>
      <c r="G7" s="874">
        <v>44926</v>
      </c>
      <c r="H7" s="874">
        <v>45077</v>
      </c>
      <c r="I7" s="874"/>
      <c r="J7" s="874" t="s">
        <v>31</v>
      </c>
      <c r="K7" s="874" t="s">
        <v>352</v>
      </c>
      <c r="L7" s="874" t="s">
        <v>31</v>
      </c>
      <c r="M7" s="874" t="s">
        <v>352</v>
      </c>
      <c r="N7" s="874" t="s">
        <v>31</v>
      </c>
      <c r="O7" s="874" t="s">
        <v>352</v>
      </c>
      <c r="P7" s="874" t="s">
        <v>31</v>
      </c>
      <c r="Q7" s="874" t="s">
        <v>352</v>
      </c>
      <c r="R7" s="874" t="s">
        <v>31</v>
      </c>
      <c r="S7" s="874" t="s">
        <v>352</v>
      </c>
    </row>
    <row r="8" spans="1:19" x14ac:dyDescent="0.25">
      <c r="B8" s="875" t="s">
        <v>32</v>
      </c>
      <c r="C8" s="876">
        <v>1767186</v>
      </c>
      <c r="D8" s="876">
        <v>1894744</v>
      </c>
      <c r="E8" s="876">
        <v>1850950</v>
      </c>
      <c r="F8" s="876">
        <v>1892604</v>
      </c>
      <c r="G8" s="876">
        <v>1982018</v>
      </c>
      <c r="H8" s="876">
        <v>2038178</v>
      </c>
      <c r="I8" s="877"/>
      <c r="J8" s="878">
        <v>7.2181422894930236E-2</v>
      </c>
      <c r="K8" s="879">
        <v>127558</v>
      </c>
      <c r="L8" s="881">
        <v>-2.3113412682663204E-2</v>
      </c>
      <c r="M8" s="882">
        <v>-43794</v>
      </c>
      <c r="N8" s="881">
        <v>2.250411950619946E-2</v>
      </c>
      <c r="O8" s="882">
        <v>41654</v>
      </c>
      <c r="P8" s="881">
        <v>4.7243903109155383E-2</v>
      </c>
      <c r="Q8" s="876">
        <f>G8-F8</f>
        <v>89414</v>
      </c>
      <c r="R8" s="881">
        <f>[1]Cuadro2_ampl!P5</f>
        <v>6.1156976601918212E-2</v>
      </c>
      <c r="S8" s="882">
        <f>[1]Cuadro2_ampl!Q5</f>
        <v>117465</v>
      </c>
    </row>
    <row r="9" spans="1:19" x14ac:dyDescent="0.25">
      <c r="B9" s="883" t="s">
        <v>254</v>
      </c>
      <c r="C9" s="884">
        <v>1638618</v>
      </c>
      <c r="D9" s="884">
        <v>1735551</v>
      </c>
      <c r="E9" s="884">
        <v>1709394</v>
      </c>
      <c r="F9" s="884">
        <v>1768008</v>
      </c>
      <c r="G9" s="884">
        <v>1850208</v>
      </c>
      <c r="H9" s="884">
        <v>1899228</v>
      </c>
      <c r="I9" s="885"/>
      <c r="J9" s="886">
        <v>5.9155336997396502E-2</v>
      </c>
      <c r="K9" s="887">
        <v>96933</v>
      </c>
      <c r="L9" s="888">
        <v>-1.507129436127197E-2</v>
      </c>
      <c r="M9" s="887">
        <v>-26157</v>
      </c>
      <c r="N9" s="888">
        <v>3.4289344644944375E-2</v>
      </c>
      <c r="O9" s="887">
        <v>58614</v>
      </c>
      <c r="P9" s="888">
        <v>4.6493002294107244E-2</v>
      </c>
      <c r="Q9" s="884">
        <f t="shared" ref="Q9:Q22" si="0">G9-F9</f>
        <v>82200</v>
      </c>
      <c r="R9" s="888">
        <f>[1]Cuadro2_ampl!P6</f>
        <v>5.8562879391268474E-2</v>
      </c>
      <c r="S9" s="887">
        <f>[1]Cuadro2_ampl!Q6</f>
        <v>105071</v>
      </c>
    </row>
    <row r="10" spans="1:19" x14ac:dyDescent="0.25">
      <c r="B10" s="889" t="s">
        <v>353</v>
      </c>
      <c r="C10" s="890">
        <v>334306</v>
      </c>
      <c r="D10" s="890">
        <v>350514</v>
      </c>
      <c r="E10" s="890">
        <v>352921</v>
      </c>
      <c r="F10" s="890">
        <v>352430</v>
      </c>
      <c r="G10" s="890">
        <v>359348</v>
      </c>
      <c r="H10" s="890">
        <v>364804</v>
      </c>
      <c r="I10" s="891"/>
      <c r="J10" s="892">
        <v>4.8482527983344514E-2</v>
      </c>
      <c r="K10" s="893">
        <v>16208</v>
      </c>
      <c r="L10" s="895">
        <v>6.8670580918308577E-3</v>
      </c>
      <c r="M10" s="893">
        <v>2407</v>
      </c>
      <c r="N10" s="895">
        <v>-1.3912461995744252E-3</v>
      </c>
      <c r="O10" s="893">
        <v>-491</v>
      </c>
      <c r="P10" s="895">
        <v>1.9629429957722211E-2</v>
      </c>
      <c r="Q10" s="890">
        <f t="shared" si="0"/>
        <v>6918</v>
      </c>
      <c r="R10" s="895">
        <f>[1]Cuadro2_ampl!P7</f>
        <v>3.1245141356490924E-2</v>
      </c>
      <c r="S10" s="893">
        <f>[1]Cuadro2_ampl!Q7</f>
        <v>11053</v>
      </c>
    </row>
    <row r="11" spans="1:19" x14ac:dyDescent="0.25">
      <c r="B11" s="896" t="s">
        <v>354</v>
      </c>
      <c r="C11" s="897">
        <v>1304312</v>
      </c>
      <c r="D11" s="897">
        <v>1385037</v>
      </c>
      <c r="E11" s="897">
        <v>1356473</v>
      </c>
      <c r="F11" s="897">
        <v>1415578</v>
      </c>
      <c r="G11" s="897">
        <v>1490860</v>
      </c>
      <c r="H11" s="897">
        <v>1534424</v>
      </c>
      <c r="I11" s="898"/>
      <c r="J11" s="899">
        <v>6.1890866602469341E-2</v>
      </c>
      <c r="K11" s="900">
        <v>80725</v>
      </c>
      <c r="L11" s="901">
        <v>-2.0623275768084204E-2</v>
      </c>
      <c r="M11" s="900">
        <v>-28564</v>
      </c>
      <c r="N11" s="901">
        <v>4.3572559129448241E-2</v>
      </c>
      <c r="O11" s="900">
        <v>59105</v>
      </c>
      <c r="P11" s="901">
        <v>5.3181103407936581E-2</v>
      </c>
      <c r="Q11" s="897">
        <f t="shared" si="0"/>
        <v>75282</v>
      </c>
      <c r="R11" s="901">
        <f>[1]Cuadro2_ampl!P8</f>
        <v>6.5271874735317592E-2</v>
      </c>
      <c r="S11" s="900">
        <f>[1]Cuadro2_ampl!Q8</f>
        <v>94018</v>
      </c>
    </row>
    <row r="12" spans="1:19" x14ac:dyDescent="0.25">
      <c r="B12" s="902" t="s">
        <v>355</v>
      </c>
      <c r="C12" s="903">
        <v>429437</v>
      </c>
      <c r="D12" s="903">
        <v>467298</v>
      </c>
      <c r="E12" s="903">
        <v>473559</v>
      </c>
      <c r="F12" s="903">
        <v>487549</v>
      </c>
      <c r="G12" s="903">
        <v>515590</v>
      </c>
      <c r="H12" s="903">
        <v>533102</v>
      </c>
      <c r="I12" s="904"/>
      <c r="J12" s="892">
        <v>8.8164270894217411E-2</v>
      </c>
      <c r="K12" s="893">
        <v>37861</v>
      </c>
      <c r="L12" s="895">
        <v>1.3398302582078303E-2</v>
      </c>
      <c r="M12" s="893">
        <v>6261</v>
      </c>
      <c r="N12" s="895">
        <v>2.9542253446772193E-2</v>
      </c>
      <c r="O12" s="893">
        <v>13990</v>
      </c>
      <c r="P12" s="895">
        <v>5.7514219083620421E-2</v>
      </c>
      <c r="Q12" s="890">
        <f t="shared" si="0"/>
        <v>28041</v>
      </c>
      <c r="R12" s="895">
        <f>[1]Cuadro2_ampl!P9</f>
        <v>7.1589810387005182E-2</v>
      </c>
      <c r="S12" s="893">
        <f>[1]Cuadro2_ampl!Q9</f>
        <v>35615</v>
      </c>
    </row>
    <row r="13" spans="1:19" x14ac:dyDescent="0.25">
      <c r="B13" s="889" t="s">
        <v>356</v>
      </c>
      <c r="C13" s="890">
        <v>490680</v>
      </c>
      <c r="D13" s="890">
        <v>515590</v>
      </c>
      <c r="E13" s="890">
        <v>506355</v>
      </c>
      <c r="F13" s="890">
        <v>529632</v>
      </c>
      <c r="G13" s="890">
        <v>560619</v>
      </c>
      <c r="H13" s="890">
        <v>577167</v>
      </c>
      <c r="I13" s="891"/>
      <c r="J13" s="892">
        <v>5.076628352490431E-2</v>
      </c>
      <c r="K13" s="893">
        <v>24910</v>
      </c>
      <c r="L13" s="895">
        <v>-1.7911518842491092E-2</v>
      </c>
      <c r="M13" s="893">
        <v>-9235</v>
      </c>
      <c r="N13" s="895">
        <v>4.5969724797819689E-2</v>
      </c>
      <c r="O13" s="893">
        <v>23277</v>
      </c>
      <c r="P13" s="895">
        <v>5.8506661228928669E-2</v>
      </c>
      <c r="Q13" s="890">
        <f t="shared" si="0"/>
        <v>30987</v>
      </c>
      <c r="R13" s="895">
        <f>[1]Cuadro2_ampl!P10</f>
        <v>6.9408030653669517E-2</v>
      </c>
      <c r="S13" s="893">
        <f>[1]Cuadro2_ampl!Q10</f>
        <v>37460</v>
      </c>
    </row>
    <row r="14" spans="1:19" x14ac:dyDescent="0.25">
      <c r="B14" s="905" t="s">
        <v>357</v>
      </c>
      <c r="C14" s="906">
        <v>384195</v>
      </c>
      <c r="D14" s="906">
        <v>402149</v>
      </c>
      <c r="E14" s="906">
        <v>376559</v>
      </c>
      <c r="F14" s="906">
        <v>398397</v>
      </c>
      <c r="G14" s="906">
        <v>414651</v>
      </c>
      <c r="H14" s="906">
        <v>424155</v>
      </c>
      <c r="I14" s="907"/>
      <c r="J14" s="892">
        <v>4.67314775049128E-2</v>
      </c>
      <c r="K14" s="893">
        <v>17954</v>
      </c>
      <c r="L14" s="895">
        <v>-6.363313100368273E-2</v>
      </c>
      <c r="M14" s="893">
        <v>-25590</v>
      </c>
      <c r="N14" s="895">
        <v>5.7993568072997936E-2</v>
      </c>
      <c r="O14" s="893">
        <v>21838</v>
      </c>
      <c r="P14" s="895">
        <v>4.0798499988704773E-2</v>
      </c>
      <c r="Q14" s="890">
        <f t="shared" si="0"/>
        <v>16254</v>
      </c>
      <c r="R14" s="895">
        <f>[1]Cuadro2_ampl!P11</f>
        <v>5.1940418439927472E-2</v>
      </c>
      <c r="S14" s="893">
        <f>[1]Cuadro2_ampl!Q11</f>
        <v>20943</v>
      </c>
    </row>
    <row r="15" spans="1:19" x14ac:dyDescent="0.25">
      <c r="B15" s="883" t="s">
        <v>358</v>
      </c>
      <c r="C15" s="884">
        <v>1054275</v>
      </c>
      <c r="D15" s="884">
        <v>1115183</v>
      </c>
      <c r="E15" s="884">
        <v>1124230</v>
      </c>
      <c r="F15" s="884">
        <v>1222142</v>
      </c>
      <c r="G15" s="884">
        <v>1313437</v>
      </c>
      <c r="H15" s="884">
        <v>1352257</v>
      </c>
      <c r="I15" s="885"/>
      <c r="J15" s="886">
        <v>5.7772402836072212E-2</v>
      </c>
      <c r="K15" s="887">
        <v>60908</v>
      </c>
      <c r="L15" s="908">
        <v>8.1125698652149136E-3</v>
      </c>
      <c r="M15" s="887">
        <v>9047</v>
      </c>
      <c r="N15" s="908">
        <v>8.7092498865890322E-2</v>
      </c>
      <c r="O15" s="887">
        <v>97912</v>
      </c>
      <c r="P15" s="908">
        <v>7.4700812180581222E-2</v>
      </c>
      <c r="Q15" s="884">
        <f t="shared" si="0"/>
        <v>91295</v>
      </c>
      <c r="R15" s="908">
        <f>[1]Cuadro2_ampl!P12</f>
        <v>8.5024215833849448E-2</v>
      </c>
      <c r="S15" s="887">
        <f>[1]Cuadro2_ampl!Q12</f>
        <v>105965</v>
      </c>
    </row>
    <row r="16" spans="1:19" x14ac:dyDescent="0.25">
      <c r="B16" s="889" t="s">
        <v>355</v>
      </c>
      <c r="C16" s="890">
        <v>277636</v>
      </c>
      <c r="D16" s="890">
        <v>310719</v>
      </c>
      <c r="E16" s="890">
        <v>337667</v>
      </c>
      <c r="F16" s="890">
        <v>378893</v>
      </c>
      <c r="G16" s="890">
        <v>419029</v>
      </c>
      <c r="H16" s="890">
        <v>434742</v>
      </c>
      <c r="I16" s="891"/>
      <c r="J16" s="892">
        <v>0.11915961906957317</v>
      </c>
      <c r="K16" s="893">
        <v>33083</v>
      </c>
      <c r="L16" s="895">
        <v>8.6727879531023122E-2</v>
      </c>
      <c r="M16" s="893">
        <v>26948</v>
      </c>
      <c r="N16" s="895">
        <v>0.12209069882458157</v>
      </c>
      <c r="O16" s="893">
        <v>41226</v>
      </c>
      <c r="P16" s="895">
        <v>0.10592964240563951</v>
      </c>
      <c r="Q16" s="890">
        <f t="shared" si="0"/>
        <v>40136</v>
      </c>
      <c r="R16" s="895">
        <f>[1]Cuadro2_ampl!P13</f>
        <v>0.11361232001926291</v>
      </c>
      <c r="S16" s="893">
        <f>[1]Cuadro2_ampl!Q13</f>
        <v>44353</v>
      </c>
    </row>
    <row r="17" spans="2:21" x14ac:dyDescent="0.25">
      <c r="B17" s="889" t="s">
        <v>356</v>
      </c>
      <c r="C17" s="890">
        <v>427294</v>
      </c>
      <c r="D17" s="890">
        <v>442658</v>
      </c>
      <c r="E17" s="890">
        <v>443395</v>
      </c>
      <c r="F17" s="890">
        <v>474372</v>
      </c>
      <c r="G17" s="890">
        <v>508082</v>
      </c>
      <c r="H17" s="890">
        <v>522166</v>
      </c>
      <c r="I17" s="891"/>
      <c r="J17" s="892">
        <v>3.5956507697276319E-2</v>
      </c>
      <c r="K17" s="893">
        <v>15364</v>
      </c>
      <c r="L17" s="895">
        <v>1.6649422353147703E-3</v>
      </c>
      <c r="M17" s="893">
        <v>737</v>
      </c>
      <c r="N17" s="895">
        <v>6.9863214515274219E-2</v>
      </c>
      <c r="O17" s="893">
        <v>30977</v>
      </c>
      <c r="P17" s="895">
        <v>7.1062372989974198E-2</v>
      </c>
      <c r="Q17" s="890">
        <f t="shared" si="0"/>
        <v>33710</v>
      </c>
      <c r="R17" s="895">
        <f>[1]Cuadro2_ampl!P14</f>
        <v>7.9339290549688579E-2</v>
      </c>
      <c r="S17" s="893">
        <f>[1]Cuadro2_ampl!Q14</f>
        <v>38383</v>
      </c>
    </row>
    <row r="18" spans="2:21" x14ac:dyDescent="0.25">
      <c r="B18" s="905" t="s">
        <v>357</v>
      </c>
      <c r="C18" s="906">
        <v>349345</v>
      </c>
      <c r="D18" s="906">
        <v>361806</v>
      </c>
      <c r="E18" s="906">
        <v>343168</v>
      </c>
      <c r="F18" s="906">
        <v>368877</v>
      </c>
      <c r="G18" s="906">
        <v>386326</v>
      </c>
      <c r="H18" s="906">
        <v>395349</v>
      </c>
      <c r="I18" s="907"/>
      <c r="J18" s="909">
        <v>3.5669610270649299E-2</v>
      </c>
      <c r="K18" s="910">
        <v>12461</v>
      </c>
      <c r="L18" s="912">
        <v>-5.151379468554973E-2</v>
      </c>
      <c r="M18" s="910">
        <v>-18638</v>
      </c>
      <c r="N18" s="912">
        <v>7.4916658895934463E-2</v>
      </c>
      <c r="O18" s="910">
        <v>25709</v>
      </c>
      <c r="P18" s="912">
        <v>4.7303030549478597E-2</v>
      </c>
      <c r="Q18" s="906">
        <f t="shared" si="0"/>
        <v>17449</v>
      </c>
      <c r="R18" s="912">
        <f>[1]Cuadro2_ampl!P15</f>
        <v>6.2423411802644324E-2</v>
      </c>
      <c r="S18" s="910">
        <f>[1]Cuadro2_ampl!Q15</f>
        <v>23229</v>
      </c>
    </row>
    <row r="19" spans="2:21" ht="15" customHeight="1" x14ac:dyDescent="0.25">
      <c r="B19" s="913" t="s">
        <v>359</v>
      </c>
      <c r="C19" s="884">
        <v>250037</v>
      </c>
      <c r="D19" s="884">
        <v>269854</v>
      </c>
      <c r="E19" s="884">
        <v>232243</v>
      </c>
      <c r="F19" s="884">
        <v>193436</v>
      </c>
      <c r="G19" s="884">
        <v>177423</v>
      </c>
      <c r="H19" s="884">
        <v>182167</v>
      </c>
      <c r="I19" s="885"/>
      <c r="J19" s="914">
        <v>7.92562700720294E-2</v>
      </c>
      <c r="K19" s="915">
        <v>19817</v>
      </c>
      <c r="L19" s="916">
        <v>-0.13937536593861866</v>
      </c>
      <c r="M19" s="915">
        <v>-37611</v>
      </c>
      <c r="N19" s="916">
        <v>-0.16709653251120593</v>
      </c>
      <c r="O19" s="915">
        <v>-38807</v>
      </c>
      <c r="P19" s="916">
        <v>-8.2781902024442244E-2</v>
      </c>
      <c r="Q19" s="1005">
        <f t="shared" si="0"/>
        <v>-16013</v>
      </c>
      <c r="R19" s="916">
        <f>[1]Cuadro2_ampl!P16</f>
        <v>-6.1546307839723036E-2</v>
      </c>
      <c r="S19" s="915">
        <f>[1]Cuadro2_ampl!Q16</f>
        <v>-11947</v>
      </c>
    </row>
    <row r="20" spans="2:21" x14ac:dyDescent="0.25">
      <c r="B20" s="889" t="s">
        <v>355</v>
      </c>
      <c r="C20" s="890">
        <v>151801</v>
      </c>
      <c r="D20" s="890">
        <v>156579</v>
      </c>
      <c r="E20" s="890">
        <v>135892</v>
      </c>
      <c r="F20" s="890">
        <v>108656</v>
      </c>
      <c r="G20" s="890">
        <v>96561</v>
      </c>
      <c r="H20" s="890">
        <v>98360</v>
      </c>
      <c r="I20" s="891"/>
      <c r="J20" s="892">
        <v>3.1475418475504169E-2</v>
      </c>
      <c r="K20" s="893">
        <v>4778</v>
      </c>
      <c r="L20" s="895">
        <v>-0.13211861105256772</v>
      </c>
      <c r="M20" s="893">
        <v>-20687</v>
      </c>
      <c r="N20" s="895">
        <v>-0.20042386601124418</v>
      </c>
      <c r="O20" s="893">
        <v>-27236</v>
      </c>
      <c r="P20" s="895">
        <v>-0.11131460756884115</v>
      </c>
      <c r="Q20" s="890">
        <f t="shared" si="0"/>
        <v>-12095</v>
      </c>
      <c r="R20" s="895">
        <f>[1]Cuadro2_ampl!P17</f>
        <v>-8.1588825188145475E-2</v>
      </c>
      <c r="S20" s="893">
        <f>[1]Cuadro2_ampl!Q17</f>
        <v>-8738</v>
      </c>
    </row>
    <row r="21" spans="2:21" x14ac:dyDescent="0.25">
      <c r="B21" s="889" t="s">
        <v>356</v>
      </c>
      <c r="C21" s="890">
        <v>63386</v>
      </c>
      <c r="D21" s="890">
        <v>72932</v>
      </c>
      <c r="E21" s="890">
        <v>62960</v>
      </c>
      <c r="F21" s="890">
        <v>55260</v>
      </c>
      <c r="G21" s="890">
        <v>52537</v>
      </c>
      <c r="H21" s="890">
        <v>55001</v>
      </c>
      <c r="I21" s="891"/>
      <c r="J21" s="892">
        <v>0.15060107910264087</v>
      </c>
      <c r="K21" s="893">
        <v>9546</v>
      </c>
      <c r="L21" s="895">
        <v>-0.13673010475511438</v>
      </c>
      <c r="M21" s="893">
        <v>-9972</v>
      </c>
      <c r="N21" s="895">
        <v>-0.12229987293519695</v>
      </c>
      <c r="O21" s="893">
        <v>-7700</v>
      </c>
      <c r="P21" s="895">
        <v>-4.9276149113282708E-2</v>
      </c>
      <c r="Q21" s="890">
        <f t="shared" si="0"/>
        <v>-2723</v>
      </c>
      <c r="R21" s="895">
        <f>[1]Cuadro2_ampl!P18</f>
        <v>-1.6504541878263335E-2</v>
      </c>
      <c r="S21" s="893">
        <f>[1]Cuadro2_ampl!Q18</f>
        <v>-923</v>
      </c>
    </row>
    <row r="22" spans="2:21" x14ac:dyDescent="0.25">
      <c r="B22" s="905" t="s">
        <v>357</v>
      </c>
      <c r="C22" s="906">
        <v>34850</v>
      </c>
      <c r="D22" s="906">
        <v>40343</v>
      </c>
      <c r="E22" s="906">
        <v>33391</v>
      </c>
      <c r="F22" s="906">
        <v>29520</v>
      </c>
      <c r="G22" s="906">
        <v>28325</v>
      </c>
      <c r="H22" s="906">
        <v>28806</v>
      </c>
      <c r="I22" s="907"/>
      <c r="J22" s="909">
        <v>0.15761836441893839</v>
      </c>
      <c r="K22" s="910">
        <v>5493</v>
      </c>
      <c r="L22" s="912">
        <v>-0.17232233596906521</v>
      </c>
      <c r="M22" s="910">
        <v>-6952</v>
      </c>
      <c r="N22" s="912">
        <v>-0.11592944206522715</v>
      </c>
      <c r="O22" s="910">
        <v>-3871</v>
      </c>
      <c r="P22" s="912">
        <v>-4.0481029810298108E-2</v>
      </c>
      <c r="Q22" s="906">
        <f t="shared" si="0"/>
        <v>-1195</v>
      </c>
      <c r="R22" s="912">
        <f>[1]Cuadro2_ampl!P19</f>
        <v>-7.3523736009262874E-2</v>
      </c>
      <c r="S22" s="910">
        <f>[1]Cuadro2_ampl!Q19</f>
        <v>-2286</v>
      </c>
    </row>
    <row r="23" spans="2:21" x14ac:dyDescent="0.25">
      <c r="B23" s="917"/>
      <c r="C23" s="917"/>
      <c r="D23" s="917"/>
      <c r="E23" s="917"/>
      <c r="F23" s="917"/>
      <c r="G23" s="917"/>
      <c r="H23" s="917"/>
      <c r="I23" s="917"/>
      <c r="J23" s="917"/>
      <c r="K23" s="917"/>
      <c r="L23" s="917"/>
      <c r="M23" s="917"/>
      <c r="N23" s="917"/>
      <c r="O23" s="917"/>
      <c r="P23" s="917"/>
      <c r="Q23" s="917"/>
      <c r="R23" s="917"/>
      <c r="S23" s="917"/>
    </row>
    <row r="24" spans="2:21" x14ac:dyDescent="0.25">
      <c r="B24" s="918"/>
      <c r="C24" s="1027" t="s">
        <v>350</v>
      </c>
      <c r="D24" s="1027"/>
      <c r="E24" s="1027"/>
      <c r="F24" s="1027"/>
      <c r="G24" s="1027"/>
      <c r="H24" s="1027"/>
      <c r="I24" s="1027"/>
      <c r="J24" s="1027" t="s">
        <v>351</v>
      </c>
      <c r="K24" s="1027"/>
      <c r="L24" s="1027"/>
      <c r="M24" s="1027"/>
      <c r="N24" s="1027"/>
      <c r="O24" s="1027"/>
      <c r="P24" s="1027"/>
      <c r="Q24" s="1027"/>
      <c r="R24" s="1027"/>
      <c r="S24" s="1027"/>
    </row>
    <row r="25" spans="2:21" ht="24" customHeight="1" x14ac:dyDescent="0.25">
      <c r="B25" s="918"/>
      <c r="C25" s="1028"/>
      <c r="D25" s="1028"/>
      <c r="E25" s="1028"/>
      <c r="F25" s="1028"/>
      <c r="G25" s="1028"/>
      <c r="H25" s="1028"/>
      <c r="I25" s="1028"/>
      <c r="J25" s="1028">
        <v>43830</v>
      </c>
      <c r="K25" s="1029"/>
      <c r="L25" s="1030">
        <v>44196</v>
      </c>
      <c r="M25" s="1030"/>
      <c r="N25" s="1030">
        <v>44561</v>
      </c>
      <c r="O25" s="1030"/>
      <c r="P25" s="1030">
        <v>44926</v>
      </c>
      <c r="Q25" s="1030"/>
      <c r="R25" s="1030">
        <f>R6</f>
        <v>45077</v>
      </c>
      <c r="S25" s="1030"/>
    </row>
    <row r="26" spans="2:21" x14ac:dyDescent="0.25">
      <c r="B26" s="873"/>
      <c r="C26" s="874">
        <v>43465</v>
      </c>
      <c r="D26" s="874">
        <v>43830</v>
      </c>
      <c r="E26" s="874">
        <v>44196</v>
      </c>
      <c r="F26" s="874">
        <v>44561</v>
      </c>
      <c r="G26" s="874">
        <v>44926</v>
      </c>
      <c r="H26" s="874">
        <f>H7</f>
        <v>45077</v>
      </c>
      <c r="I26" s="874"/>
      <c r="J26" s="874" t="s">
        <v>31</v>
      </c>
      <c r="K26" s="874" t="s">
        <v>352</v>
      </c>
      <c r="L26" s="874" t="s">
        <v>31</v>
      </c>
      <c r="M26" s="874" t="s">
        <v>352</v>
      </c>
      <c r="N26" s="874" t="s">
        <v>31</v>
      </c>
      <c r="O26" s="874" t="s">
        <v>352</v>
      </c>
      <c r="P26" s="874" t="s">
        <v>31</v>
      </c>
      <c r="Q26" s="874" t="s">
        <v>352</v>
      </c>
      <c r="R26" s="874" t="s">
        <v>31</v>
      </c>
      <c r="S26" s="874" t="s">
        <v>352</v>
      </c>
    </row>
    <row r="27" spans="2:21" x14ac:dyDescent="0.25">
      <c r="B27" s="875" t="s">
        <v>75</v>
      </c>
      <c r="C27" s="876">
        <v>1320659</v>
      </c>
      <c r="D27" s="876">
        <v>1411021</v>
      </c>
      <c r="E27" s="876">
        <v>1427207</v>
      </c>
      <c r="F27" s="876">
        <v>1569205</v>
      </c>
      <c r="G27" s="876">
        <v>1727429</v>
      </c>
      <c r="H27" s="876">
        <v>1803984</v>
      </c>
      <c r="I27" s="877"/>
      <c r="J27" s="878">
        <v>6.842190149008931E-2</v>
      </c>
      <c r="K27" s="879">
        <v>90362</v>
      </c>
      <c r="L27" s="880">
        <v>1.1471126227037054E-2</v>
      </c>
      <c r="M27" s="876">
        <v>16186</v>
      </c>
      <c r="N27" s="881">
        <v>9.9493626362538778E-2</v>
      </c>
      <c r="O27" s="876">
        <v>141998</v>
      </c>
      <c r="P27" s="881">
        <v>0.10083067540569912</v>
      </c>
      <c r="Q27" s="876">
        <f>G27-F27</f>
        <v>158224</v>
      </c>
      <c r="R27" s="881">
        <f>[1]Cuadro2_ampl!P24</f>
        <v>0.1244028115305913</v>
      </c>
      <c r="S27" s="882">
        <f>[1]Cuadro2_ampl!Q24</f>
        <v>199591</v>
      </c>
    </row>
    <row r="28" spans="2:21" ht="15" customHeight="1" x14ac:dyDescent="0.25">
      <c r="B28" s="919" t="s">
        <v>360</v>
      </c>
      <c r="C28" s="920">
        <v>52274</v>
      </c>
      <c r="D28" s="920">
        <v>60438</v>
      </c>
      <c r="E28" s="920">
        <v>61411</v>
      </c>
      <c r="F28" s="920">
        <v>62214</v>
      </c>
      <c r="G28" s="920">
        <v>65642</v>
      </c>
      <c r="H28" s="920">
        <v>67516</v>
      </c>
      <c r="I28" s="885"/>
      <c r="J28" s="921">
        <v>0.15617706699315148</v>
      </c>
      <c r="K28" s="920">
        <v>8164</v>
      </c>
      <c r="L28" s="922">
        <v>1.6099142923326371E-2</v>
      </c>
      <c r="M28" s="923">
        <v>973</v>
      </c>
      <c r="N28" s="922">
        <v>1.3075833319763586E-2</v>
      </c>
      <c r="O28" s="923">
        <v>803</v>
      </c>
      <c r="P28" s="922">
        <v>5.510013823255222E-2</v>
      </c>
      <c r="Q28" s="920">
        <f t="shared" ref="Q28:Q41" si="1">G28-F28</f>
        <v>3428</v>
      </c>
      <c r="R28" s="924">
        <f>[1]Cuadro2_ampl!P25</f>
        <v>8.4037121479721311E-2</v>
      </c>
      <c r="S28" s="923">
        <f>[1]Cuadro2_ampl!Q25</f>
        <v>5234</v>
      </c>
    </row>
    <row r="29" spans="2:21" x14ac:dyDescent="0.25">
      <c r="B29" s="889" t="s">
        <v>361</v>
      </c>
      <c r="C29" s="890">
        <v>224714</v>
      </c>
      <c r="D29" s="890">
        <v>246617</v>
      </c>
      <c r="E29" s="890">
        <v>254644</v>
      </c>
      <c r="F29" s="890">
        <v>292469</v>
      </c>
      <c r="G29" s="890">
        <v>351993</v>
      </c>
      <c r="H29" s="890">
        <v>386346</v>
      </c>
      <c r="I29" s="891"/>
      <c r="J29" s="892">
        <v>9.747056258177067E-2</v>
      </c>
      <c r="K29" s="890">
        <v>21903</v>
      </c>
      <c r="L29" s="895">
        <v>3.2548445565390827E-2</v>
      </c>
      <c r="M29" s="893">
        <v>8027</v>
      </c>
      <c r="N29" s="895">
        <v>0.14854070781169004</v>
      </c>
      <c r="O29" s="893">
        <v>37825</v>
      </c>
      <c r="P29" s="895">
        <v>0.20352242459884629</v>
      </c>
      <c r="Q29" s="890">
        <f t="shared" si="1"/>
        <v>59524</v>
      </c>
      <c r="R29" s="894">
        <f>[1]Cuadro2_ampl!P26</f>
        <v>0.2902973709522283</v>
      </c>
      <c r="S29" s="893">
        <f>[1]Cuadro2_ampl!Q26</f>
        <v>86922</v>
      </c>
    </row>
    <row r="30" spans="2:21" x14ac:dyDescent="0.25">
      <c r="B30" s="889" t="s">
        <v>362</v>
      </c>
      <c r="C30" s="890">
        <v>235924</v>
      </c>
      <c r="D30" s="890">
        <v>250318</v>
      </c>
      <c r="E30" s="890">
        <v>253202</v>
      </c>
      <c r="F30" s="890">
        <v>291129</v>
      </c>
      <c r="G30" s="890">
        <v>322595</v>
      </c>
      <c r="H30" s="890">
        <v>329818</v>
      </c>
      <c r="I30" s="891"/>
      <c r="J30" s="892">
        <v>6.1011173089638993E-2</v>
      </c>
      <c r="K30" s="890">
        <v>14394</v>
      </c>
      <c r="L30" s="895">
        <v>1.1521344849351633E-2</v>
      </c>
      <c r="M30" s="893">
        <v>2884</v>
      </c>
      <c r="N30" s="895">
        <v>0.14978949613352177</v>
      </c>
      <c r="O30" s="893">
        <v>37927</v>
      </c>
      <c r="P30" s="895">
        <v>0.1080826712556977</v>
      </c>
      <c r="Q30" s="890">
        <f t="shared" si="1"/>
        <v>31466</v>
      </c>
      <c r="R30" s="894">
        <f>[1]Cuadro2_ampl!P27</f>
        <v>0.10817376345242136</v>
      </c>
      <c r="S30" s="893">
        <f>[1]Cuadro2_ampl!Q27</f>
        <v>32195</v>
      </c>
    </row>
    <row r="31" spans="2:21" x14ac:dyDescent="0.25">
      <c r="B31" s="889" t="s">
        <v>363</v>
      </c>
      <c r="C31" s="890">
        <v>94802</v>
      </c>
      <c r="D31" s="890">
        <v>96748</v>
      </c>
      <c r="E31" s="890">
        <v>88465</v>
      </c>
      <c r="F31" s="890">
        <v>91795</v>
      </c>
      <c r="G31" s="890">
        <v>97929</v>
      </c>
      <c r="H31" s="890">
        <v>99916</v>
      </c>
      <c r="I31" s="891"/>
      <c r="J31" s="892">
        <v>2.0526993101411373E-2</v>
      </c>
      <c r="K31" s="890">
        <v>1946</v>
      </c>
      <c r="L31" s="895">
        <v>-8.5614172902799046E-2</v>
      </c>
      <c r="M31" s="893">
        <v>-8283</v>
      </c>
      <c r="N31" s="895">
        <v>3.764200531283568E-2</v>
      </c>
      <c r="O31" s="893">
        <v>3330</v>
      </c>
      <c r="P31" s="895">
        <v>6.6822811699983609E-2</v>
      </c>
      <c r="Q31" s="890">
        <f t="shared" si="1"/>
        <v>6134</v>
      </c>
      <c r="R31" s="894">
        <f>[1]Cuadro2_ampl!P28</f>
        <v>6.3037950442063506E-2</v>
      </c>
      <c r="S31" s="893">
        <f>[1]Cuadro2_ampl!Q28</f>
        <v>5925</v>
      </c>
    </row>
    <row r="32" spans="2:21" x14ac:dyDescent="0.25">
      <c r="B32" s="889" t="s">
        <v>364</v>
      </c>
      <c r="C32" s="890">
        <v>166579</v>
      </c>
      <c r="D32" s="890">
        <v>170785</v>
      </c>
      <c r="E32" s="890">
        <v>156437</v>
      </c>
      <c r="F32" s="890">
        <v>169990</v>
      </c>
      <c r="G32" s="890">
        <v>175956</v>
      </c>
      <c r="H32" s="890">
        <v>179058</v>
      </c>
      <c r="I32" s="891"/>
      <c r="J32" s="892">
        <v>2.5249281121870082E-2</v>
      </c>
      <c r="K32" s="890">
        <v>4206</v>
      </c>
      <c r="L32" s="895">
        <v>-8.4012061949234385E-2</v>
      </c>
      <c r="M32" s="893">
        <v>-14348</v>
      </c>
      <c r="N32" s="895">
        <v>8.6635514616107523E-2</v>
      </c>
      <c r="O32" s="893">
        <v>13553</v>
      </c>
      <c r="P32" s="895">
        <v>3.5096182128360409E-2</v>
      </c>
      <c r="Q32" s="890">
        <f t="shared" si="1"/>
        <v>5966</v>
      </c>
      <c r="R32" s="894">
        <f>[1]Cuadro2_ampl!P29</f>
        <v>5.0199707916175562E-2</v>
      </c>
      <c r="S32" s="893">
        <f>[1]Cuadro2_ampl!Q29</f>
        <v>8559</v>
      </c>
      <c r="U32" s="925"/>
    </row>
    <row r="33" spans="2:23" x14ac:dyDescent="0.25">
      <c r="B33" s="889" t="s">
        <v>365</v>
      </c>
      <c r="C33" s="890">
        <v>132491</v>
      </c>
      <c r="D33" s="890">
        <v>151340</v>
      </c>
      <c r="E33" s="890">
        <v>154547</v>
      </c>
      <c r="F33" s="890">
        <v>170517</v>
      </c>
      <c r="G33" s="890">
        <v>187214</v>
      </c>
      <c r="H33" s="890">
        <v>196328</v>
      </c>
      <c r="I33" s="891"/>
      <c r="J33" s="892">
        <v>0.14226626714267376</v>
      </c>
      <c r="K33" s="890">
        <v>18849</v>
      </c>
      <c r="L33" s="895">
        <v>2.1190696445090529E-2</v>
      </c>
      <c r="M33" s="893">
        <v>3207</v>
      </c>
      <c r="N33" s="895">
        <v>0.10333426077503938</v>
      </c>
      <c r="O33" s="893">
        <v>15970</v>
      </c>
      <c r="P33" s="895">
        <v>9.7919855498278752E-2</v>
      </c>
      <c r="Q33" s="890">
        <f t="shared" si="1"/>
        <v>16697</v>
      </c>
      <c r="R33" s="894">
        <f>[1]Cuadro2_ampl!P30</f>
        <v>0.10629138139914907</v>
      </c>
      <c r="S33" s="893">
        <f>[1]Cuadro2_ampl!Q30</f>
        <v>18863</v>
      </c>
    </row>
    <row r="34" spans="2:23" x14ac:dyDescent="0.25">
      <c r="B34" s="926" t="s">
        <v>366</v>
      </c>
      <c r="C34" s="927">
        <v>7022</v>
      </c>
      <c r="D34" s="927">
        <v>9202</v>
      </c>
      <c r="E34" s="927">
        <v>11820</v>
      </c>
      <c r="F34" s="927">
        <v>15678</v>
      </c>
      <c r="G34" s="927">
        <v>19892</v>
      </c>
      <c r="H34" s="927">
        <v>20530</v>
      </c>
      <c r="I34" s="928"/>
      <c r="J34" s="929">
        <v>0.31045286243235548</v>
      </c>
      <c r="K34" s="927">
        <v>2180</v>
      </c>
      <c r="L34" s="930">
        <v>0.28450336883286242</v>
      </c>
      <c r="M34" s="931">
        <v>2618</v>
      </c>
      <c r="N34" s="930">
        <v>0.3263959390862945</v>
      </c>
      <c r="O34" s="931">
        <v>3858</v>
      </c>
      <c r="P34" s="930">
        <v>0.26878428370965679</v>
      </c>
      <c r="Q34" s="927">
        <f t="shared" si="1"/>
        <v>4214</v>
      </c>
      <c r="R34" s="932">
        <f>[1]Cuadro2_ampl!P31</f>
        <v>9.2021276595744661E-2</v>
      </c>
      <c r="S34" s="931">
        <f>[1]Cuadro2_ampl!Q31</f>
        <v>1730</v>
      </c>
    </row>
    <row r="35" spans="2:23" x14ac:dyDescent="0.25">
      <c r="B35" s="926" t="s">
        <v>367</v>
      </c>
      <c r="C35" s="927">
        <v>171</v>
      </c>
      <c r="D35" s="927">
        <v>236</v>
      </c>
      <c r="E35" s="927">
        <v>293</v>
      </c>
      <c r="F35" s="927">
        <v>388</v>
      </c>
      <c r="G35" s="927">
        <v>233</v>
      </c>
      <c r="H35" s="927">
        <v>218</v>
      </c>
      <c r="I35" s="928"/>
      <c r="J35" s="929">
        <v>0.38011695906432741</v>
      </c>
      <c r="K35" s="927">
        <v>65</v>
      </c>
      <c r="L35" s="930">
        <v>0.24152542372881358</v>
      </c>
      <c r="M35" s="931">
        <v>57</v>
      </c>
      <c r="N35" s="930">
        <v>0.32423208191126274</v>
      </c>
      <c r="O35" s="931">
        <v>95</v>
      </c>
      <c r="P35" s="930">
        <v>-0.39948453608247425</v>
      </c>
      <c r="Q35" s="927">
        <f t="shared" si="1"/>
        <v>-155</v>
      </c>
      <c r="R35" s="932">
        <f>[1]Cuadro2_ampl!P32</f>
        <v>-0.53813559322033899</v>
      </c>
      <c r="S35" s="931">
        <f>[1]Cuadro2_ampl!Q32</f>
        <v>-254</v>
      </c>
    </row>
    <row r="36" spans="2:23" x14ac:dyDescent="0.25">
      <c r="B36" s="926" t="s">
        <v>368</v>
      </c>
      <c r="C36" s="927">
        <v>29845</v>
      </c>
      <c r="D36" s="927">
        <v>37073</v>
      </c>
      <c r="E36" s="927">
        <v>46805</v>
      </c>
      <c r="F36" s="927">
        <v>56289</v>
      </c>
      <c r="G36" s="927">
        <v>61732</v>
      </c>
      <c r="H36" s="927">
        <v>64582</v>
      </c>
      <c r="I36" s="928"/>
      <c r="J36" s="929">
        <v>0.24218462053945378</v>
      </c>
      <c r="K36" s="927">
        <v>7228</v>
      </c>
      <c r="L36" s="930">
        <v>0.26250910366034574</v>
      </c>
      <c r="M36" s="931">
        <v>9732</v>
      </c>
      <c r="N36" s="930">
        <v>0.20262792436705479</v>
      </c>
      <c r="O36" s="931">
        <v>9484</v>
      </c>
      <c r="P36" s="930">
        <v>9.6697400913144715E-2</v>
      </c>
      <c r="Q36" s="927">
        <f t="shared" si="1"/>
        <v>5443</v>
      </c>
      <c r="R36" s="932">
        <f>[1]Cuadro2_ampl!P33</f>
        <v>9.7195086729753077E-2</v>
      </c>
      <c r="S36" s="931">
        <f>[1]Cuadro2_ampl!Q33</f>
        <v>5721</v>
      </c>
    </row>
    <row r="37" spans="2:23" x14ac:dyDescent="0.25">
      <c r="B37" s="926" t="s">
        <v>369</v>
      </c>
      <c r="C37" s="927">
        <v>21423</v>
      </c>
      <c r="D37" s="927">
        <v>24365</v>
      </c>
      <c r="E37" s="927">
        <v>24374</v>
      </c>
      <c r="F37" s="927">
        <v>23330</v>
      </c>
      <c r="G37" s="927">
        <v>22270</v>
      </c>
      <c r="H37" s="927">
        <v>23604</v>
      </c>
      <c r="I37" s="928"/>
      <c r="J37" s="929">
        <v>0.13732903888344294</v>
      </c>
      <c r="K37" s="927">
        <v>2942</v>
      </c>
      <c r="L37" s="930">
        <v>3.6938231069161276E-4</v>
      </c>
      <c r="M37" s="931">
        <v>9</v>
      </c>
      <c r="N37" s="930">
        <v>-4.2832526462624143E-2</v>
      </c>
      <c r="O37" s="931">
        <v>-1044</v>
      </c>
      <c r="P37" s="930">
        <v>-4.5435062151735983E-2</v>
      </c>
      <c r="Q37" s="927">
        <f t="shared" si="1"/>
        <v>-1060</v>
      </c>
      <c r="R37" s="932">
        <f>[1]Cuadro2_ampl!P34</f>
        <v>5.795347586392352E-2</v>
      </c>
      <c r="S37" s="931">
        <f>[1]Cuadro2_ampl!Q34</f>
        <v>1293</v>
      </c>
    </row>
    <row r="38" spans="2:23" x14ac:dyDescent="0.25">
      <c r="B38" s="926" t="s">
        <v>370</v>
      </c>
      <c r="C38" s="927">
        <v>73552</v>
      </c>
      <c r="D38" s="927">
        <v>80417</v>
      </c>
      <c r="E38" s="927">
        <v>71239</v>
      </c>
      <c r="F38" s="927">
        <v>74832</v>
      </c>
      <c r="G38" s="927">
        <v>83087</v>
      </c>
      <c r="H38" s="927">
        <v>87394</v>
      </c>
      <c r="I38" s="928"/>
      <c r="J38" s="929">
        <v>9.333532738742667E-2</v>
      </c>
      <c r="K38" s="927">
        <v>6865</v>
      </c>
      <c r="L38" s="930">
        <v>-0.11413009687006481</v>
      </c>
      <c r="M38" s="931">
        <v>-9178</v>
      </c>
      <c r="N38" s="930">
        <v>5.0435856763851206E-2</v>
      </c>
      <c r="O38" s="931">
        <v>3593</v>
      </c>
      <c r="P38" s="930">
        <v>0.11031376951036997</v>
      </c>
      <c r="Q38" s="927">
        <f t="shared" si="1"/>
        <v>8255</v>
      </c>
      <c r="R38" s="932">
        <f>[1]Cuadro2_ampl!P35</f>
        <v>0.1346775554718842</v>
      </c>
      <c r="S38" s="931">
        <f>[1]Cuadro2_ampl!Q35</f>
        <v>10373</v>
      </c>
    </row>
    <row r="39" spans="2:23" x14ac:dyDescent="0.25">
      <c r="B39" s="926" t="s">
        <v>371</v>
      </c>
      <c r="C39" s="927">
        <v>478</v>
      </c>
      <c r="D39" s="927">
        <v>47</v>
      </c>
      <c r="E39" s="927">
        <v>16</v>
      </c>
      <c r="F39" s="927">
        <v>0</v>
      </c>
      <c r="G39" s="927">
        <v>0</v>
      </c>
      <c r="H39" s="927">
        <v>0</v>
      </c>
      <c r="I39" s="928"/>
      <c r="J39" s="929">
        <v>-0.90167364016736395</v>
      </c>
      <c r="K39" s="927">
        <v>-431</v>
      </c>
      <c r="L39" s="930">
        <v>-0.65957446808510634</v>
      </c>
      <c r="M39" s="931">
        <v>-31</v>
      </c>
      <c r="N39" s="930">
        <v>-1</v>
      </c>
      <c r="O39" s="931">
        <v>-16</v>
      </c>
      <c r="P39" s="930" t="s">
        <v>375</v>
      </c>
      <c r="Q39" s="927">
        <f t="shared" si="1"/>
        <v>0</v>
      </c>
      <c r="R39" s="932" t="str">
        <f>[1]Cuadro2_ampl!P36</f>
        <v>-</v>
      </c>
      <c r="S39" s="931">
        <f>[1]Cuadro2_ampl!Q36</f>
        <v>0</v>
      </c>
    </row>
    <row r="40" spans="2:23" x14ac:dyDescent="0.25">
      <c r="B40" s="889" t="s">
        <v>372</v>
      </c>
      <c r="C40" s="890">
        <v>406849</v>
      </c>
      <c r="D40" s="890">
        <v>426938</v>
      </c>
      <c r="E40" s="890">
        <v>450517</v>
      </c>
      <c r="F40" s="890">
        <v>482545</v>
      </c>
      <c r="G40" s="890">
        <v>517053</v>
      </c>
      <c r="H40" s="890">
        <v>535351</v>
      </c>
      <c r="I40" s="891"/>
      <c r="J40" s="892">
        <v>4.9377041605116467E-2</v>
      </c>
      <c r="K40" s="890">
        <v>20089</v>
      </c>
      <c r="L40" s="895">
        <v>5.5228159592259241E-2</v>
      </c>
      <c r="M40" s="893">
        <v>23579</v>
      </c>
      <c r="N40" s="895">
        <v>7.109165691860686E-2</v>
      </c>
      <c r="O40" s="893">
        <v>32028</v>
      </c>
      <c r="P40" s="895">
        <v>7.1512501424737529E-2</v>
      </c>
      <c r="Q40" s="890">
        <f t="shared" si="1"/>
        <v>34508</v>
      </c>
      <c r="R40" s="894">
        <f>[1]Cuadro2_ampl!P37</f>
        <v>8.2378701431037982E-2</v>
      </c>
      <c r="S40" s="893">
        <f>[1]Cuadro2_ampl!Q37</f>
        <v>40745</v>
      </c>
    </row>
    <row r="41" spans="2:23" x14ac:dyDescent="0.25">
      <c r="B41" s="905" t="s">
        <v>373</v>
      </c>
      <c r="C41" s="906">
        <v>7026</v>
      </c>
      <c r="D41" s="906">
        <v>7837</v>
      </c>
      <c r="E41" s="906">
        <v>7984</v>
      </c>
      <c r="F41" s="906">
        <v>8546</v>
      </c>
      <c r="G41" s="906">
        <v>9047</v>
      </c>
      <c r="H41" s="906">
        <v>9651</v>
      </c>
      <c r="I41" s="907"/>
      <c r="J41" s="909">
        <v>0.11542840876743532</v>
      </c>
      <c r="K41" s="906">
        <v>811</v>
      </c>
      <c r="L41" s="912">
        <v>1.8757177491387056E-2</v>
      </c>
      <c r="M41" s="910">
        <v>147</v>
      </c>
      <c r="N41" s="912">
        <v>7.039078156312617E-2</v>
      </c>
      <c r="O41" s="910">
        <v>562</v>
      </c>
      <c r="P41" s="912">
        <v>5.8623917622279365E-2</v>
      </c>
      <c r="Q41" s="906">
        <f t="shared" si="1"/>
        <v>501</v>
      </c>
      <c r="R41" s="911">
        <f>[1]Cuadro2_ampl!P38</f>
        <v>0.13501117252734329</v>
      </c>
      <c r="S41" s="910">
        <f>[1]Cuadro2_ampl!Q38</f>
        <v>1148</v>
      </c>
      <c r="U41" s="925"/>
      <c r="V41" s="925"/>
      <c r="W41" s="933"/>
    </row>
    <row r="42" spans="2:23" x14ac:dyDescent="0.25">
      <c r="B42" s="934" t="s">
        <v>374</v>
      </c>
      <c r="C42" s="935">
        <v>1.2526703184652961</v>
      </c>
      <c r="D42" s="935">
        <v>1.2652820209777229</v>
      </c>
      <c r="E42" s="935">
        <v>1.2694973448493636</v>
      </c>
      <c r="F42" s="935">
        <v>1.2839792757306434</v>
      </c>
      <c r="G42" s="935">
        <v>1.31519745522625</v>
      </c>
      <c r="H42" s="935">
        <v>1.3340541036208353</v>
      </c>
      <c r="I42" s="936"/>
      <c r="J42" s="938">
        <v>1.0067854507703089E-2</v>
      </c>
      <c r="K42" s="937">
        <v>1.2611702512426826E-2</v>
      </c>
      <c r="L42" s="938">
        <v>3.3315290992463886E-3</v>
      </c>
      <c r="M42" s="939">
        <v>4.2153238716406971E-3</v>
      </c>
      <c r="N42" s="938">
        <v>1.1407610216780828E-2</v>
      </c>
      <c r="O42" s="939">
        <v>1.4481930881279803E-2</v>
      </c>
      <c r="P42" s="938">
        <v>2.4313616337648503E-2</v>
      </c>
      <c r="Q42" s="937">
        <f>G42-F42</f>
        <v>3.1218179495606568E-2</v>
      </c>
      <c r="R42" s="940">
        <f>[1]Cuadro2_ampl!O39</f>
        <v>4.2153238716406971E-3</v>
      </c>
      <c r="S42" s="939" t="str">
        <f>[1]Cuadro2_ampl!P39</f>
        <v>-</v>
      </c>
    </row>
  </sheetData>
  <mergeCells count="15">
    <mergeCell ref="B3:R3"/>
    <mergeCell ref="C5:I6"/>
    <mergeCell ref="J5:S5"/>
    <mergeCell ref="J6:K6"/>
    <mergeCell ref="L6:M6"/>
    <mergeCell ref="R6:S6"/>
    <mergeCell ref="N6:O6"/>
    <mergeCell ref="P6:Q6"/>
    <mergeCell ref="C24:I25"/>
    <mergeCell ref="J24:S24"/>
    <mergeCell ref="J25:K25"/>
    <mergeCell ref="L25:M25"/>
    <mergeCell ref="R25:S25"/>
    <mergeCell ref="N25:O25"/>
    <mergeCell ref="P25:Q25"/>
  </mergeCells>
  <pageMargins left="0.7" right="0.7" top="0.75" bottom="0.75" header="0.3" footer="0.3"/>
  <pageSetup paperSize="9" scale="67"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100-000000000000}">
          <x14:colorSeries rgb="FF376092"/>
          <x14:colorNegative rgb="FFD00000"/>
          <x14:colorAxis rgb="FF000000"/>
          <x14:colorMarkers rgb="FFD00000"/>
          <x14:colorFirst rgb="FFD00000"/>
          <x14:colorLast rgb="FFD00000"/>
          <x14:colorHigh rgb="FFD00000"/>
          <x14:colorLow rgb="FFD00000"/>
          <x14:sparklines>
            <x14:sparkline>
              <xm:f>EVO!C8:H8</xm:f>
              <xm:sqref>I8</xm:sqref>
            </x14:sparkline>
            <x14:sparkline>
              <xm:f>EVO!C9:H9</xm:f>
              <xm:sqref>I9</xm:sqref>
            </x14:sparkline>
            <x14:sparkline>
              <xm:f>EVO!C10:H10</xm:f>
              <xm:sqref>I10</xm:sqref>
            </x14:sparkline>
            <x14:sparkline>
              <xm:f>EVO!C11:H11</xm:f>
              <xm:sqref>I11</xm:sqref>
            </x14:sparkline>
            <x14:sparkline>
              <xm:f>EVO!C12:H12</xm:f>
              <xm:sqref>I12</xm:sqref>
            </x14:sparkline>
            <x14:sparkline>
              <xm:f>EVO!C13:H13</xm:f>
              <xm:sqref>I13</xm:sqref>
            </x14:sparkline>
            <x14:sparkline>
              <xm:f>EVO!C14:H14</xm:f>
              <xm:sqref>I14</xm:sqref>
            </x14:sparkline>
            <x14:sparkline>
              <xm:f>EVO!C15:H15</xm:f>
              <xm:sqref>I15</xm:sqref>
            </x14:sparkline>
            <x14:sparkline>
              <xm:f>EVO!C16:H16</xm:f>
              <xm:sqref>I16</xm:sqref>
            </x14:sparkline>
            <x14:sparkline>
              <xm:f>EVO!C17:H17</xm:f>
              <xm:sqref>I17</xm:sqref>
            </x14:sparkline>
            <x14:sparkline>
              <xm:f>EVO!C18:H18</xm:f>
              <xm:sqref>I18</xm:sqref>
            </x14:sparkline>
            <x14:sparkline>
              <xm:f>EVO!C19:H19</xm:f>
              <xm:sqref>I19</xm:sqref>
            </x14:sparkline>
            <x14:sparkline>
              <xm:f>EVO!C20:H20</xm:f>
              <xm:sqref>I20</xm:sqref>
            </x14:sparkline>
            <x14:sparkline>
              <xm:f>EVO!C21:H21</xm:f>
              <xm:sqref>I21</xm:sqref>
            </x14:sparkline>
            <x14:sparkline>
              <xm:f>EVO!C22:H22</xm:f>
              <xm:sqref>I22</xm:sqref>
            </x14:sparkline>
          </x14:sparklines>
        </x14:sparklineGroup>
        <x14:sparklineGroup displayEmptyCellsAs="gap" xr2:uid="{00000000-0003-0000-1100-000001000000}">
          <x14:colorSeries rgb="FF376092"/>
          <x14:colorNegative rgb="FFD00000"/>
          <x14:colorAxis rgb="FF000000"/>
          <x14:colorMarkers rgb="FFD00000"/>
          <x14:colorFirst rgb="FFD00000"/>
          <x14:colorLast rgb="FFD00000"/>
          <x14:colorHigh rgb="FFD00000"/>
          <x14:colorLow rgb="FFD00000"/>
          <x14:sparklines>
            <x14:sparkline>
              <xm:f>EVO!C27:H27</xm:f>
              <xm:sqref>I27</xm:sqref>
            </x14:sparkline>
            <x14:sparkline>
              <xm:f>EVO!C28:H28</xm:f>
              <xm:sqref>I28</xm:sqref>
            </x14:sparkline>
            <x14:sparkline>
              <xm:f>EVO!C29:H29</xm:f>
              <xm:sqref>I29</xm:sqref>
            </x14:sparkline>
            <x14:sparkline>
              <xm:f>EVO!C30:H30</xm:f>
              <xm:sqref>I30</xm:sqref>
            </x14:sparkline>
            <x14:sparkline>
              <xm:f>EVO!C31:H31</xm:f>
              <xm:sqref>I31</xm:sqref>
            </x14:sparkline>
            <x14:sparkline>
              <xm:f>EVO!C32:H32</xm:f>
              <xm:sqref>I32</xm:sqref>
            </x14:sparkline>
            <x14:sparkline>
              <xm:f>EVO!C33:H33</xm:f>
              <xm:sqref>I33</xm:sqref>
            </x14:sparkline>
            <x14:sparkline>
              <xm:f>EVO!C34:H34</xm:f>
              <xm:sqref>I34</xm:sqref>
            </x14:sparkline>
            <x14:sparkline>
              <xm:f>EVO!C35:H35</xm:f>
              <xm:sqref>I35</xm:sqref>
            </x14:sparkline>
            <x14:sparkline>
              <xm:f>EVO!C36:H36</xm:f>
              <xm:sqref>I36</xm:sqref>
            </x14:sparkline>
            <x14:sparkline>
              <xm:f>EVO!C37:H37</xm:f>
              <xm:sqref>I37</xm:sqref>
            </x14:sparkline>
            <x14:sparkline>
              <xm:f>EVO!C38:H38</xm:f>
              <xm:sqref>I38</xm:sqref>
            </x14:sparkline>
            <x14:sparkline>
              <xm:f>EVO!C39:H39</xm:f>
              <xm:sqref>I39</xm:sqref>
            </x14:sparkline>
            <x14:sparkline>
              <xm:f>EVO!C40:H40</xm:f>
              <xm:sqref>I40</xm:sqref>
            </x14:sparkline>
            <x14:sparkline>
              <xm:f>EVO!C41:H41</xm:f>
              <xm:sqref>I41</xm:sqref>
            </x14:sparkline>
            <x14:sparkline>
              <xm:f>EVO!C42:H42</xm:f>
              <xm:sqref>I42</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25">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6.42578125"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7.42578125" style="1" customWidth="1"/>
    <col min="15" max="15" width="5.425781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t="s">
        <v>36</v>
      </c>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2:25" s="44" customFormat="1" ht="49.5" customHeight="1" x14ac:dyDescent="0.2">
      <c r="B2" s="122"/>
      <c r="C2" s="122"/>
      <c r="D2" s="122"/>
      <c r="E2" s="122"/>
      <c r="F2" s="122"/>
      <c r="G2" s="122"/>
      <c r="H2" s="122"/>
      <c r="I2" s="122"/>
      <c r="J2" s="122"/>
      <c r="K2" s="122"/>
      <c r="X2" s="92"/>
      <c r="Y2" s="92"/>
    </row>
    <row r="3" spans="2:25" s="7" customFormat="1" ht="18.75" customHeight="1" x14ac:dyDescent="0.2">
      <c r="B3" s="1031" t="s">
        <v>430</v>
      </c>
      <c r="C3" s="1031"/>
      <c r="D3" s="1031"/>
      <c r="E3" s="1031"/>
      <c r="F3" s="1031"/>
      <c r="G3" s="1031"/>
      <c r="H3" s="1031"/>
      <c r="I3" s="1031"/>
      <c r="J3" s="1031"/>
      <c r="K3" s="1031"/>
      <c r="L3" s="1031"/>
      <c r="M3" s="1031"/>
      <c r="N3" s="1031"/>
      <c r="O3" s="1031"/>
      <c r="P3" s="1031"/>
      <c r="Q3" s="1031"/>
      <c r="R3" s="1031"/>
      <c r="S3" s="1031"/>
      <c r="T3" s="1031"/>
      <c r="U3" s="1031"/>
      <c r="V3" s="1031"/>
      <c r="W3" s="1031"/>
      <c r="X3" s="1031"/>
      <c r="Y3" s="13"/>
    </row>
    <row r="4" spans="2: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7" customFormat="1" ht="19.5" customHeight="1" x14ac:dyDescent="0.2">
      <c r="D6" s="94"/>
      <c r="F6" s="1120" t="s">
        <v>55</v>
      </c>
      <c r="G6" s="1121"/>
      <c r="H6" s="1121"/>
      <c r="I6" s="1121"/>
      <c r="J6" s="1121"/>
      <c r="K6" s="1121"/>
      <c r="L6" s="1121"/>
      <c r="M6" s="1121"/>
      <c r="N6" s="1121"/>
      <c r="O6" s="1121"/>
      <c r="P6" s="1121"/>
      <c r="Q6" s="1121"/>
      <c r="R6" s="1121"/>
      <c r="S6" s="1121"/>
      <c r="T6" s="1121"/>
      <c r="U6" s="1121"/>
      <c r="V6" s="1121"/>
      <c r="W6" s="1122"/>
      <c r="X6" s="133"/>
      <c r="Y6" s="133"/>
    </row>
    <row r="7" spans="2:25" s="7" customFormat="1" ht="64.5" customHeight="1" x14ac:dyDescent="0.2">
      <c r="B7" s="1103" t="s">
        <v>15</v>
      </c>
      <c r="C7" s="194"/>
      <c r="D7" s="195" t="s">
        <v>259</v>
      </c>
      <c r="E7" s="194"/>
      <c r="F7" s="1123" t="s">
        <v>57</v>
      </c>
      <c r="G7" s="1124"/>
      <c r="H7" s="1123" t="s">
        <v>58</v>
      </c>
      <c r="I7" s="1124"/>
      <c r="J7" s="1123" t="s">
        <v>59</v>
      </c>
      <c r="K7" s="1124"/>
      <c r="L7" s="1123" t="s">
        <v>60</v>
      </c>
      <c r="M7" s="1124"/>
      <c r="N7" s="1123" t="s">
        <v>61</v>
      </c>
      <c r="O7" s="1124"/>
      <c r="P7" s="1123" t="s">
        <v>62</v>
      </c>
      <c r="Q7" s="1124"/>
      <c r="R7" s="1123" t="s">
        <v>63</v>
      </c>
      <c r="S7" s="1124"/>
      <c r="T7" s="1123" t="s">
        <v>64</v>
      </c>
      <c r="U7" s="1124"/>
      <c r="V7" s="1125" t="s">
        <v>3</v>
      </c>
      <c r="W7" s="1126"/>
      <c r="X7" s="51"/>
      <c r="Y7" s="195" t="s">
        <v>260</v>
      </c>
    </row>
    <row r="8" spans="2:25" s="124" customFormat="1" ht="20.25" customHeight="1" x14ac:dyDescent="0.2">
      <c r="B8" s="1104"/>
      <c r="C8" s="39"/>
      <c r="D8" s="196" t="s">
        <v>12</v>
      </c>
      <c r="E8" s="39"/>
      <c r="F8" s="197" t="s">
        <v>12</v>
      </c>
      <c r="G8" s="52" t="s">
        <v>31</v>
      </c>
      <c r="H8" s="197" t="s">
        <v>12</v>
      </c>
      <c r="I8" s="52" t="s">
        <v>31</v>
      </c>
      <c r="J8" s="197" t="s">
        <v>12</v>
      </c>
      <c r="K8" s="52" t="s">
        <v>31</v>
      </c>
      <c r="L8" s="197" t="s">
        <v>12</v>
      </c>
      <c r="M8" s="52" t="s">
        <v>31</v>
      </c>
      <c r="N8" s="197" t="s">
        <v>12</v>
      </c>
      <c r="O8" s="52" t="s">
        <v>31</v>
      </c>
      <c r="P8" s="197" t="s">
        <v>12</v>
      </c>
      <c r="Q8" s="52" t="s">
        <v>31</v>
      </c>
      <c r="R8" s="197" t="s">
        <v>12</v>
      </c>
      <c r="S8" s="52" t="s">
        <v>31</v>
      </c>
      <c r="T8" s="197" t="s">
        <v>12</v>
      </c>
      <c r="U8" s="52" t="s">
        <v>31</v>
      </c>
      <c r="V8" s="197" t="s">
        <v>12</v>
      </c>
      <c r="W8" s="52" t="s">
        <v>31</v>
      </c>
      <c r="X8" s="51"/>
      <c r="Y8" s="196" t="s">
        <v>12</v>
      </c>
    </row>
    <row r="9" spans="2:25" s="39" customFormat="1" ht="8.25" customHeight="1" x14ac:dyDescent="0.2">
      <c r="B9" s="101"/>
      <c r="C9" s="25"/>
      <c r="D9" s="36"/>
      <c r="E9" s="25"/>
      <c r="F9" s="134"/>
      <c r="G9" s="134"/>
      <c r="H9" s="134"/>
      <c r="I9" s="134"/>
      <c r="J9" s="134"/>
      <c r="K9" s="134"/>
      <c r="L9" s="134"/>
      <c r="M9" s="134"/>
      <c r="N9" s="134"/>
      <c r="O9" s="134"/>
      <c r="P9" s="134"/>
      <c r="Q9" s="134"/>
      <c r="R9" s="134"/>
      <c r="S9" s="134"/>
      <c r="T9" s="134"/>
      <c r="U9" s="134"/>
      <c r="V9" s="134"/>
      <c r="W9" s="151"/>
      <c r="X9" s="134"/>
      <c r="Y9" s="134"/>
    </row>
    <row r="10" spans="2:25" s="27" customFormat="1" ht="18" customHeight="1" x14ac:dyDescent="0.2">
      <c r="B10" s="35" t="s">
        <v>11</v>
      </c>
      <c r="C10" s="28"/>
      <c r="D10" s="152">
        <v>125339</v>
      </c>
      <c r="E10" s="125"/>
      <c r="F10" s="153">
        <v>40</v>
      </c>
      <c r="G10" s="75">
        <v>0.10980645769756742</v>
      </c>
      <c r="H10" s="153">
        <v>54668</v>
      </c>
      <c r="I10" s="75">
        <v>28.272131390500057</v>
      </c>
      <c r="J10" s="153">
        <v>66642</v>
      </c>
      <c r="K10" s="75">
        <v>32.258846830096402</v>
      </c>
      <c r="L10" s="153">
        <v>7881</v>
      </c>
      <c r="M10" s="75">
        <v>4.8732510121730224</v>
      </c>
      <c r="N10" s="153">
        <v>14989</v>
      </c>
      <c r="O10" s="75">
        <v>8.4901275236959641</v>
      </c>
      <c r="P10" s="153">
        <v>1770</v>
      </c>
      <c r="Q10" s="75">
        <v>1.0178991262639532</v>
      </c>
      <c r="R10" s="153">
        <v>36903</v>
      </c>
      <c r="S10" s="75">
        <v>24.976590341073678</v>
      </c>
      <c r="T10" s="153">
        <v>3</v>
      </c>
      <c r="U10" s="75">
        <v>1.3473184993566553E-3</v>
      </c>
      <c r="V10" s="153">
        <f>F10+H10+J10+L10+N10+P10+R10+T10</f>
        <v>182896</v>
      </c>
      <c r="W10" s="75">
        <f t="shared" ref="V10:W27" si="0">G10+I10+K10+M10+O10+Q10+S10+U10</f>
        <v>100</v>
      </c>
      <c r="X10" s="154"/>
      <c r="Y10" s="155">
        <f t="shared" ref="Y10:Y27" si="1">V10/D10</f>
        <v>1.4592106207964002</v>
      </c>
    </row>
    <row r="11" spans="2:25" s="125" customFormat="1" ht="18" customHeight="1" x14ac:dyDescent="0.2">
      <c r="B11" s="32" t="s">
        <v>10</v>
      </c>
      <c r="C11" s="28"/>
      <c r="D11" s="156">
        <v>14177</v>
      </c>
      <c r="F11" s="157">
        <v>966</v>
      </c>
      <c r="G11" s="181">
        <v>6.7192847663616684</v>
      </c>
      <c r="H11" s="157">
        <v>1198</v>
      </c>
      <c r="I11" s="181">
        <v>7.4806174477893412</v>
      </c>
      <c r="J11" s="157">
        <v>1548</v>
      </c>
      <c r="K11" s="181">
        <v>9.4083956136062028</v>
      </c>
      <c r="L11" s="157">
        <v>621</v>
      </c>
      <c r="M11" s="181">
        <v>4.4632255360759938</v>
      </c>
      <c r="N11" s="157">
        <v>1243</v>
      </c>
      <c r="O11" s="181">
        <v>7.9346231752462106</v>
      </c>
      <c r="P11" s="157">
        <v>3420</v>
      </c>
      <c r="Q11" s="181">
        <v>21.121743381993433</v>
      </c>
      <c r="R11" s="157">
        <v>7260</v>
      </c>
      <c r="S11" s="181">
        <v>42.87211007892715</v>
      </c>
      <c r="T11" s="157">
        <v>0</v>
      </c>
      <c r="U11" s="181">
        <v>0</v>
      </c>
      <c r="V11" s="157">
        <f t="shared" si="0"/>
        <v>16256</v>
      </c>
      <c r="W11" s="181">
        <f t="shared" si="0"/>
        <v>100</v>
      </c>
      <c r="X11" s="154"/>
      <c r="Y11" s="158">
        <f t="shared" si="1"/>
        <v>1.1466459758764196</v>
      </c>
    </row>
    <row r="12" spans="2:25" s="125" customFormat="1" ht="22.5" customHeight="1" x14ac:dyDescent="0.2">
      <c r="B12" s="32" t="s">
        <v>40</v>
      </c>
      <c r="C12" s="28"/>
      <c r="D12" s="156">
        <v>10123</v>
      </c>
      <c r="F12" s="126">
        <v>2715</v>
      </c>
      <c r="G12" s="181">
        <v>23.348325837081461</v>
      </c>
      <c r="H12" s="126">
        <v>726</v>
      </c>
      <c r="I12" s="181">
        <v>3.2783608195902048</v>
      </c>
      <c r="J12" s="126">
        <v>1837</v>
      </c>
      <c r="K12" s="181">
        <v>9.9050474762618688</v>
      </c>
      <c r="L12" s="126">
        <v>893</v>
      </c>
      <c r="M12" s="181">
        <v>9.3253373313343335</v>
      </c>
      <c r="N12" s="126">
        <v>1880</v>
      </c>
      <c r="O12" s="181">
        <v>15.282358820589705</v>
      </c>
      <c r="P12" s="126">
        <v>1397</v>
      </c>
      <c r="Q12" s="181">
        <v>7.6761619190404797</v>
      </c>
      <c r="R12" s="126">
        <v>4090</v>
      </c>
      <c r="S12" s="181">
        <v>31.174412793603199</v>
      </c>
      <c r="T12" s="126">
        <v>4</v>
      </c>
      <c r="U12" s="181">
        <v>9.9950024987506252E-3</v>
      </c>
      <c r="V12" s="157">
        <f t="shared" si="0"/>
        <v>13542</v>
      </c>
      <c r="W12" s="181">
        <f t="shared" si="0"/>
        <v>100</v>
      </c>
      <c r="X12" s="154"/>
      <c r="Y12" s="158">
        <f t="shared" si="1"/>
        <v>1.3377457275511213</v>
      </c>
    </row>
    <row r="13" spans="2:25" s="125" customFormat="1" ht="18" customHeight="1" x14ac:dyDescent="0.2">
      <c r="B13" s="32" t="s">
        <v>41</v>
      </c>
      <c r="C13" s="28"/>
      <c r="D13" s="156">
        <v>9383</v>
      </c>
      <c r="F13" s="157">
        <v>740</v>
      </c>
      <c r="G13" s="181">
        <v>4.3208578637510513</v>
      </c>
      <c r="H13" s="157">
        <v>4028</v>
      </c>
      <c r="I13" s="181">
        <v>17.29394449116905</v>
      </c>
      <c r="J13" s="157">
        <v>750</v>
      </c>
      <c r="K13" s="181">
        <v>2.6913372582001682</v>
      </c>
      <c r="L13" s="157">
        <v>892</v>
      </c>
      <c r="M13" s="181">
        <v>5.1198486122792266</v>
      </c>
      <c r="N13" s="157">
        <v>879</v>
      </c>
      <c r="O13" s="181">
        <v>9.8927670311185878</v>
      </c>
      <c r="P13" s="157">
        <v>360</v>
      </c>
      <c r="Q13" s="181">
        <v>3.4798149705634986</v>
      </c>
      <c r="R13" s="157">
        <v>7093</v>
      </c>
      <c r="S13" s="181">
        <v>57.201429772918416</v>
      </c>
      <c r="T13" s="157">
        <v>0</v>
      </c>
      <c r="U13" s="181">
        <v>0</v>
      </c>
      <c r="V13" s="157">
        <f t="shared" si="0"/>
        <v>14742</v>
      </c>
      <c r="W13" s="181">
        <f t="shared" si="0"/>
        <v>100</v>
      </c>
      <c r="X13" s="154"/>
      <c r="Y13" s="158">
        <f t="shared" si="1"/>
        <v>1.5711392944687199</v>
      </c>
    </row>
    <row r="14" spans="2:25" s="125" customFormat="1" ht="18" customHeight="1" x14ac:dyDescent="0.2">
      <c r="B14" s="32" t="s">
        <v>9</v>
      </c>
      <c r="C14" s="28"/>
      <c r="D14" s="156">
        <v>13244</v>
      </c>
      <c r="F14" s="157">
        <v>399</v>
      </c>
      <c r="G14" s="181">
        <v>0.42908762420957541</v>
      </c>
      <c r="H14" s="157">
        <v>801</v>
      </c>
      <c r="I14" s="181">
        <v>4.9683830171635046</v>
      </c>
      <c r="J14" s="157">
        <v>165</v>
      </c>
      <c r="K14" s="181">
        <v>4.5167118337850046E-2</v>
      </c>
      <c r="L14" s="157">
        <v>1880</v>
      </c>
      <c r="M14" s="181">
        <v>21.081752484191508</v>
      </c>
      <c r="N14" s="157">
        <v>1826</v>
      </c>
      <c r="O14" s="181">
        <v>16.700542005420054</v>
      </c>
      <c r="P14" s="157">
        <v>4096</v>
      </c>
      <c r="Q14" s="181">
        <v>17.626467931345982</v>
      </c>
      <c r="R14" s="157">
        <v>5648</v>
      </c>
      <c r="S14" s="181">
        <v>39.14859981933153</v>
      </c>
      <c r="T14" s="157">
        <v>0</v>
      </c>
      <c r="U14" s="181">
        <v>0</v>
      </c>
      <c r="V14" s="157">
        <f t="shared" si="0"/>
        <v>14815</v>
      </c>
      <c r="W14" s="181">
        <f t="shared" si="0"/>
        <v>100</v>
      </c>
      <c r="X14" s="154"/>
      <c r="Y14" s="158">
        <f t="shared" si="1"/>
        <v>1.1186197523406827</v>
      </c>
    </row>
    <row r="15" spans="2:25" s="125" customFormat="1" ht="18" customHeight="1" x14ac:dyDescent="0.2">
      <c r="B15" s="32" t="s">
        <v>8</v>
      </c>
      <c r="C15" s="28"/>
      <c r="D15" s="156">
        <v>7724</v>
      </c>
      <c r="F15" s="126">
        <v>3450</v>
      </c>
      <c r="G15" s="181">
        <v>0</v>
      </c>
      <c r="H15" s="126">
        <v>1347</v>
      </c>
      <c r="I15" s="181">
        <v>11.413246850442809</v>
      </c>
      <c r="J15" s="126">
        <v>566</v>
      </c>
      <c r="K15" s="181">
        <v>6.1619059498565552</v>
      </c>
      <c r="L15" s="126">
        <v>763</v>
      </c>
      <c r="M15" s="181">
        <v>9.0931769988773858</v>
      </c>
      <c r="N15" s="126">
        <v>2860</v>
      </c>
      <c r="O15" s="181">
        <v>28.888611700137208</v>
      </c>
      <c r="P15" s="126">
        <v>91</v>
      </c>
      <c r="Q15" s="181">
        <v>0</v>
      </c>
      <c r="R15" s="126">
        <v>3543</v>
      </c>
      <c r="S15" s="181">
        <v>44.443058500686043</v>
      </c>
      <c r="T15" s="126">
        <v>0</v>
      </c>
      <c r="U15" s="181">
        <v>0</v>
      </c>
      <c r="V15" s="157">
        <f t="shared" si="0"/>
        <v>12620</v>
      </c>
      <c r="W15" s="181">
        <f t="shared" si="0"/>
        <v>100</v>
      </c>
      <c r="X15" s="154"/>
      <c r="Y15" s="158">
        <f t="shared" si="1"/>
        <v>1.6338684619368202</v>
      </c>
    </row>
    <row r="16" spans="2:25" s="128" customFormat="1" ht="18" customHeight="1" x14ac:dyDescent="0.2">
      <c r="B16" s="127" t="s">
        <v>7</v>
      </c>
      <c r="C16" s="129"/>
      <c r="D16" s="159">
        <v>38739</v>
      </c>
      <c r="E16" s="160"/>
      <c r="F16" s="161">
        <v>4287</v>
      </c>
      <c r="G16" s="182">
        <v>10.020679338261175</v>
      </c>
      <c r="H16" s="161">
        <v>8196</v>
      </c>
      <c r="I16" s="182">
        <v>9.329901443153819</v>
      </c>
      <c r="J16" s="161">
        <v>7162</v>
      </c>
      <c r="K16" s="182">
        <v>17.52243928194298</v>
      </c>
      <c r="L16" s="161">
        <v>2445</v>
      </c>
      <c r="M16" s="182">
        <v>6.0366068285814851</v>
      </c>
      <c r="N16" s="161">
        <v>2990</v>
      </c>
      <c r="O16" s="182">
        <v>6.7053854276663145</v>
      </c>
      <c r="P16" s="161">
        <v>16306</v>
      </c>
      <c r="Q16" s="182">
        <v>27.28132699753608</v>
      </c>
      <c r="R16" s="161">
        <v>11571</v>
      </c>
      <c r="S16" s="182">
        <v>22.32268567405843</v>
      </c>
      <c r="T16" s="161">
        <v>710</v>
      </c>
      <c r="U16" s="182">
        <v>0.78097500879971837</v>
      </c>
      <c r="V16" s="161">
        <f t="shared" si="0"/>
        <v>53667</v>
      </c>
      <c r="W16" s="182">
        <f t="shared" si="0"/>
        <v>100</v>
      </c>
      <c r="X16" s="162"/>
      <c r="Y16" s="158">
        <f t="shared" si="1"/>
        <v>1.3853480988151474</v>
      </c>
    </row>
    <row r="17" spans="2:25" s="128" customFormat="1" ht="18" customHeight="1" x14ac:dyDescent="0.2">
      <c r="B17" s="127" t="s">
        <v>43</v>
      </c>
      <c r="C17" s="129"/>
      <c r="D17" s="159">
        <v>22484</v>
      </c>
      <c r="E17" s="160"/>
      <c r="F17" s="161">
        <v>2143</v>
      </c>
      <c r="G17" s="182">
        <v>6.2973598149477548</v>
      </c>
      <c r="H17" s="161">
        <v>7797</v>
      </c>
      <c r="I17" s="182">
        <v>14.552923346893197</v>
      </c>
      <c r="J17" s="161">
        <v>4509</v>
      </c>
      <c r="K17" s="182">
        <v>18.975831538645608</v>
      </c>
      <c r="L17" s="161">
        <v>1353</v>
      </c>
      <c r="M17" s="182">
        <v>5.4997208263539923</v>
      </c>
      <c r="N17" s="161">
        <v>4170</v>
      </c>
      <c r="O17" s="182">
        <v>17.08542713567839</v>
      </c>
      <c r="P17" s="161">
        <v>3376</v>
      </c>
      <c r="Q17" s="182">
        <v>12.363404323203318</v>
      </c>
      <c r="R17" s="161">
        <v>6525</v>
      </c>
      <c r="S17" s="182">
        <v>25.201403844619925</v>
      </c>
      <c r="T17" s="161">
        <v>5</v>
      </c>
      <c r="U17" s="182">
        <v>2.3929169657812874E-2</v>
      </c>
      <c r="V17" s="161">
        <f t="shared" si="0"/>
        <v>29878</v>
      </c>
      <c r="W17" s="182">
        <f t="shared" si="0"/>
        <v>99.999999999999986</v>
      </c>
      <c r="X17" s="162"/>
      <c r="Y17" s="158">
        <f t="shared" si="1"/>
        <v>1.3288560754314178</v>
      </c>
    </row>
    <row r="18" spans="2:25" s="128" customFormat="1" ht="18" customHeight="1" x14ac:dyDescent="0.2">
      <c r="B18" s="127" t="s">
        <v>44</v>
      </c>
      <c r="C18" s="129"/>
      <c r="D18" s="159">
        <v>79487</v>
      </c>
      <c r="E18" s="160"/>
      <c r="F18" s="161">
        <v>111</v>
      </c>
      <c r="G18" s="182">
        <v>0.42117310443490702</v>
      </c>
      <c r="H18" s="161">
        <v>9474</v>
      </c>
      <c r="I18" s="182">
        <v>9.6183118741058653</v>
      </c>
      <c r="J18" s="161">
        <v>12317</v>
      </c>
      <c r="K18" s="182">
        <v>13.866666666666667</v>
      </c>
      <c r="L18" s="161">
        <v>6686</v>
      </c>
      <c r="M18" s="182">
        <v>8.0606580829756798</v>
      </c>
      <c r="N18" s="161">
        <v>19692</v>
      </c>
      <c r="O18" s="182">
        <v>18.894420600858368</v>
      </c>
      <c r="P18" s="161">
        <v>9900</v>
      </c>
      <c r="Q18" s="182">
        <v>7.6623748211731044</v>
      </c>
      <c r="R18" s="161">
        <v>40308</v>
      </c>
      <c r="S18" s="182">
        <v>41.460371959942776</v>
      </c>
      <c r="T18" s="161">
        <v>22</v>
      </c>
      <c r="U18" s="182">
        <v>1.602288984263233E-2</v>
      </c>
      <c r="V18" s="161">
        <f t="shared" si="0"/>
        <v>98510</v>
      </c>
      <c r="W18" s="182">
        <f t="shared" si="0"/>
        <v>99.999999999999986</v>
      </c>
      <c r="X18" s="162"/>
      <c r="Y18" s="158">
        <f t="shared" si="1"/>
        <v>1.239322153308088</v>
      </c>
    </row>
    <row r="19" spans="2:25" s="128" customFormat="1" ht="18" customHeight="1" x14ac:dyDescent="0.2">
      <c r="B19" s="127" t="s">
        <v>6</v>
      </c>
      <c r="C19" s="129"/>
      <c r="D19" s="159">
        <v>53468</v>
      </c>
      <c r="E19" s="160"/>
      <c r="F19" s="161">
        <v>275</v>
      </c>
      <c r="G19" s="182">
        <v>0.3575259206292456</v>
      </c>
      <c r="H19" s="161">
        <v>15649</v>
      </c>
      <c r="I19" s="182">
        <v>6.0600643546657134</v>
      </c>
      <c r="J19" s="161">
        <v>1533</v>
      </c>
      <c r="K19" s="182">
        <v>9.8319628173042545E-2</v>
      </c>
      <c r="L19" s="161">
        <v>3654</v>
      </c>
      <c r="M19" s="182">
        <v>10.001787629603147</v>
      </c>
      <c r="N19" s="161">
        <v>6408</v>
      </c>
      <c r="O19" s="182">
        <v>14.864140150160887</v>
      </c>
      <c r="P19" s="161">
        <v>8199</v>
      </c>
      <c r="Q19" s="182">
        <v>14.593016327017041</v>
      </c>
      <c r="R19" s="161">
        <v>35723</v>
      </c>
      <c r="S19" s="182">
        <v>54.019187224407105</v>
      </c>
      <c r="T19" s="161">
        <v>172</v>
      </c>
      <c r="U19" s="182">
        <v>5.9587653438207605E-3</v>
      </c>
      <c r="V19" s="161">
        <f t="shared" si="0"/>
        <v>71613</v>
      </c>
      <c r="W19" s="182">
        <f t="shared" si="0"/>
        <v>100</v>
      </c>
      <c r="X19" s="162"/>
      <c r="Y19" s="158">
        <f t="shared" si="1"/>
        <v>1.3393618613002169</v>
      </c>
    </row>
    <row r="20" spans="2:25" s="125" customFormat="1" ht="18" customHeight="1" x14ac:dyDescent="0.2">
      <c r="B20" s="127" t="s">
        <v>5</v>
      </c>
      <c r="C20" s="28"/>
      <c r="D20" s="156">
        <v>11231</v>
      </c>
      <c r="F20" s="157">
        <v>240</v>
      </c>
      <c r="G20" s="181">
        <v>1.8696778970751573</v>
      </c>
      <c r="H20" s="157">
        <v>1364</v>
      </c>
      <c r="I20" s="181">
        <v>6.5808959644576079</v>
      </c>
      <c r="J20" s="157">
        <v>311</v>
      </c>
      <c r="K20" s="181">
        <v>2.4157719363198815</v>
      </c>
      <c r="L20" s="157">
        <v>807</v>
      </c>
      <c r="M20" s="181">
        <v>7.2102924842650866</v>
      </c>
      <c r="N20" s="157">
        <v>1643</v>
      </c>
      <c r="O20" s="181">
        <v>12.865605331358756</v>
      </c>
      <c r="P20" s="157">
        <v>5837</v>
      </c>
      <c r="Q20" s="181">
        <v>43.169196593854132</v>
      </c>
      <c r="R20" s="157">
        <v>2542</v>
      </c>
      <c r="S20" s="181">
        <v>25.888559792669383</v>
      </c>
      <c r="T20" s="157">
        <v>0</v>
      </c>
      <c r="U20" s="181">
        <v>0</v>
      </c>
      <c r="V20" s="157">
        <f t="shared" si="0"/>
        <v>12744</v>
      </c>
      <c r="W20" s="181">
        <f t="shared" si="0"/>
        <v>100</v>
      </c>
      <c r="X20" s="154"/>
      <c r="Y20" s="158">
        <f t="shared" si="1"/>
        <v>1.1347164099367821</v>
      </c>
    </row>
    <row r="21" spans="2:25" s="125" customFormat="1" ht="18" customHeight="1" x14ac:dyDescent="0.2">
      <c r="B21" s="32" t="s">
        <v>38</v>
      </c>
      <c r="C21" s="28"/>
      <c r="D21" s="156">
        <v>24946</v>
      </c>
      <c r="F21" s="157">
        <v>2069</v>
      </c>
      <c r="G21" s="181">
        <v>6.8877841448142387</v>
      </c>
      <c r="H21" s="157">
        <v>3346</v>
      </c>
      <c r="I21" s="181">
        <v>7.9655421046639594</v>
      </c>
      <c r="J21" s="157">
        <v>8919</v>
      </c>
      <c r="K21" s="181">
        <v>32.791924405145913</v>
      </c>
      <c r="L21" s="157">
        <v>3088</v>
      </c>
      <c r="M21" s="181">
        <v>12.428370839816326</v>
      </c>
      <c r="N21" s="157">
        <v>2646</v>
      </c>
      <c r="O21" s="181">
        <v>10.219726006603166</v>
      </c>
      <c r="P21" s="157">
        <v>4246</v>
      </c>
      <c r="Q21" s="181">
        <v>11.248149975333005</v>
      </c>
      <c r="R21" s="157">
        <v>6190</v>
      </c>
      <c r="S21" s="181">
        <v>18.30670562786991</v>
      </c>
      <c r="T21" s="157">
        <v>33</v>
      </c>
      <c r="U21" s="181">
        <v>0.15179689575348185</v>
      </c>
      <c r="V21" s="157">
        <f t="shared" si="0"/>
        <v>30537</v>
      </c>
      <c r="W21" s="181">
        <f t="shared" si="0"/>
        <v>100</v>
      </c>
      <c r="X21" s="154"/>
      <c r="Y21" s="158">
        <f t="shared" si="1"/>
        <v>1.2241241080734386</v>
      </c>
    </row>
    <row r="22" spans="2:25" s="125" customFormat="1" ht="21" customHeight="1" x14ac:dyDescent="0.2">
      <c r="B22" s="32" t="s">
        <v>45</v>
      </c>
      <c r="C22" s="28"/>
      <c r="D22" s="156">
        <v>62962</v>
      </c>
      <c r="F22" s="157">
        <v>1954</v>
      </c>
      <c r="G22" s="181">
        <v>2.5204128338771832</v>
      </c>
      <c r="H22" s="157">
        <v>25403</v>
      </c>
      <c r="I22" s="181">
        <v>25.114060861990048</v>
      </c>
      <c r="J22" s="157">
        <v>18699</v>
      </c>
      <c r="K22" s="181">
        <v>22.629084412420454</v>
      </c>
      <c r="L22" s="157">
        <v>6957</v>
      </c>
      <c r="M22" s="181">
        <v>9.9753421825859707</v>
      </c>
      <c r="N22" s="157">
        <v>7945</v>
      </c>
      <c r="O22" s="181">
        <v>9.2193659840240976</v>
      </c>
      <c r="P22" s="157">
        <v>8353</v>
      </c>
      <c r="Q22" s="181">
        <v>9.4349373218952568</v>
      </c>
      <c r="R22" s="157">
        <v>17444</v>
      </c>
      <c r="S22" s="181">
        <v>21.083172147001935</v>
      </c>
      <c r="T22" s="157">
        <v>16</v>
      </c>
      <c r="U22" s="181">
        <v>2.3624256205058543E-2</v>
      </c>
      <c r="V22" s="157">
        <f t="shared" si="0"/>
        <v>86771</v>
      </c>
      <c r="W22" s="181">
        <f t="shared" si="0"/>
        <v>100</v>
      </c>
      <c r="X22" s="154"/>
      <c r="Y22" s="158">
        <f t="shared" si="1"/>
        <v>1.3781487246275532</v>
      </c>
    </row>
    <row r="23" spans="2:25" s="125" customFormat="1" ht="18" customHeight="1" x14ac:dyDescent="0.2">
      <c r="B23" s="32" t="s">
        <v>46</v>
      </c>
      <c r="C23" s="28"/>
      <c r="D23" s="156">
        <v>15505</v>
      </c>
      <c r="F23" s="157">
        <v>2072</v>
      </c>
      <c r="G23" s="181">
        <v>10.863942058975686</v>
      </c>
      <c r="H23" s="157">
        <v>2886</v>
      </c>
      <c r="I23" s="181">
        <v>12.81945162959131</v>
      </c>
      <c r="J23" s="157">
        <v>989</v>
      </c>
      <c r="K23" s="181">
        <v>1.5468184169684429</v>
      </c>
      <c r="L23" s="157">
        <v>1931</v>
      </c>
      <c r="M23" s="181">
        <v>10.57941024314537</v>
      </c>
      <c r="N23" s="157">
        <v>2318</v>
      </c>
      <c r="O23" s="181">
        <v>11.810657009829281</v>
      </c>
      <c r="P23" s="157">
        <v>413</v>
      </c>
      <c r="Q23" s="181">
        <v>2.7728918779099843</v>
      </c>
      <c r="R23" s="157">
        <v>9158</v>
      </c>
      <c r="S23" s="181">
        <v>49.606828763579927</v>
      </c>
      <c r="T23" s="157">
        <v>0</v>
      </c>
      <c r="U23" s="181">
        <v>0</v>
      </c>
      <c r="V23" s="157">
        <f>F23+H23+J23+L23+N23+P23+R23+T23</f>
        <v>19767</v>
      </c>
      <c r="W23" s="181">
        <f t="shared" si="0"/>
        <v>100</v>
      </c>
      <c r="X23" s="154"/>
      <c r="Y23" s="158">
        <f t="shared" si="1"/>
        <v>1.274879071267333</v>
      </c>
    </row>
    <row r="24" spans="2:25" s="125" customFormat="1" ht="22.5" customHeight="1" x14ac:dyDescent="0.2">
      <c r="B24" s="32" t="s">
        <v>47</v>
      </c>
      <c r="C24" s="28"/>
      <c r="D24" s="156">
        <v>5834</v>
      </c>
      <c r="F24" s="126">
        <v>443</v>
      </c>
      <c r="G24" s="183">
        <v>3.1306171360095867</v>
      </c>
      <c r="H24" s="126">
        <v>958</v>
      </c>
      <c r="I24" s="181">
        <v>11.593768723786699</v>
      </c>
      <c r="J24" s="126">
        <v>275</v>
      </c>
      <c r="K24" s="181">
        <v>5.0179748352306772</v>
      </c>
      <c r="L24" s="126">
        <v>219</v>
      </c>
      <c r="M24" s="181">
        <v>1.6776512881965249</v>
      </c>
      <c r="N24" s="126">
        <v>1334</v>
      </c>
      <c r="O24" s="181">
        <v>14.679448771719592</v>
      </c>
      <c r="P24" s="126">
        <v>1205</v>
      </c>
      <c r="Q24" s="181">
        <v>12.732174955062911</v>
      </c>
      <c r="R24" s="126">
        <v>3067</v>
      </c>
      <c r="S24" s="181">
        <v>51.078490113840623</v>
      </c>
      <c r="T24" s="126">
        <v>14</v>
      </c>
      <c r="U24" s="181">
        <v>8.9874176153385263E-2</v>
      </c>
      <c r="V24" s="126">
        <f t="shared" si="0"/>
        <v>7515</v>
      </c>
      <c r="W24" s="181">
        <f t="shared" si="0"/>
        <v>100</v>
      </c>
      <c r="X24" s="154"/>
      <c r="Y24" s="158">
        <f t="shared" si="1"/>
        <v>1.2881384984573192</v>
      </c>
    </row>
    <row r="25" spans="2:25" s="125" customFormat="1" ht="18" customHeight="1" x14ac:dyDescent="0.2">
      <c r="B25" s="32" t="s">
        <v>48</v>
      </c>
      <c r="C25" s="28"/>
      <c r="D25" s="156">
        <v>22554</v>
      </c>
      <c r="F25" s="126">
        <v>371</v>
      </c>
      <c r="G25" s="183">
        <v>0.32482446354747685</v>
      </c>
      <c r="H25" s="126">
        <v>7335</v>
      </c>
      <c r="I25" s="181">
        <v>17.120545967583176</v>
      </c>
      <c r="J25" s="126">
        <v>1774</v>
      </c>
      <c r="K25" s="181">
        <v>6.9394317212415517</v>
      </c>
      <c r="L25" s="126">
        <v>3169</v>
      </c>
      <c r="M25" s="181">
        <v>10.256578515650633</v>
      </c>
      <c r="N25" s="126">
        <v>4710</v>
      </c>
      <c r="O25" s="181">
        <v>14.54163659032745</v>
      </c>
      <c r="P25" s="126">
        <v>624</v>
      </c>
      <c r="Q25" s="181">
        <v>1.9030120086619857</v>
      </c>
      <c r="R25" s="126">
        <v>12139</v>
      </c>
      <c r="S25" s="181">
        <v>42.788240698208547</v>
      </c>
      <c r="T25" s="126">
        <v>2249</v>
      </c>
      <c r="U25" s="181">
        <v>6.1257300347791848</v>
      </c>
      <c r="V25" s="126">
        <f t="shared" si="0"/>
        <v>32371</v>
      </c>
      <c r="W25" s="181">
        <f t="shared" si="0"/>
        <v>100</v>
      </c>
      <c r="X25" s="154"/>
      <c r="Y25" s="158">
        <f t="shared" si="1"/>
        <v>1.4352664715793206</v>
      </c>
    </row>
    <row r="26" spans="2:25" s="125" customFormat="1" ht="18" customHeight="1" x14ac:dyDescent="0.2">
      <c r="B26" s="32" t="s">
        <v>49</v>
      </c>
      <c r="C26" s="28"/>
      <c r="D26" s="156">
        <v>3759</v>
      </c>
      <c r="F26" s="126">
        <v>506</v>
      </c>
      <c r="G26" s="183">
        <v>7.345642247369466</v>
      </c>
      <c r="H26" s="126">
        <v>1120</v>
      </c>
      <c r="I26" s="181">
        <v>16.100853682747669</v>
      </c>
      <c r="J26" s="126">
        <v>1348</v>
      </c>
      <c r="K26" s="181">
        <v>24.200913242009133</v>
      </c>
      <c r="L26" s="126">
        <v>597</v>
      </c>
      <c r="M26" s="181">
        <v>8.9537423069287279</v>
      </c>
      <c r="N26" s="126">
        <v>1085</v>
      </c>
      <c r="O26" s="181">
        <v>17.272185824895772</v>
      </c>
      <c r="P26" s="126">
        <v>463</v>
      </c>
      <c r="Q26" s="181">
        <v>6.9088743299583086</v>
      </c>
      <c r="R26" s="126">
        <v>722</v>
      </c>
      <c r="S26" s="181">
        <v>19.217788366090929</v>
      </c>
      <c r="T26" s="126">
        <v>0</v>
      </c>
      <c r="U26" s="181">
        <v>0</v>
      </c>
      <c r="V26" s="126">
        <f t="shared" si="0"/>
        <v>5841</v>
      </c>
      <c r="W26" s="181">
        <f t="shared" si="0"/>
        <v>100</v>
      </c>
      <c r="X26" s="154"/>
      <c r="Y26" s="158">
        <f t="shared" si="1"/>
        <v>1.5538707102952913</v>
      </c>
    </row>
    <row r="27" spans="2:25" s="125" customFormat="1" ht="18" customHeight="1" x14ac:dyDescent="0.2">
      <c r="B27" s="32" t="s">
        <v>4</v>
      </c>
      <c r="C27" s="28"/>
      <c r="D27" s="156">
        <v>1207</v>
      </c>
      <c r="F27" s="126">
        <v>199</v>
      </c>
      <c r="G27" s="183">
        <v>8.9026915113871627</v>
      </c>
      <c r="H27" s="126">
        <v>267</v>
      </c>
      <c r="I27" s="181">
        <v>14.699792960662526</v>
      </c>
      <c r="J27" s="126">
        <v>386</v>
      </c>
      <c r="K27" s="181">
        <v>20.496894409937887</v>
      </c>
      <c r="L27" s="126">
        <v>25</v>
      </c>
      <c r="M27" s="181">
        <v>2.8985507246376812</v>
      </c>
      <c r="N27" s="126">
        <v>101</v>
      </c>
      <c r="O27" s="181">
        <v>10.420979986197377</v>
      </c>
      <c r="P27" s="126">
        <v>2</v>
      </c>
      <c r="Q27" s="181">
        <v>0.34506556245686681</v>
      </c>
      <c r="R27" s="126">
        <v>636</v>
      </c>
      <c r="S27" s="181">
        <v>42.236024844720497</v>
      </c>
      <c r="T27" s="126">
        <v>0</v>
      </c>
      <c r="U27" s="181">
        <v>0</v>
      </c>
      <c r="V27" s="157">
        <f t="shared" si="0"/>
        <v>1616</v>
      </c>
      <c r="W27" s="181">
        <f t="shared" si="0"/>
        <v>100</v>
      </c>
      <c r="X27" s="154"/>
      <c r="Y27" s="158">
        <f t="shared" si="1"/>
        <v>1.3388566694283348</v>
      </c>
    </row>
    <row r="28" spans="2:25" s="125" customFormat="1" ht="8.25" customHeight="1" x14ac:dyDescent="0.2">
      <c r="B28" s="163"/>
      <c r="C28" s="28"/>
      <c r="D28" s="164"/>
      <c r="F28" s="165"/>
      <c r="G28" s="166"/>
      <c r="H28" s="165"/>
      <c r="I28" s="167"/>
      <c r="J28" s="165"/>
      <c r="K28" s="167"/>
      <c r="L28" s="165"/>
      <c r="M28" s="167"/>
      <c r="N28" s="165"/>
      <c r="O28" s="166"/>
      <c r="P28" s="165"/>
      <c r="Q28" s="166"/>
      <c r="R28" s="165"/>
      <c r="S28" s="166"/>
      <c r="T28" s="165"/>
      <c r="U28" s="166"/>
      <c r="V28" s="168"/>
      <c r="W28" s="167"/>
      <c r="X28" s="154"/>
      <c r="Y28" s="169"/>
    </row>
    <row r="29" spans="2:25" s="125" customFormat="1" ht="3" customHeight="1" x14ac:dyDescent="0.2">
      <c r="B29" s="101"/>
      <c r="C29" s="25"/>
      <c r="D29" s="170"/>
      <c r="E29" s="27"/>
      <c r="F29" s="171"/>
      <c r="G29" s="171"/>
      <c r="H29" s="171"/>
      <c r="I29" s="171"/>
      <c r="J29" s="171"/>
      <c r="K29" s="171"/>
      <c r="L29" s="171"/>
      <c r="M29" s="171"/>
      <c r="N29" s="171"/>
      <c r="O29" s="171"/>
      <c r="P29" s="171"/>
      <c r="Q29" s="171"/>
      <c r="R29" s="171"/>
      <c r="S29" s="171"/>
      <c r="T29" s="171"/>
      <c r="U29" s="171"/>
      <c r="V29" s="172"/>
      <c r="W29" s="171"/>
      <c r="X29" s="171"/>
      <c r="Y29" s="171"/>
    </row>
    <row r="30" spans="2:25" s="27" customFormat="1" ht="20.25" customHeight="1" x14ac:dyDescent="0.2">
      <c r="B30" s="69" t="s">
        <v>3</v>
      </c>
      <c r="C30" s="123"/>
      <c r="D30" s="173">
        <f>SUM(D10:D29)</f>
        <v>522166</v>
      </c>
      <c r="E30" s="23"/>
      <c r="F30" s="65">
        <f>SUM(F10:F27)</f>
        <v>22980</v>
      </c>
      <c r="G30" s="67">
        <f>F30*100/$V30</f>
        <v>3.2563366071466526</v>
      </c>
      <c r="H30" s="65">
        <f>SUM(H10:H27)</f>
        <v>146563</v>
      </c>
      <c r="I30" s="67">
        <f>H30*100/$V30</f>
        <v>20.768427421811786</v>
      </c>
      <c r="J30" s="65">
        <f>SUM(J10:J27)</f>
        <v>129730</v>
      </c>
      <c r="K30" s="67">
        <f>J30*100/$V30</f>
        <v>18.383139601615984</v>
      </c>
      <c r="L30" s="65">
        <f>SUM(L10:L27)</f>
        <v>43861</v>
      </c>
      <c r="M30" s="67">
        <f>L30*100/$V30</f>
        <v>6.2152384650156369</v>
      </c>
      <c r="N30" s="65">
        <f>SUM(N10:N27)</f>
        <v>78719</v>
      </c>
      <c r="O30" s="67">
        <f>N30*100/$V30</f>
        <v>11.154724167884131</v>
      </c>
      <c r="P30" s="65">
        <f>SUM(P10:P27)</f>
        <v>70058</v>
      </c>
      <c r="Q30" s="67">
        <f>P30*100/$V30</f>
        <v>9.927433856548312</v>
      </c>
      <c r="R30" s="65">
        <f>SUM(R10:R27)</f>
        <v>210562</v>
      </c>
      <c r="S30" s="67">
        <f>R30*100/$V30</f>
        <v>29.837282361793452</v>
      </c>
      <c r="T30" s="65">
        <f>SUM(T10:T28)</f>
        <v>3228</v>
      </c>
      <c r="U30" s="67">
        <f>T30*100/$V30</f>
        <v>0.4574175181840468</v>
      </c>
      <c r="V30" s="65">
        <f>SUM(V10:V27)</f>
        <v>705701</v>
      </c>
      <c r="W30" s="67">
        <f>G30+I30+K30+M30+O30+Q30+S30+U30</f>
        <v>100.00000000000001</v>
      </c>
      <c r="X30" s="174"/>
      <c r="Y30" s="175">
        <f>(V30/D30)</f>
        <v>1.3514878410313962</v>
      </c>
    </row>
    <row r="31" spans="2:25" s="27" customFormat="1" ht="5.25" customHeight="1" x14ac:dyDescent="0.2">
      <c r="B31" s="130"/>
      <c r="C31" s="123"/>
      <c r="D31" s="176"/>
      <c r="E31" s="23"/>
      <c r="F31" s="176"/>
      <c r="G31" s="174"/>
      <c r="H31" s="176"/>
      <c r="I31" s="174"/>
      <c r="J31" s="176"/>
      <c r="K31" s="174"/>
      <c r="L31" s="176"/>
      <c r="M31" s="174"/>
      <c r="N31" s="176"/>
      <c r="O31" s="174"/>
      <c r="P31" s="176"/>
      <c r="Q31" s="174"/>
      <c r="R31" s="176"/>
      <c r="S31" s="174"/>
      <c r="T31" s="176"/>
      <c r="U31" s="174"/>
      <c r="V31" s="176"/>
      <c r="W31" s="174"/>
      <c r="X31" s="174"/>
      <c r="Y31" s="174"/>
    </row>
    <row r="32" spans="2:25" s="536" customFormat="1" ht="18.75" customHeight="1" x14ac:dyDescent="0.2">
      <c r="B32" s="179" t="s">
        <v>42</v>
      </c>
      <c r="C32" s="989"/>
      <c r="D32" s="989"/>
      <c r="E32" s="989"/>
      <c r="F32" s="989"/>
      <c r="G32" s="989"/>
      <c r="H32" s="989"/>
      <c r="I32" s="989"/>
      <c r="J32" s="989"/>
      <c r="K32" s="989"/>
      <c r="L32" s="989"/>
      <c r="N32" s="989"/>
      <c r="O32" s="989"/>
      <c r="P32" s="989"/>
      <c r="Q32" s="989"/>
      <c r="R32" s="989"/>
      <c r="S32" s="989"/>
      <c r="T32" s="989"/>
      <c r="U32" s="989"/>
      <c r="V32" s="989"/>
      <c r="W32" s="989"/>
    </row>
    <row r="33" spans="1:25" s="990" customFormat="1" x14ac:dyDescent="0.2">
      <c r="B33" s="180" t="s">
        <v>50</v>
      </c>
      <c r="F33" s="991"/>
      <c r="G33" s="991"/>
      <c r="H33" s="991"/>
      <c r="I33" s="991"/>
      <c r="J33" s="991"/>
      <c r="K33" s="991"/>
      <c r="L33" s="991"/>
      <c r="M33" s="991"/>
      <c r="N33" s="991"/>
      <c r="O33" s="991"/>
      <c r="P33" s="991"/>
      <c r="Q33" s="991"/>
      <c r="R33" s="991"/>
      <c r="S33" s="991"/>
      <c r="T33" s="991"/>
      <c r="U33" s="991"/>
      <c r="X33" s="536"/>
      <c r="Y33" s="536"/>
    </row>
    <row r="34" spans="1:25" s="990" customFormat="1" x14ac:dyDescent="0.2">
      <c r="F34" s="992"/>
      <c r="G34" s="992"/>
      <c r="H34" s="992"/>
      <c r="I34" s="992"/>
      <c r="J34" s="992"/>
      <c r="X34" s="536"/>
      <c r="Y34" s="536"/>
    </row>
    <row r="35" spans="1:25" s="990" customFormat="1" x14ac:dyDescent="0.2">
      <c r="A35" s="536"/>
      <c r="B35" s="531" t="s">
        <v>42</v>
      </c>
      <c r="C35" s="536"/>
      <c r="D35" s="550" t="e">
        <f>GETPIVOTDATA("Cuenta número de expedientes",#REF!,"CCAA",$B35,"Grado Resuelto",$B$1)</f>
        <v>#REF!</v>
      </c>
      <c r="E35" s="536"/>
      <c r="F35" s="536"/>
      <c r="G35" s="536"/>
      <c r="H35" s="536"/>
      <c r="I35" s="536"/>
      <c r="J35" s="536"/>
      <c r="K35" s="536"/>
      <c r="L35" s="536"/>
      <c r="M35" s="536"/>
      <c r="N35" s="550" t="e">
        <f>GETPIVOTDATA("ID PRESTACION
COUNT",#REF!,"
CCAA",$B35,"
Tipo Prestación",N$1,"Grado Resuelto",$B$1)</f>
        <v>#REF!</v>
      </c>
      <c r="O35" s="536"/>
      <c r="X35" s="536"/>
      <c r="Y35" s="536"/>
    </row>
    <row r="36" spans="1:25" s="990" customFormat="1" x14ac:dyDescent="0.2">
      <c r="A36" s="536"/>
      <c r="B36" s="531" t="s">
        <v>50</v>
      </c>
      <c r="C36" s="536"/>
      <c r="D36" s="550" t="e">
        <f>GETPIVOTDATA("Cuenta número de expedientes",#REF!,"CCAA",$B36,"Grado Resuelto",$B$1)</f>
        <v>#REF!</v>
      </c>
      <c r="E36" s="536"/>
      <c r="F36" s="536"/>
      <c r="G36" s="536"/>
      <c r="H36" s="536"/>
      <c r="I36" s="536"/>
      <c r="J36" s="536"/>
      <c r="K36" s="536"/>
      <c r="L36" s="536"/>
      <c r="M36" s="536"/>
      <c r="N36" s="550" t="e">
        <f>GETPIVOTDATA("ID PRESTACION
COUNT",#REF!,"
CCAA",$B36,"
Tipo Prestación",N$1,"Grado Resuelto",$B$1)</f>
        <v>#REF!</v>
      </c>
      <c r="O36" s="536"/>
      <c r="T36" s="536"/>
      <c r="U36" s="536"/>
    </row>
    <row r="37" spans="1:25" s="990" customFormat="1" x14ac:dyDescent="0.2">
      <c r="T37" s="536"/>
      <c r="U37" s="536"/>
    </row>
    <row r="38" spans="1:25" s="990" customFormat="1" x14ac:dyDescent="0.2">
      <c r="T38" s="536"/>
      <c r="U38" s="536"/>
    </row>
    <row r="39" spans="1:25" s="990" customFormat="1" x14ac:dyDescent="0.2">
      <c r="T39" s="536"/>
      <c r="U39" s="536"/>
    </row>
    <row r="40" spans="1:25" s="990" customFormat="1" x14ac:dyDescent="0.2">
      <c r="T40" s="536"/>
      <c r="U40" s="536"/>
    </row>
    <row r="41" spans="1:25" s="990" customFormat="1" x14ac:dyDescent="0.2">
      <c r="T41" s="536"/>
      <c r="U41" s="536"/>
    </row>
    <row r="42" spans="1:25" s="990" customFormat="1" x14ac:dyDescent="0.2">
      <c r="T42" s="536"/>
      <c r="U42" s="536"/>
    </row>
    <row r="43" spans="1:25" x14ac:dyDescent="0.2">
      <c r="T43" s="136"/>
      <c r="U43" s="136"/>
      <c r="X43" s="1"/>
      <c r="Y43" s="1"/>
    </row>
    <row r="44" spans="1:25" x14ac:dyDescent="0.2">
      <c r="T44" s="136"/>
      <c r="U44" s="136"/>
      <c r="X44" s="1"/>
      <c r="Y44" s="1"/>
    </row>
    <row r="45" spans="1:25" x14ac:dyDescent="0.2">
      <c r="T45" s="136"/>
      <c r="U45" s="136"/>
      <c r="X45" s="1"/>
      <c r="Y45" s="1"/>
    </row>
    <row r="46" spans="1:25" x14ac:dyDescent="0.2">
      <c r="T46" s="136"/>
      <c r="U46" s="136"/>
      <c r="X46" s="1"/>
      <c r="Y46" s="1"/>
    </row>
    <row r="47" spans="1:25" x14ac:dyDescent="0.2">
      <c r="T47" s="136"/>
      <c r="U47" s="136"/>
      <c r="X47" s="1"/>
      <c r="Y47" s="1"/>
    </row>
    <row r="48" spans="1: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4"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44">
    <tabColor theme="0"/>
    <pageSetUpPr fitToPage="1"/>
  </sheetPr>
  <dimension ref="B1:Y56"/>
  <sheetViews>
    <sheetView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2:25" s="44" customFormat="1" ht="49.5" customHeight="1" x14ac:dyDescent="0.2">
      <c r="B2" s="122"/>
      <c r="C2" s="122"/>
      <c r="D2" s="122"/>
      <c r="E2" s="122"/>
      <c r="F2" s="122"/>
      <c r="G2" s="122"/>
      <c r="H2" s="122"/>
      <c r="I2" s="122"/>
      <c r="J2" s="122"/>
      <c r="K2" s="122"/>
      <c r="X2" s="92"/>
      <c r="Y2" s="92"/>
    </row>
    <row r="3" spans="2:25" s="7" customFormat="1" ht="36.75" customHeight="1" x14ac:dyDescent="0.2">
      <c r="B3" s="1032" t="s">
        <v>429</v>
      </c>
      <c r="C3" s="1032"/>
      <c r="D3" s="1032"/>
      <c r="E3" s="1032"/>
      <c r="F3" s="1032"/>
      <c r="G3" s="1032"/>
      <c r="H3" s="1032"/>
      <c r="I3" s="1032"/>
      <c r="J3" s="1032"/>
      <c r="K3" s="1032"/>
      <c r="L3" s="1032"/>
      <c r="M3" s="1032"/>
      <c r="N3" s="1032"/>
      <c r="O3" s="1032"/>
      <c r="P3" s="1032"/>
      <c r="Q3" s="1032"/>
      <c r="R3" s="1032"/>
      <c r="S3" s="1032"/>
      <c r="T3" s="1032"/>
      <c r="U3" s="1032"/>
      <c r="V3" s="1032"/>
      <c r="W3" s="1032"/>
      <c r="X3" s="1032"/>
      <c r="Y3" s="13"/>
    </row>
    <row r="4" spans="2: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2:25" s="565" customFormat="1" ht="5.25" customHeight="1" x14ac:dyDescent="0.2">
      <c r="B5" s="566"/>
      <c r="C5" s="566"/>
      <c r="D5" s="566"/>
      <c r="E5" s="566"/>
      <c r="F5" s="566"/>
      <c r="G5" s="566"/>
      <c r="H5" s="566"/>
      <c r="I5" s="566"/>
      <c r="J5" s="566"/>
      <c r="K5" s="566"/>
      <c r="L5" s="566"/>
      <c r="M5" s="566"/>
      <c r="N5" s="566"/>
      <c r="O5" s="566"/>
      <c r="P5" s="566"/>
      <c r="Q5" s="566"/>
      <c r="R5" s="566"/>
      <c r="S5" s="566"/>
      <c r="T5" s="566"/>
      <c r="U5" s="566"/>
      <c r="V5" s="566"/>
      <c r="W5" s="566"/>
      <c r="X5" s="567"/>
      <c r="Y5" s="567"/>
    </row>
    <row r="6" spans="2:25" s="518" customFormat="1" ht="19.5" customHeight="1" x14ac:dyDescent="0.2">
      <c r="F6" s="1105" t="s">
        <v>55</v>
      </c>
      <c r="G6" s="1105"/>
      <c r="H6" s="1105"/>
      <c r="I6" s="1105"/>
      <c r="J6" s="1105"/>
      <c r="K6" s="1105"/>
      <c r="L6" s="1105"/>
      <c r="M6" s="1105"/>
      <c r="N6" s="1105"/>
      <c r="O6" s="1105"/>
      <c r="P6" s="1105"/>
      <c r="Q6" s="1105"/>
      <c r="R6" s="1105"/>
      <c r="S6" s="1105"/>
      <c r="T6" s="1105"/>
      <c r="U6" s="1105"/>
      <c r="V6" s="1105"/>
      <c r="W6" s="1105"/>
      <c r="X6" s="541"/>
      <c r="Y6" s="541"/>
    </row>
    <row r="7" spans="2:25" s="518" customFormat="1" ht="64.5" customHeight="1" x14ac:dyDescent="0.2">
      <c r="B7" s="1106" t="s">
        <v>15</v>
      </c>
      <c r="C7" s="542"/>
      <c r="D7" s="543" t="s">
        <v>56</v>
      </c>
      <c r="E7" s="542"/>
      <c r="F7" s="1107" t="s">
        <v>176</v>
      </c>
      <c r="G7" s="1107"/>
      <c r="H7" s="1107" t="s">
        <v>62</v>
      </c>
      <c r="I7" s="1107"/>
      <c r="J7" s="1107" t="s">
        <v>63</v>
      </c>
      <c r="K7" s="1107"/>
      <c r="L7" s="1107" t="s">
        <v>160</v>
      </c>
      <c r="M7" s="1107"/>
      <c r="N7" s="1107" t="s">
        <v>3</v>
      </c>
      <c r="O7" s="1107"/>
      <c r="P7" s="543"/>
      <c r="Q7" s="543" t="s">
        <v>65</v>
      </c>
    </row>
    <row r="8" spans="2:25" s="542" customFormat="1" ht="20.25" customHeight="1" x14ac:dyDescent="0.2">
      <c r="B8" s="1106"/>
      <c r="C8" s="544"/>
      <c r="D8" s="543" t="s">
        <v>12</v>
      </c>
      <c r="E8" s="544"/>
      <c r="F8" s="543" t="s">
        <v>12</v>
      </c>
      <c r="G8" s="543" t="s">
        <v>31</v>
      </c>
      <c r="H8" s="543" t="s">
        <v>12</v>
      </c>
      <c r="I8" s="543" t="s">
        <v>31</v>
      </c>
      <c r="J8" s="543" t="s">
        <v>12</v>
      </c>
      <c r="K8" s="543" t="s">
        <v>31</v>
      </c>
      <c r="L8" s="543" t="s">
        <v>12</v>
      </c>
      <c r="M8" s="543" t="s">
        <v>31</v>
      </c>
      <c r="N8" s="543" t="s">
        <v>12</v>
      </c>
      <c r="O8" s="543" t="s">
        <v>31</v>
      </c>
      <c r="P8" s="543"/>
      <c r="Q8" s="543" t="s">
        <v>12</v>
      </c>
    </row>
    <row r="9" spans="2:25" s="544" customFormat="1" ht="8.25" customHeight="1" x14ac:dyDescent="0.2">
      <c r="B9" s="545"/>
      <c r="C9" s="546"/>
      <c r="D9" s="547"/>
      <c r="E9" s="546"/>
      <c r="F9" s="548"/>
      <c r="G9" s="548"/>
      <c r="H9" s="548"/>
      <c r="I9" s="548"/>
      <c r="J9" s="548"/>
      <c r="K9" s="548"/>
      <c r="L9" s="548"/>
      <c r="M9" s="548"/>
      <c r="N9" s="548"/>
      <c r="O9" s="548"/>
      <c r="P9" s="548"/>
      <c r="Q9" s="548"/>
    </row>
    <row r="10" spans="2:25" s="549" customFormat="1" ht="18" customHeight="1" x14ac:dyDescent="0.2">
      <c r="B10" s="531" t="s">
        <v>11</v>
      </c>
      <c r="C10" s="546"/>
      <c r="D10" s="550">
        <f>'41bbenpreGII'!D10</f>
        <v>125339</v>
      </c>
      <c r="F10" s="551">
        <f>'41bbenpreGII'!F10+'41bbenpreGII'!H10+'41bbenpreGII'!J10+'41bbenpreGII'!L10+'41bbenpreGII'!N10</f>
        <v>144220</v>
      </c>
      <c r="G10" s="552">
        <f t="shared" ref="G10:G27" si="0">F10*100/$N10</f>
        <v>78.853556119324637</v>
      </c>
      <c r="H10" s="551">
        <f>'41bbenpreGII'!P10</f>
        <v>1770</v>
      </c>
      <c r="I10" s="552">
        <f t="shared" ref="I10:I27" si="1">H10*100/$N10</f>
        <v>0.96776310034117752</v>
      </c>
      <c r="J10" s="551">
        <f>'41bbenpreGII'!R10</f>
        <v>36903</v>
      </c>
      <c r="K10" s="552">
        <f t="shared" ref="K10:K27" si="2">J10*100/$N10</f>
        <v>20.177040503892922</v>
      </c>
      <c r="L10" s="551">
        <f>'41bbenpreGII'!T10</f>
        <v>3</v>
      </c>
      <c r="M10" s="552">
        <f t="shared" ref="M10:M27" si="3">L10*100/$N10</f>
        <v>1.6402764412562331E-3</v>
      </c>
      <c r="N10" s="551">
        <f>F10+H10+J10+L10</f>
        <v>182896</v>
      </c>
      <c r="O10" s="552">
        <f>G10+I10+K10+M10</f>
        <v>99.999999999999986</v>
      </c>
      <c r="P10" s="553"/>
      <c r="Q10" s="553">
        <f t="shared" ref="Q10:Q27" si="4">N10/D10</f>
        <v>1.4592106207964002</v>
      </c>
    </row>
    <row r="11" spans="2:25" s="549" customFormat="1" ht="18" customHeight="1" x14ac:dyDescent="0.2">
      <c r="B11" s="531" t="s">
        <v>10</v>
      </c>
      <c r="C11" s="546"/>
      <c r="D11" s="550">
        <f>'41bbenpreGII'!D11</f>
        <v>14177</v>
      </c>
      <c r="F11" s="551">
        <f>'41bbenpreGII'!F11+'41bbenpreGII'!H11+'41bbenpreGII'!J11+'41bbenpreGII'!L11+'41bbenpreGII'!N11</f>
        <v>5576</v>
      </c>
      <c r="G11" s="552">
        <f t="shared" si="0"/>
        <v>34.301181102362207</v>
      </c>
      <c r="H11" s="551">
        <f>'41bbenpreGII'!P11</f>
        <v>3420</v>
      </c>
      <c r="I11" s="552">
        <f t="shared" si="1"/>
        <v>21.038385826771652</v>
      </c>
      <c r="J11" s="551">
        <f>'41bbenpreGII'!R11</f>
        <v>7260</v>
      </c>
      <c r="K11" s="552">
        <f t="shared" si="2"/>
        <v>44.660433070866141</v>
      </c>
      <c r="L11" s="551">
        <f>'41bbenpreGII'!T11</f>
        <v>0</v>
      </c>
      <c r="M11" s="552">
        <f t="shared" si="3"/>
        <v>0</v>
      </c>
      <c r="N11" s="551">
        <f t="shared" ref="N11:O27" si="5">F11+H11+J11+L11</f>
        <v>16256</v>
      </c>
      <c r="O11" s="552">
        <f t="shared" si="5"/>
        <v>100</v>
      </c>
      <c r="P11" s="553"/>
      <c r="Q11" s="553">
        <f t="shared" si="4"/>
        <v>1.1466459758764196</v>
      </c>
    </row>
    <row r="12" spans="2:25" s="549" customFormat="1" ht="22.5" customHeight="1" x14ac:dyDescent="0.2">
      <c r="B12" s="531" t="s">
        <v>40</v>
      </c>
      <c r="C12" s="546"/>
      <c r="D12" s="550">
        <f>'41bbenpreGII'!D12</f>
        <v>10123</v>
      </c>
      <c r="F12" s="551">
        <f>'41bbenpreGII'!F12+'41bbenpreGII'!H12+'41bbenpreGII'!J12+'41bbenpreGII'!L12+'41bbenpreGII'!N12</f>
        <v>8051</v>
      </c>
      <c r="G12" s="552">
        <f t="shared" si="0"/>
        <v>59.452075025845517</v>
      </c>
      <c r="H12" s="551">
        <f>'41bbenpreGII'!P12</f>
        <v>1397</v>
      </c>
      <c r="I12" s="552">
        <f t="shared" si="1"/>
        <v>10.316053758676709</v>
      </c>
      <c r="J12" s="551">
        <f>'41bbenpreGII'!R12</f>
        <v>4090</v>
      </c>
      <c r="K12" s="552">
        <f t="shared" si="2"/>
        <v>30.202333481022006</v>
      </c>
      <c r="L12" s="551">
        <f>'41bbenpreGII'!T12</f>
        <v>4</v>
      </c>
      <c r="M12" s="552">
        <f t="shared" si="3"/>
        <v>2.9537734455767243E-2</v>
      </c>
      <c r="N12" s="551">
        <f t="shared" si="5"/>
        <v>13542</v>
      </c>
      <c r="O12" s="552">
        <f t="shared" si="5"/>
        <v>100</v>
      </c>
      <c r="P12" s="553"/>
      <c r="Q12" s="553">
        <f t="shared" si="4"/>
        <v>1.3377457275511213</v>
      </c>
    </row>
    <row r="13" spans="2:25" s="549" customFormat="1" ht="18" customHeight="1" x14ac:dyDescent="0.2">
      <c r="B13" s="531" t="s">
        <v>41</v>
      </c>
      <c r="C13" s="546"/>
      <c r="D13" s="550">
        <f>'41bbenpreGII'!D13</f>
        <v>9383</v>
      </c>
      <c r="F13" s="551">
        <f>'41bbenpreGII'!F13+'41bbenpreGII'!H13+'41bbenpreGII'!J13+'41bbenpreGII'!L13+'41bbenpreGII'!N13</f>
        <v>7289</v>
      </c>
      <c r="G13" s="552">
        <f t="shared" si="0"/>
        <v>49.443766110432776</v>
      </c>
      <c r="H13" s="551">
        <f>'41bbenpreGII'!P13</f>
        <v>360</v>
      </c>
      <c r="I13" s="552">
        <f t="shared" si="1"/>
        <v>2.4420024420024422</v>
      </c>
      <c r="J13" s="551">
        <f>'41bbenpreGII'!R13</f>
        <v>7093</v>
      </c>
      <c r="K13" s="552">
        <f t="shared" si="2"/>
        <v>48.114231447564784</v>
      </c>
      <c r="L13" s="551">
        <f>'41bbenpreGII'!T13</f>
        <v>0</v>
      </c>
      <c r="M13" s="552">
        <f t="shared" si="3"/>
        <v>0</v>
      </c>
      <c r="N13" s="551">
        <f t="shared" si="5"/>
        <v>14742</v>
      </c>
      <c r="O13" s="552">
        <f t="shared" si="5"/>
        <v>100</v>
      </c>
      <c r="P13" s="553"/>
      <c r="Q13" s="553">
        <f t="shared" si="4"/>
        <v>1.5711392944687199</v>
      </c>
    </row>
    <row r="14" spans="2:25" s="549" customFormat="1" ht="18" customHeight="1" x14ac:dyDescent="0.2">
      <c r="B14" s="531" t="s">
        <v>9</v>
      </c>
      <c r="C14" s="546"/>
      <c r="D14" s="550">
        <f>'41bbenpreGII'!D14</f>
        <v>13244</v>
      </c>
      <c r="F14" s="551">
        <f>'41bbenpreGII'!F14+'41bbenpreGII'!H14+'41bbenpreGII'!J14+'41bbenpreGII'!L14+'41bbenpreGII'!N14</f>
        <v>5071</v>
      </c>
      <c r="G14" s="552">
        <f t="shared" si="0"/>
        <v>34.228822139723256</v>
      </c>
      <c r="H14" s="551">
        <f>'41bbenpreGII'!P14</f>
        <v>4096</v>
      </c>
      <c r="I14" s="552">
        <f t="shared" si="1"/>
        <v>27.647654404319947</v>
      </c>
      <c r="J14" s="551">
        <f>'41bbenpreGII'!R14</f>
        <v>5648</v>
      </c>
      <c r="K14" s="552">
        <f t="shared" si="2"/>
        <v>38.1235234559568</v>
      </c>
      <c r="L14" s="551">
        <f>'41bbenpreGII'!T14</f>
        <v>0</v>
      </c>
      <c r="M14" s="552">
        <f t="shared" si="3"/>
        <v>0</v>
      </c>
      <c r="N14" s="551">
        <f t="shared" si="5"/>
        <v>14815</v>
      </c>
      <c r="O14" s="552">
        <f t="shared" si="5"/>
        <v>100</v>
      </c>
      <c r="P14" s="553"/>
      <c r="Q14" s="553">
        <f t="shared" si="4"/>
        <v>1.1186197523406827</v>
      </c>
    </row>
    <row r="15" spans="2:25" s="549" customFormat="1" ht="18" customHeight="1" x14ac:dyDescent="0.2">
      <c r="B15" s="531" t="s">
        <v>8</v>
      </c>
      <c r="C15" s="546"/>
      <c r="D15" s="550">
        <f>'41bbenpreGII'!D15</f>
        <v>7724</v>
      </c>
      <c r="F15" s="551">
        <f>'41bbenpreGII'!F15+'41bbenpreGII'!H15+'41bbenpreGII'!J15+'41bbenpreGII'!L15+'41bbenpreGII'!N15</f>
        <v>8986</v>
      </c>
      <c r="G15" s="552">
        <f t="shared" si="0"/>
        <v>71.204437400950866</v>
      </c>
      <c r="H15" s="551">
        <f>'41bbenpreGII'!P15</f>
        <v>91</v>
      </c>
      <c r="I15" s="552">
        <f t="shared" si="1"/>
        <v>0.7210776545166403</v>
      </c>
      <c r="J15" s="551">
        <f>'41bbenpreGII'!R15</f>
        <v>3543</v>
      </c>
      <c r="K15" s="552">
        <f t="shared" si="2"/>
        <v>28.07448494453249</v>
      </c>
      <c r="L15" s="551">
        <f>'41bbenpreGII'!T15</f>
        <v>0</v>
      </c>
      <c r="M15" s="552">
        <f t="shared" si="3"/>
        <v>0</v>
      </c>
      <c r="N15" s="551">
        <f t="shared" si="5"/>
        <v>12620</v>
      </c>
      <c r="O15" s="552">
        <f t="shared" si="5"/>
        <v>99.999999999999986</v>
      </c>
      <c r="P15" s="553"/>
      <c r="Q15" s="553">
        <f t="shared" si="4"/>
        <v>1.6338684619368202</v>
      </c>
    </row>
    <row r="16" spans="2:25" s="549" customFormat="1" ht="18" customHeight="1" x14ac:dyDescent="0.2">
      <c r="B16" s="531" t="s">
        <v>7</v>
      </c>
      <c r="C16" s="546"/>
      <c r="D16" s="550">
        <f>'41bbenpreGII'!D16</f>
        <v>38739</v>
      </c>
      <c r="F16" s="551">
        <f>'41bbenpreGII'!F16+'41bbenpreGII'!H16+'41bbenpreGII'!J16+'41bbenpreGII'!L16+'41bbenpreGII'!N16</f>
        <v>25080</v>
      </c>
      <c r="G16" s="552">
        <f t="shared" si="0"/>
        <v>46.732628989882052</v>
      </c>
      <c r="H16" s="551">
        <f>'41bbenpreGII'!P16</f>
        <v>16306</v>
      </c>
      <c r="I16" s="552">
        <f t="shared" si="1"/>
        <v>30.383662213278178</v>
      </c>
      <c r="J16" s="551">
        <f>'41bbenpreGII'!R16</f>
        <v>11571</v>
      </c>
      <c r="K16" s="552">
        <f t="shared" si="2"/>
        <v>21.560735647604673</v>
      </c>
      <c r="L16" s="551">
        <f>'41bbenpreGII'!T16</f>
        <v>710</v>
      </c>
      <c r="M16" s="552">
        <f t="shared" si="3"/>
        <v>1.322973149235098</v>
      </c>
      <c r="N16" s="551">
        <f t="shared" si="5"/>
        <v>53667</v>
      </c>
      <c r="O16" s="552">
        <f t="shared" si="5"/>
        <v>100</v>
      </c>
      <c r="P16" s="553"/>
      <c r="Q16" s="553">
        <f t="shared" si="4"/>
        <v>1.3853480988151474</v>
      </c>
    </row>
    <row r="17" spans="2:25" s="549" customFormat="1" ht="18" customHeight="1" x14ac:dyDescent="0.2">
      <c r="B17" s="531" t="s">
        <v>43</v>
      </c>
      <c r="C17" s="546"/>
      <c r="D17" s="550">
        <f>'41bbenpreGII'!D17</f>
        <v>22484</v>
      </c>
      <c r="F17" s="551">
        <f>'41bbenpreGII'!F17+'41bbenpreGII'!H17+'41bbenpreGII'!J17+'41bbenpreGII'!L17+'41bbenpreGII'!N17</f>
        <v>19972</v>
      </c>
      <c r="G17" s="552">
        <f t="shared" si="0"/>
        <v>66.845170359461818</v>
      </c>
      <c r="H17" s="551">
        <f>'41bbenpreGII'!P17</f>
        <v>3376</v>
      </c>
      <c r="I17" s="552">
        <f t="shared" si="1"/>
        <v>11.299283753932659</v>
      </c>
      <c r="J17" s="551">
        <f>'41bbenpreGII'!R17</f>
        <v>6525</v>
      </c>
      <c r="K17" s="552">
        <f t="shared" si="2"/>
        <v>21.838811165405986</v>
      </c>
      <c r="L17" s="551">
        <f>'41bbenpreGII'!T17</f>
        <v>5</v>
      </c>
      <c r="M17" s="552">
        <f t="shared" si="3"/>
        <v>1.6734721199544816E-2</v>
      </c>
      <c r="N17" s="551">
        <f t="shared" si="5"/>
        <v>29878</v>
      </c>
      <c r="O17" s="552">
        <f t="shared" si="5"/>
        <v>100</v>
      </c>
      <c r="P17" s="553"/>
      <c r="Q17" s="553">
        <f t="shared" si="4"/>
        <v>1.3288560754314178</v>
      </c>
    </row>
    <row r="18" spans="2:25" s="549" customFormat="1" ht="18" customHeight="1" x14ac:dyDescent="0.2">
      <c r="B18" s="531" t="s">
        <v>44</v>
      </c>
      <c r="C18" s="546"/>
      <c r="D18" s="550">
        <f>'41bbenpreGII'!D18</f>
        <v>79487</v>
      </c>
      <c r="F18" s="551">
        <f>'41bbenpreGII'!F18+'41bbenpreGII'!H18+'41bbenpreGII'!J18+'41bbenpreGII'!L18+'41bbenpreGII'!N18</f>
        <v>48280</v>
      </c>
      <c r="G18" s="552">
        <f t="shared" si="0"/>
        <v>49.010252766216631</v>
      </c>
      <c r="H18" s="551">
        <f>'41bbenpreGII'!P18</f>
        <v>9900</v>
      </c>
      <c r="I18" s="552">
        <f t="shared" si="1"/>
        <v>10.049741143031165</v>
      </c>
      <c r="J18" s="551">
        <f>'41bbenpreGII'!R18</f>
        <v>40308</v>
      </c>
      <c r="K18" s="552">
        <f t="shared" si="2"/>
        <v>40.917673332656584</v>
      </c>
      <c r="L18" s="551">
        <f>'41bbenpreGII'!T18</f>
        <v>22</v>
      </c>
      <c r="M18" s="552">
        <f t="shared" si="3"/>
        <v>2.2332758095624811E-2</v>
      </c>
      <c r="N18" s="551">
        <f t="shared" si="5"/>
        <v>98510</v>
      </c>
      <c r="O18" s="552">
        <f t="shared" si="5"/>
        <v>100.00000000000001</v>
      </c>
      <c r="P18" s="553"/>
      <c r="Q18" s="553">
        <f t="shared" si="4"/>
        <v>1.239322153308088</v>
      </c>
    </row>
    <row r="19" spans="2:25" s="549" customFormat="1" ht="18" customHeight="1" x14ac:dyDescent="0.2">
      <c r="B19" s="531" t="s">
        <v>6</v>
      </c>
      <c r="C19" s="546"/>
      <c r="D19" s="550">
        <f>'41bbenpreGII'!D19</f>
        <v>53468</v>
      </c>
      <c r="F19" s="551">
        <f>'41bbenpreGII'!F19+'41bbenpreGII'!H19+'41bbenpreGII'!J19+'41bbenpreGII'!L19+'41bbenpreGII'!N19</f>
        <v>27519</v>
      </c>
      <c r="G19" s="552">
        <f t="shared" si="0"/>
        <v>38.427380503539858</v>
      </c>
      <c r="H19" s="551">
        <f>'41bbenpreGII'!P19</f>
        <v>8199</v>
      </c>
      <c r="I19" s="552">
        <f>H19*100/$N19</f>
        <v>11.449038582380295</v>
      </c>
      <c r="J19" s="551">
        <f>'41bbenpreGII'!R19</f>
        <v>35723</v>
      </c>
      <c r="K19" s="552">
        <f>J19*100/$N19</f>
        <v>49.883401058467037</v>
      </c>
      <c r="L19" s="551">
        <f>'41bbenpreGII'!T19</f>
        <v>172</v>
      </c>
      <c r="M19" s="552">
        <f t="shared" si="3"/>
        <v>0.24017985561280772</v>
      </c>
      <c r="N19" s="551">
        <f t="shared" si="5"/>
        <v>71613</v>
      </c>
      <c r="O19" s="552">
        <f t="shared" si="5"/>
        <v>100</v>
      </c>
      <c r="P19" s="553"/>
      <c r="Q19" s="553">
        <f t="shared" si="4"/>
        <v>1.3393618613002169</v>
      </c>
    </row>
    <row r="20" spans="2:25" s="549" customFormat="1" ht="18" customHeight="1" x14ac:dyDescent="0.2">
      <c r="B20" s="531" t="s">
        <v>5</v>
      </c>
      <c r="C20" s="546"/>
      <c r="D20" s="550">
        <f>'41bbenpreGII'!D20</f>
        <v>11231</v>
      </c>
      <c r="F20" s="551">
        <f>'41bbenpreGII'!F20+'41bbenpreGII'!H20+'41bbenpreGII'!J20+'41bbenpreGII'!L20+'41bbenpreGII'!N20</f>
        <v>4365</v>
      </c>
      <c r="G20" s="552">
        <f t="shared" si="0"/>
        <v>34.251412429378533</v>
      </c>
      <c r="H20" s="551">
        <f>'41bbenpreGII'!P20</f>
        <v>5837</v>
      </c>
      <c r="I20" s="552">
        <f>H20*100/$N20</f>
        <v>45.801946013810422</v>
      </c>
      <c r="J20" s="551">
        <f>'41bbenpreGII'!R20</f>
        <v>2542</v>
      </c>
      <c r="K20" s="552">
        <f>J20*100/$N20</f>
        <v>19.946641556811048</v>
      </c>
      <c r="L20" s="551">
        <f>'41bbenpreGII'!T20</f>
        <v>0</v>
      </c>
      <c r="M20" s="552">
        <f t="shared" si="3"/>
        <v>0</v>
      </c>
      <c r="N20" s="551">
        <f t="shared" si="5"/>
        <v>12744</v>
      </c>
      <c r="O20" s="552">
        <f t="shared" si="5"/>
        <v>100</v>
      </c>
      <c r="P20" s="553"/>
      <c r="Q20" s="553">
        <f t="shared" si="4"/>
        <v>1.1347164099367821</v>
      </c>
    </row>
    <row r="21" spans="2:25" s="549" customFormat="1" ht="18" customHeight="1" x14ac:dyDescent="0.2">
      <c r="B21" s="531" t="s">
        <v>38</v>
      </c>
      <c r="C21" s="546"/>
      <c r="D21" s="550">
        <f>'41bbenpreGII'!D21</f>
        <v>24946</v>
      </c>
      <c r="F21" s="551">
        <f>'41bbenpreGII'!F21+'41bbenpreGII'!H21+'41bbenpreGII'!J21+'41bbenpreGII'!L21+'41bbenpreGII'!N21</f>
        <v>20068</v>
      </c>
      <c r="G21" s="552">
        <f t="shared" si="0"/>
        <v>65.71699905033239</v>
      </c>
      <c r="H21" s="551">
        <f>'41bbenpreGII'!P21</f>
        <v>4246</v>
      </c>
      <c r="I21" s="552">
        <f>H21*100/$N21</f>
        <v>13.904443789501261</v>
      </c>
      <c r="J21" s="551">
        <f>'41bbenpreGII'!R21</f>
        <v>6190</v>
      </c>
      <c r="K21" s="552">
        <f>J21*100/$N21</f>
        <v>20.27049153485935</v>
      </c>
      <c r="L21" s="551">
        <f>'41bbenpreGII'!T21</f>
        <v>33</v>
      </c>
      <c r="M21" s="552">
        <f t="shared" si="3"/>
        <v>0.10806562530700461</v>
      </c>
      <c r="N21" s="551">
        <f t="shared" si="5"/>
        <v>30537</v>
      </c>
      <c r="O21" s="552">
        <f t="shared" si="5"/>
        <v>100</v>
      </c>
      <c r="P21" s="553"/>
      <c r="Q21" s="553">
        <f t="shared" si="4"/>
        <v>1.2241241080734386</v>
      </c>
    </row>
    <row r="22" spans="2:25" s="549" customFormat="1" ht="21" customHeight="1" x14ac:dyDescent="0.2">
      <c r="B22" s="531" t="s">
        <v>45</v>
      </c>
      <c r="C22" s="546"/>
      <c r="D22" s="550">
        <f>'41bbenpreGII'!D22</f>
        <v>62962</v>
      </c>
      <c r="F22" s="551">
        <f>'41bbenpreGII'!F22+'41bbenpreGII'!H22+'41bbenpreGII'!J22+'41bbenpreGII'!L22+'41bbenpreGII'!N22</f>
        <v>60958</v>
      </c>
      <c r="G22" s="552">
        <f t="shared" si="0"/>
        <v>70.251581749662904</v>
      </c>
      <c r="H22" s="551">
        <f>'41bbenpreGII'!P22</f>
        <v>8353</v>
      </c>
      <c r="I22" s="552">
        <f>H22*100/$N22</f>
        <v>9.6264881123877792</v>
      </c>
      <c r="J22" s="551">
        <f>'41bbenpreGII'!R22</f>
        <v>17444</v>
      </c>
      <c r="K22" s="552">
        <f>J22*100/$N22</f>
        <v>20.103490797616715</v>
      </c>
      <c r="L22" s="551">
        <f>'41bbenpreGII'!T22</f>
        <v>16</v>
      </c>
      <c r="M22" s="552">
        <f t="shared" si="3"/>
        <v>1.8439340332599603E-2</v>
      </c>
      <c r="N22" s="551">
        <f t="shared" si="5"/>
        <v>86771</v>
      </c>
      <c r="O22" s="552">
        <f t="shared" si="5"/>
        <v>100</v>
      </c>
      <c r="P22" s="553"/>
      <c r="Q22" s="553">
        <f t="shared" si="4"/>
        <v>1.3781487246275532</v>
      </c>
    </row>
    <row r="23" spans="2:25" s="549" customFormat="1" ht="18" customHeight="1" x14ac:dyDescent="0.2">
      <c r="B23" s="531" t="s">
        <v>46</v>
      </c>
      <c r="C23" s="546"/>
      <c r="D23" s="550">
        <f>'41bbenpreGII'!D23</f>
        <v>15505</v>
      </c>
      <c r="F23" s="551">
        <f>'41bbenpreGII'!F23+'41bbenpreGII'!H23+'41bbenpreGII'!J23+'41bbenpreGII'!L23+'41bbenpreGII'!N23</f>
        <v>10196</v>
      </c>
      <c r="G23" s="552">
        <f t="shared" si="0"/>
        <v>51.580917691101334</v>
      </c>
      <c r="H23" s="551">
        <f>'41bbenpreGII'!P23</f>
        <v>413</v>
      </c>
      <c r="I23" s="552">
        <f>H23*100/$N23</f>
        <v>2.0893408205595185</v>
      </c>
      <c r="J23" s="551">
        <f>'41bbenpreGII'!R23</f>
        <v>9158</v>
      </c>
      <c r="K23" s="552">
        <f>J23*100/$N23</f>
        <v>46.329741488339153</v>
      </c>
      <c r="L23" s="551">
        <f>'41bbenpreGII'!T23</f>
        <v>0</v>
      </c>
      <c r="M23" s="552">
        <f t="shared" si="3"/>
        <v>0</v>
      </c>
      <c r="N23" s="551">
        <f t="shared" si="5"/>
        <v>19767</v>
      </c>
      <c r="O23" s="552">
        <f t="shared" si="5"/>
        <v>100</v>
      </c>
      <c r="P23" s="553"/>
      <c r="Q23" s="553">
        <f t="shared" si="4"/>
        <v>1.274879071267333</v>
      </c>
    </row>
    <row r="24" spans="2:25" s="549" customFormat="1" ht="22.5" customHeight="1" x14ac:dyDescent="0.2">
      <c r="B24" s="531" t="s">
        <v>47</v>
      </c>
      <c r="C24" s="546"/>
      <c r="D24" s="550">
        <f>'41bbenpreGII'!D24</f>
        <v>5834</v>
      </c>
      <c r="F24" s="551">
        <f>'41bbenpreGII'!F24+'41bbenpreGII'!H24+'41bbenpreGII'!J24+'41bbenpreGII'!L24+'41bbenpreGII'!N24</f>
        <v>3229</v>
      </c>
      <c r="G24" s="554">
        <f t="shared" si="0"/>
        <v>42.967398536260809</v>
      </c>
      <c r="H24" s="551">
        <f>'41bbenpreGII'!P24</f>
        <v>1205</v>
      </c>
      <c r="I24" s="552">
        <f t="shared" si="1"/>
        <v>16.03459747172322</v>
      </c>
      <c r="J24" s="551">
        <f>'41bbenpreGII'!R24</f>
        <v>3067</v>
      </c>
      <c r="K24" s="552">
        <f t="shared" si="2"/>
        <v>40.81170991350632</v>
      </c>
      <c r="L24" s="551">
        <f>'41bbenpreGII'!T24</f>
        <v>14</v>
      </c>
      <c r="M24" s="552">
        <f t="shared" si="3"/>
        <v>0.18629407850964738</v>
      </c>
      <c r="N24" s="550">
        <f t="shared" si="5"/>
        <v>7515</v>
      </c>
      <c r="O24" s="552">
        <f t="shared" si="5"/>
        <v>100</v>
      </c>
      <c r="P24" s="553"/>
      <c r="Q24" s="553">
        <f t="shared" si="4"/>
        <v>1.2881384984573192</v>
      </c>
    </row>
    <row r="25" spans="2:25" s="549" customFormat="1" ht="18" customHeight="1" x14ac:dyDescent="0.2">
      <c r="B25" s="531" t="s">
        <v>48</v>
      </c>
      <c r="C25" s="546"/>
      <c r="D25" s="550">
        <f>'41bbenpreGII'!D25</f>
        <v>22554</v>
      </c>
      <c r="F25" s="551">
        <f>'41bbenpreGII'!F25+'41bbenpreGII'!H25+'41bbenpreGII'!J25+'41bbenpreGII'!L25+'41bbenpreGII'!N25</f>
        <v>17359</v>
      </c>
      <c r="G25" s="554">
        <f t="shared" si="0"/>
        <v>53.625158320719159</v>
      </c>
      <c r="H25" s="551">
        <f>'41bbenpreGII'!P25</f>
        <v>624</v>
      </c>
      <c r="I25" s="552">
        <f t="shared" si="1"/>
        <v>1.9276512928238239</v>
      </c>
      <c r="J25" s="551">
        <f>'41bbenpreGII'!R25</f>
        <v>12139</v>
      </c>
      <c r="K25" s="552">
        <f t="shared" si="2"/>
        <v>37.499613851904485</v>
      </c>
      <c r="L25" s="551">
        <f>'41bbenpreGII'!T25</f>
        <v>2249</v>
      </c>
      <c r="M25" s="552">
        <f t="shared" si="3"/>
        <v>6.9475765345525318</v>
      </c>
      <c r="N25" s="550">
        <f t="shared" si="5"/>
        <v>32371</v>
      </c>
      <c r="O25" s="552">
        <f t="shared" si="5"/>
        <v>100</v>
      </c>
      <c r="P25" s="553"/>
      <c r="Q25" s="553">
        <f t="shared" si="4"/>
        <v>1.4352664715793206</v>
      </c>
    </row>
    <row r="26" spans="2:25" s="549" customFormat="1" ht="18" customHeight="1" x14ac:dyDescent="0.2">
      <c r="B26" s="531" t="s">
        <v>49</v>
      </c>
      <c r="C26" s="546"/>
      <c r="D26" s="550">
        <f>'41bbenpreGII'!D26</f>
        <v>3759</v>
      </c>
      <c r="F26" s="551">
        <f>'41bbenpreGII'!F26+'41bbenpreGII'!H26+'41bbenpreGII'!J26+'41bbenpreGII'!L26+'41bbenpreGII'!N26</f>
        <v>4656</v>
      </c>
      <c r="G26" s="554">
        <f t="shared" si="0"/>
        <v>79.712378017462768</v>
      </c>
      <c r="H26" s="551">
        <f>'41bbenpreGII'!P26</f>
        <v>463</v>
      </c>
      <c r="I26" s="552">
        <f t="shared" si="1"/>
        <v>7.9267248758774178</v>
      </c>
      <c r="J26" s="551">
        <f>'41bbenpreGII'!R26</f>
        <v>722</v>
      </c>
      <c r="K26" s="552">
        <f t="shared" si="2"/>
        <v>12.360897106659818</v>
      </c>
      <c r="L26" s="551">
        <f>'41bbenpreGII'!T26</f>
        <v>0</v>
      </c>
      <c r="M26" s="552">
        <f t="shared" si="3"/>
        <v>0</v>
      </c>
      <c r="N26" s="550">
        <f t="shared" si="5"/>
        <v>5841</v>
      </c>
      <c r="O26" s="552">
        <f t="shared" si="5"/>
        <v>100</v>
      </c>
      <c r="P26" s="553"/>
      <c r="Q26" s="553">
        <f t="shared" si="4"/>
        <v>1.5538707102952913</v>
      </c>
    </row>
    <row r="27" spans="2:25" s="549" customFormat="1" ht="18" customHeight="1" x14ac:dyDescent="0.2">
      <c r="B27" s="531" t="s">
        <v>4</v>
      </c>
      <c r="C27" s="546"/>
      <c r="D27" s="550">
        <f>'41bbenpreGII'!D27</f>
        <v>1207</v>
      </c>
      <c r="F27" s="551">
        <f>'41bbenpreGII'!F27+'41bbenpreGII'!H27+'41bbenpreGII'!J27+'41bbenpreGII'!L27+'41bbenpreGII'!N27</f>
        <v>978</v>
      </c>
      <c r="G27" s="554">
        <f t="shared" si="0"/>
        <v>60.519801980198018</v>
      </c>
      <c r="H27" s="551">
        <f>'41bbenpreGII'!P27</f>
        <v>2</v>
      </c>
      <c r="I27" s="552">
        <f t="shared" si="1"/>
        <v>0.12376237623762376</v>
      </c>
      <c r="J27" s="551">
        <f>'41bbenpreGII'!R27</f>
        <v>636</v>
      </c>
      <c r="K27" s="552">
        <f t="shared" si="2"/>
        <v>39.356435643564353</v>
      </c>
      <c r="L27" s="551">
        <f>'41bbenpreGII'!T27</f>
        <v>0</v>
      </c>
      <c r="M27" s="552">
        <f t="shared" si="3"/>
        <v>0</v>
      </c>
      <c r="N27" s="551">
        <f t="shared" si="5"/>
        <v>1616</v>
      </c>
      <c r="O27" s="552">
        <f t="shared" si="5"/>
        <v>100</v>
      </c>
      <c r="P27" s="553"/>
      <c r="Q27" s="553">
        <f t="shared" si="4"/>
        <v>1.3388566694283348</v>
      </c>
    </row>
    <row r="28" spans="2:25" s="549" customFormat="1" ht="8.25" customHeight="1" x14ac:dyDescent="0.2">
      <c r="B28" s="555"/>
      <c r="C28" s="546"/>
      <c r="D28" s="556"/>
      <c r="F28" s="550"/>
      <c r="G28" s="557"/>
      <c r="H28" s="550"/>
      <c r="I28" s="557"/>
      <c r="J28" s="550"/>
      <c r="K28" s="557"/>
      <c r="L28" s="550"/>
      <c r="M28" s="557"/>
      <c r="N28" s="551"/>
      <c r="O28" s="553"/>
      <c r="P28" s="553"/>
      <c r="Q28" s="557"/>
    </row>
    <row r="29" spans="2:25" s="549" customFormat="1" ht="3" customHeight="1" x14ac:dyDescent="0.2">
      <c r="B29" s="545"/>
      <c r="C29" s="546"/>
      <c r="D29" s="558"/>
      <c r="F29" s="559"/>
      <c r="G29" s="559"/>
      <c r="H29" s="559"/>
      <c r="I29" s="559"/>
      <c r="J29" s="559"/>
      <c r="K29" s="559"/>
      <c r="L29" s="559"/>
      <c r="M29" s="559"/>
      <c r="N29" s="532"/>
      <c r="O29" s="559"/>
      <c r="P29" s="559"/>
      <c r="Q29" s="559"/>
    </row>
    <row r="30" spans="2:25" s="549" customFormat="1" ht="20.25" customHeight="1" x14ac:dyDescent="0.2">
      <c r="B30" s="531" t="s">
        <v>3</v>
      </c>
      <c r="C30" s="560"/>
      <c r="D30" s="532">
        <f>SUM(D10:D29)</f>
        <v>522166</v>
      </c>
      <c r="E30" s="561"/>
      <c r="F30" s="532">
        <f>SUM(F10:F27)</f>
        <v>421853</v>
      </c>
      <c r="G30" s="562">
        <f>F30*100/$N30</f>
        <v>59.777866263474188</v>
      </c>
      <c r="H30" s="532">
        <f>SUM(H10:H27)</f>
        <v>70058</v>
      </c>
      <c r="I30" s="562">
        <f>H30*100/$N30</f>
        <v>9.927433856548312</v>
      </c>
      <c r="J30" s="532">
        <f>SUM(J10:J27)</f>
        <v>210562</v>
      </c>
      <c r="K30" s="562">
        <f>J30*100/$N30</f>
        <v>29.837282361793452</v>
      </c>
      <c r="L30" s="532">
        <f>SUM(L10:L28)</f>
        <v>3228</v>
      </c>
      <c r="M30" s="562">
        <f>L30*100/$N30</f>
        <v>0.4574175181840468</v>
      </c>
      <c r="N30" s="532">
        <f>F30+H30+J30+L30</f>
        <v>705701</v>
      </c>
      <c r="O30" s="562">
        <f>G30+I30+K30+M30</f>
        <v>100</v>
      </c>
      <c r="P30" s="563"/>
      <c r="Q30" s="563">
        <f>(N30/D30)</f>
        <v>1.3514878410313962</v>
      </c>
    </row>
    <row r="31" spans="2:25" s="549" customFormat="1" ht="5.25" customHeight="1" x14ac:dyDescent="0.2">
      <c r="B31" s="531"/>
      <c r="C31" s="560"/>
      <c r="D31" s="532"/>
      <c r="E31" s="561"/>
      <c r="F31" s="532"/>
      <c r="G31" s="563"/>
      <c r="H31" s="532"/>
      <c r="I31" s="563"/>
      <c r="J31" s="532"/>
      <c r="K31" s="563"/>
      <c r="L31" s="532"/>
      <c r="M31" s="563"/>
      <c r="N31" s="532"/>
      <c r="O31" s="563"/>
      <c r="P31" s="532"/>
      <c r="Q31" s="563"/>
      <c r="R31" s="532"/>
      <c r="S31" s="563"/>
      <c r="T31" s="532"/>
      <c r="U31" s="563"/>
      <c r="V31" s="532"/>
      <c r="W31" s="563"/>
      <c r="X31" s="563"/>
      <c r="Y31" s="563"/>
    </row>
    <row r="32" spans="2:25" s="536" customFormat="1" ht="18.75" customHeight="1" x14ac:dyDescent="0.2">
      <c r="B32" s="540" t="s">
        <v>42</v>
      </c>
      <c r="C32" s="564"/>
      <c r="D32" s="564"/>
      <c r="E32" s="564"/>
      <c r="F32" s="564"/>
      <c r="G32" s="564"/>
      <c r="H32" s="564"/>
      <c r="I32" s="564"/>
      <c r="J32" s="564"/>
      <c r="K32" s="564"/>
      <c r="L32" s="564"/>
      <c r="N32" s="564"/>
      <c r="O32" s="564"/>
      <c r="P32" s="564"/>
      <c r="Q32" s="564"/>
      <c r="R32" s="564"/>
      <c r="S32" s="564"/>
      <c r="T32" s="564"/>
      <c r="U32" s="564"/>
      <c r="V32" s="564"/>
      <c r="W32" s="564"/>
    </row>
    <row r="33" spans="2:25" x14ac:dyDescent="0.2">
      <c r="B33" s="180" t="s">
        <v>50</v>
      </c>
      <c r="F33" s="177"/>
      <c r="G33" s="177"/>
      <c r="H33" s="177"/>
      <c r="I33" s="177"/>
      <c r="J33" s="177"/>
      <c r="K33" s="177"/>
      <c r="L33" s="177"/>
      <c r="M33" s="177"/>
      <c r="N33" s="177"/>
      <c r="O33" s="177"/>
      <c r="P33" s="177"/>
      <c r="Q33" s="177"/>
      <c r="R33" s="177"/>
      <c r="S33" s="177"/>
      <c r="T33" s="177"/>
      <c r="U33" s="177"/>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26">
    <tabColor theme="0"/>
    <pageSetUpPr fitToPage="1"/>
  </sheetPr>
  <dimension ref="A1:Y56"/>
  <sheetViews>
    <sheetView zoomScaleNormal="100" workbookViewId="0"/>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6.42578125"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7.42578125" style="1" customWidth="1"/>
    <col min="15" max="15" width="5.425781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t="s">
        <v>51</v>
      </c>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2:25" s="44" customFormat="1" ht="49.5" customHeight="1" x14ac:dyDescent="0.2">
      <c r="B2" s="122"/>
      <c r="C2" s="122"/>
      <c r="D2" s="122"/>
      <c r="E2" s="122"/>
      <c r="F2" s="122"/>
      <c r="G2" s="122"/>
      <c r="H2" s="122"/>
      <c r="I2" s="122"/>
      <c r="J2" s="122"/>
      <c r="K2" s="122"/>
      <c r="X2" s="92"/>
      <c r="Y2" s="92"/>
    </row>
    <row r="3" spans="2:25" s="7" customFormat="1" ht="18.75" customHeight="1" x14ac:dyDescent="0.2">
      <c r="B3" s="1031" t="s">
        <v>428</v>
      </c>
      <c r="C3" s="1031"/>
      <c r="D3" s="1031"/>
      <c r="E3" s="1031"/>
      <c r="F3" s="1031"/>
      <c r="G3" s="1031"/>
      <c r="H3" s="1031"/>
      <c r="I3" s="1031"/>
      <c r="J3" s="1031"/>
      <c r="K3" s="1031"/>
      <c r="L3" s="1031"/>
      <c r="M3" s="1031"/>
      <c r="N3" s="1031"/>
      <c r="O3" s="1031"/>
      <c r="P3" s="1031"/>
      <c r="Q3" s="1031"/>
      <c r="R3" s="1031"/>
      <c r="S3" s="1031"/>
      <c r="T3" s="1031"/>
      <c r="U3" s="1031"/>
      <c r="V3" s="1031"/>
      <c r="W3" s="1031"/>
      <c r="X3" s="1031"/>
      <c r="Y3" s="13"/>
    </row>
    <row r="4" spans="2: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2:25" s="7" customFormat="1" ht="5.25" customHeight="1" x14ac:dyDescent="0.2">
      <c r="B5" s="131"/>
      <c r="C5" s="131"/>
      <c r="D5" s="131"/>
      <c r="E5" s="131"/>
      <c r="F5" s="131"/>
      <c r="G5" s="131"/>
      <c r="H5" s="131"/>
      <c r="I5" s="131"/>
      <c r="J5" s="131"/>
      <c r="K5" s="131"/>
      <c r="L5" s="131"/>
      <c r="M5" s="131"/>
      <c r="N5" s="131"/>
      <c r="O5" s="131"/>
      <c r="P5" s="131"/>
      <c r="Q5" s="131"/>
      <c r="R5" s="131"/>
      <c r="S5" s="131"/>
      <c r="T5" s="131"/>
      <c r="U5" s="131"/>
      <c r="V5" s="131"/>
      <c r="W5" s="131"/>
      <c r="X5" s="132"/>
      <c r="Y5" s="132"/>
    </row>
    <row r="6" spans="2:25" s="7" customFormat="1" ht="19.5" customHeight="1" x14ac:dyDescent="0.2">
      <c r="D6" s="94"/>
      <c r="F6" s="1120" t="s">
        <v>55</v>
      </c>
      <c r="G6" s="1121"/>
      <c r="H6" s="1121"/>
      <c r="I6" s="1121"/>
      <c r="J6" s="1121"/>
      <c r="K6" s="1121"/>
      <c r="L6" s="1121"/>
      <c r="M6" s="1121"/>
      <c r="N6" s="1121"/>
      <c r="O6" s="1121"/>
      <c r="P6" s="1121"/>
      <c r="Q6" s="1121"/>
      <c r="R6" s="1121"/>
      <c r="S6" s="1121"/>
      <c r="T6" s="1121"/>
      <c r="U6" s="1121"/>
      <c r="V6" s="1121"/>
      <c r="W6" s="1122"/>
      <c r="X6" s="133"/>
      <c r="Y6" s="133"/>
    </row>
    <row r="7" spans="2:25" s="7" customFormat="1" ht="64.5" customHeight="1" x14ac:dyDescent="0.2">
      <c r="B7" s="1103" t="s">
        <v>15</v>
      </c>
      <c r="C7" s="194"/>
      <c r="D7" s="195" t="s">
        <v>261</v>
      </c>
      <c r="E7" s="194"/>
      <c r="F7" s="1123" t="s">
        <v>57</v>
      </c>
      <c r="G7" s="1124"/>
      <c r="H7" s="1123" t="s">
        <v>58</v>
      </c>
      <c r="I7" s="1124"/>
      <c r="J7" s="1123" t="s">
        <v>59</v>
      </c>
      <c r="K7" s="1124"/>
      <c r="L7" s="1123" t="s">
        <v>60</v>
      </c>
      <c r="M7" s="1124"/>
      <c r="N7" s="1123" t="s">
        <v>61</v>
      </c>
      <c r="O7" s="1124"/>
      <c r="P7" s="1123" t="s">
        <v>62</v>
      </c>
      <c r="Q7" s="1124"/>
      <c r="R7" s="1123" t="s">
        <v>63</v>
      </c>
      <c r="S7" s="1124"/>
      <c r="T7" s="1123" t="s">
        <v>64</v>
      </c>
      <c r="U7" s="1124"/>
      <c r="V7" s="1125" t="s">
        <v>3</v>
      </c>
      <c r="W7" s="1126"/>
      <c r="X7" s="51"/>
      <c r="Y7" s="195" t="s">
        <v>260</v>
      </c>
    </row>
    <row r="8" spans="2:25" s="124" customFormat="1" ht="20.25" customHeight="1" x14ac:dyDescent="0.2">
      <c r="B8" s="1104"/>
      <c r="C8" s="39"/>
      <c r="D8" s="196" t="s">
        <v>12</v>
      </c>
      <c r="E8" s="39"/>
      <c r="F8" s="197" t="s">
        <v>12</v>
      </c>
      <c r="G8" s="52" t="s">
        <v>31</v>
      </c>
      <c r="H8" s="197" t="s">
        <v>12</v>
      </c>
      <c r="I8" s="52" t="s">
        <v>31</v>
      </c>
      <c r="J8" s="197" t="s">
        <v>12</v>
      </c>
      <c r="K8" s="52" t="s">
        <v>31</v>
      </c>
      <c r="L8" s="197" t="s">
        <v>12</v>
      </c>
      <c r="M8" s="52" t="s">
        <v>31</v>
      </c>
      <c r="N8" s="197" t="s">
        <v>12</v>
      </c>
      <c r="O8" s="52" t="s">
        <v>31</v>
      </c>
      <c r="P8" s="197" t="s">
        <v>12</v>
      </c>
      <c r="Q8" s="52" t="s">
        <v>31</v>
      </c>
      <c r="R8" s="197" t="s">
        <v>12</v>
      </c>
      <c r="S8" s="52" t="s">
        <v>31</v>
      </c>
      <c r="T8" s="197" t="s">
        <v>12</v>
      </c>
      <c r="U8" s="52" t="s">
        <v>31</v>
      </c>
      <c r="V8" s="197" t="s">
        <v>12</v>
      </c>
      <c r="W8" s="52" t="s">
        <v>31</v>
      </c>
      <c r="X8" s="51"/>
      <c r="Y8" s="196" t="s">
        <v>12</v>
      </c>
    </row>
    <row r="9" spans="2:25" s="39" customFormat="1" ht="8.25" customHeight="1" x14ac:dyDescent="0.2">
      <c r="B9" s="101"/>
      <c r="C9" s="25"/>
      <c r="D9" s="36"/>
      <c r="E9" s="25"/>
      <c r="F9" s="134"/>
      <c r="G9" s="134"/>
      <c r="H9" s="134"/>
      <c r="I9" s="134"/>
      <c r="J9" s="134"/>
      <c r="K9" s="134"/>
      <c r="L9" s="134"/>
      <c r="M9" s="134"/>
      <c r="N9" s="134"/>
      <c r="O9" s="134"/>
      <c r="P9" s="134"/>
      <c r="Q9" s="134"/>
      <c r="R9" s="134"/>
      <c r="S9" s="134"/>
      <c r="T9" s="134"/>
      <c r="U9" s="134"/>
      <c r="V9" s="134"/>
      <c r="W9" s="151"/>
      <c r="X9" s="134"/>
      <c r="Y9" s="134"/>
    </row>
    <row r="10" spans="2:25" s="27" customFormat="1" ht="18" customHeight="1" x14ac:dyDescent="0.2">
      <c r="B10" s="35" t="s">
        <v>11</v>
      </c>
      <c r="C10" s="28"/>
      <c r="D10" s="152">
        <v>69667</v>
      </c>
      <c r="E10" s="125"/>
      <c r="F10" s="153">
        <v>683</v>
      </c>
      <c r="G10" s="75">
        <v>4.012173471975653</v>
      </c>
      <c r="H10" s="153">
        <v>41522</v>
      </c>
      <c r="I10" s="75">
        <v>61.699213796601569</v>
      </c>
      <c r="J10" s="153">
        <v>47430</v>
      </c>
      <c r="K10" s="75">
        <v>18.062389043875221</v>
      </c>
      <c r="L10" s="153">
        <v>362</v>
      </c>
      <c r="M10" s="75">
        <v>0.90540197818919599</v>
      </c>
      <c r="N10" s="153">
        <v>109</v>
      </c>
      <c r="O10" s="75">
        <v>0.39817397920365205</v>
      </c>
      <c r="P10" s="153">
        <v>55</v>
      </c>
      <c r="Q10" s="75">
        <v>2.5361399949277198E-3</v>
      </c>
      <c r="R10" s="153">
        <v>14828</v>
      </c>
      <c r="S10" s="75">
        <v>14.920111590159777</v>
      </c>
      <c r="T10" s="153">
        <v>0</v>
      </c>
      <c r="U10" s="75">
        <v>0</v>
      </c>
      <c r="V10" s="153">
        <f>F10+H10+J10+L10+N10+P10+R10+T10</f>
        <v>104989</v>
      </c>
      <c r="W10" s="75">
        <f t="shared" ref="V10:W27" si="0">G10+I10+K10+M10+O10+Q10+S10+U10</f>
        <v>99.999999999999986</v>
      </c>
      <c r="X10" s="154"/>
      <c r="Y10" s="155">
        <f t="shared" ref="Y10:Y27" si="1">V10/D10</f>
        <v>1.5070119281725924</v>
      </c>
    </row>
    <row r="11" spans="2:25" s="125" customFormat="1" ht="18" customHeight="1" x14ac:dyDescent="0.2">
      <c r="B11" s="32" t="s">
        <v>10</v>
      </c>
      <c r="C11" s="28"/>
      <c r="D11" s="156">
        <v>12151</v>
      </c>
      <c r="F11" s="157">
        <v>928</v>
      </c>
      <c r="G11" s="181">
        <v>9.5502617241747672</v>
      </c>
      <c r="H11" s="157">
        <v>1443</v>
      </c>
      <c r="I11" s="181">
        <v>13.652387565431043</v>
      </c>
      <c r="J11" s="157">
        <v>2950</v>
      </c>
      <c r="K11" s="181">
        <v>21.664352099134707</v>
      </c>
      <c r="L11" s="157">
        <v>598</v>
      </c>
      <c r="M11" s="181">
        <v>5.0849268240572592</v>
      </c>
      <c r="N11" s="157">
        <v>117</v>
      </c>
      <c r="O11" s="181">
        <v>1.6023929067407328</v>
      </c>
      <c r="P11" s="157">
        <v>256</v>
      </c>
      <c r="Q11" s="181">
        <v>2.4676850763807288</v>
      </c>
      <c r="R11" s="157">
        <v>7682</v>
      </c>
      <c r="S11" s="181">
        <v>45.977993804080761</v>
      </c>
      <c r="T11" s="157">
        <v>0</v>
      </c>
      <c r="U11" s="181">
        <v>0</v>
      </c>
      <c r="V11" s="157">
        <f t="shared" si="0"/>
        <v>13974</v>
      </c>
      <c r="W11" s="181">
        <f t="shared" si="0"/>
        <v>100</v>
      </c>
      <c r="X11" s="154"/>
      <c r="Y11" s="158">
        <f t="shared" si="1"/>
        <v>1.1500288042136451</v>
      </c>
    </row>
    <row r="12" spans="2:25" s="125" customFormat="1" ht="22.5" customHeight="1" x14ac:dyDescent="0.2">
      <c r="B12" s="32" t="s">
        <v>40</v>
      </c>
      <c r="C12" s="28"/>
      <c r="D12" s="156">
        <v>12235</v>
      </c>
      <c r="F12" s="126">
        <v>2574</v>
      </c>
      <c r="G12" s="181">
        <v>22.562277580071175</v>
      </c>
      <c r="H12" s="126">
        <v>1607</v>
      </c>
      <c r="I12" s="181">
        <v>8.1748856126080334</v>
      </c>
      <c r="J12" s="126">
        <v>4221</v>
      </c>
      <c r="K12" s="181">
        <v>24.789018810371125</v>
      </c>
      <c r="L12" s="126">
        <v>804</v>
      </c>
      <c r="M12" s="181">
        <v>8.8764616166751402</v>
      </c>
      <c r="N12" s="126">
        <v>94</v>
      </c>
      <c r="O12" s="181">
        <v>1.4234875444839858</v>
      </c>
      <c r="P12" s="126">
        <v>1106</v>
      </c>
      <c r="Q12" s="181">
        <v>5.2567361464158617</v>
      </c>
      <c r="R12" s="126">
        <v>4210</v>
      </c>
      <c r="S12" s="181">
        <v>28.917132689374682</v>
      </c>
      <c r="T12" s="126">
        <v>7</v>
      </c>
      <c r="U12" s="181">
        <v>0</v>
      </c>
      <c r="V12" s="157">
        <f t="shared" si="0"/>
        <v>14623</v>
      </c>
      <c r="W12" s="181">
        <f t="shared" si="0"/>
        <v>100.00000000000001</v>
      </c>
      <c r="X12" s="154"/>
      <c r="Y12" s="158">
        <f t="shared" si="1"/>
        <v>1.1951777686963629</v>
      </c>
    </row>
    <row r="13" spans="2:25" s="125" customFormat="1" ht="18" customHeight="1" x14ac:dyDescent="0.2">
      <c r="B13" s="32" t="s">
        <v>41</v>
      </c>
      <c r="C13" s="28"/>
      <c r="D13" s="156">
        <v>10720</v>
      </c>
      <c r="F13" s="157">
        <v>3575</v>
      </c>
      <c r="G13" s="181">
        <v>21.067835441777071</v>
      </c>
      <c r="H13" s="157">
        <v>5627</v>
      </c>
      <c r="I13" s="181">
        <v>23.637812531128599</v>
      </c>
      <c r="J13" s="157">
        <v>913</v>
      </c>
      <c r="K13" s="181">
        <v>3.117840422352824</v>
      </c>
      <c r="L13" s="157">
        <v>176</v>
      </c>
      <c r="M13" s="181">
        <v>1.8926187867317461</v>
      </c>
      <c r="N13" s="157">
        <v>7</v>
      </c>
      <c r="O13" s="181">
        <v>0.28887339376431914</v>
      </c>
      <c r="P13" s="157">
        <v>43</v>
      </c>
      <c r="Q13" s="181">
        <v>0.29883454527343362</v>
      </c>
      <c r="R13" s="157">
        <v>9024</v>
      </c>
      <c r="S13" s="181">
        <v>49.696184878972012</v>
      </c>
      <c r="T13" s="157">
        <v>0</v>
      </c>
      <c r="U13" s="181">
        <v>0</v>
      </c>
      <c r="V13" s="157">
        <f t="shared" si="0"/>
        <v>19365</v>
      </c>
      <c r="W13" s="181">
        <f t="shared" si="0"/>
        <v>100</v>
      </c>
      <c r="X13" s="154"/>
      <c r="Y13" s="158">
        <f t="shared" si="1"/>
        <v>1.8064365671641791</v>
      </c>
    </row>
    <row r="14" spans="2:25" s="125" customFormat="1" ht="18" customHeight="1" x14ac:dyDescent="0.2">
      <c r="B14" s="32" t="s">
        <v>9</v>
      </c>
      <c r="C14" s="28"/>
      <c r="D14" s="156">
        <v>11858</v>
      </c>
      <c r="F14" s="157">
        <v>460</v>
      </c>
      <c r="G14" s="181">
        <v>1.1223131063344112</v>
      </c>
      <c r="H14" s="157">
        <v>954</v>
      </c>
      <c r="I14" s="181">
        <v>5.0218755944455014</v>
      </c>
      <c r="J14" s="157">
        <v>213</v>
      </c>
      <c r="K14" s="181">
        <v>0</v>
      </c>
      <c r="L14" s="157">
        <v>2181</v>
      </c>
      <c r="M14" s="181">
        <v>29.922008750237779</v>
      </c>
      <c r="N14" s="157">
        <v>84</v>
      </c>
      <c r="O14" s="181">
        <v>2.4538710291040515</v>
      </c>
      <c r="P14" s="157">
        <v>5166</v>
      </c>
      <c r="Q14" s="181">
        <v>21.742438653224273</v>
      </c>
      <c r="R14" s="157">
        <v>4356</v>
      </c>
      <c r="S14" s="181">
        <v>39.737492866653987</v>
      </c>
      <c r="T14" s="157">
        <v>0</v>
      </c>
      <c r="U14" s="181">
        <v>0</v>
      </c>
      <c r="V14" s="157">
        <f t="shared" si="0"/>
        <v>13414</v>
      </c>
      <c r="W14" s="181">
        <f t="shared" si="0"/>
        <v>100</v>
      </c>
      <c r="X14" s="154"/>
      <c r="Y14" s="158">
        <f t="shared" si="1"/>
        <v>1.1312194299207285</v>
      </c>
    </row>
    <row r="15" spans="2:25" s="125" customFormat="1" ht="18" customHeight="1" x14ac:dyDescent="0.2">
      <c r="B15" s="32" t="s">
        <v>8</v>
      </c>
      <c r="C15" s="28"/>
      <c r="D15" s="156">
        <v>4332</v>
      </c>
      <c r="F15" s="126">
        <v>619</v>
      </c>
      <c r="G15" s="181">
        <v>0</v>
      </c>
      <c r="H15" s="126">
        <v>1384</v>
      </c>
      <c r="I15" s="181">
        <v>19.530493707647629</v>
      </c>
      <c r="J15" s="126">
        <v>410</v>
      </c>
      <c r="K15" s="181">
        <v>7.5750242013552755</v>
      </c>
      <c r="L15" s="126">
        <v>490</v>
      </c>
      <c r="M15" s="181">
        <v>11.302032913843176</v>
      </c>
      <c r="N15" s="126">
        <v>49</v>
      </c>
      <c r="O15" s="181">
        <v>2.1539206195546949</v>
      </c>
      <c r="P15" s="126">
        <v>0</v>
      </c>
      <c r="Q15" s="181">
        <v>0</v>
      </c>
      <c r="R15" s="126">
        <v>3016</v>
      </c>
      <c r="S15" s="181">
        <v>59.438528557599227</v>
      </c>
      <c r="T15" s="126">
        <v>0</v>
      </c>
      <c r="U15" s="181">
        <v>0</v>
      </c>
      <c r="V15" s="157">
        <f t="shared" si="0"/>
        <v>5968</v>
      </c>
      <c r="W15" s="181">
        <f t="shared" si="0"/>
        <v>100</v>
      </c>
      <c r="X15" s="154"/>
      <c r="Y15" s="158">
        <f t="shared" si="1"/>
        <v>1.3776546629732225</v>
      </c>
    </row>
    <row r="16" spans="2:25" s="128" customFormat="1" ht="18" customHeight="1" x14ac:dyDescent="0.2">
      <c r="B16" s="127" t="s">
        <v>7</v>
      </c>
      <c r="C16" s="129"/>
      <c r="D16" s="159">
        <v>45070</v>
      </c>
      <c r="E16" s="160"/>
      <c r="F16" s="161">
        <v>3393</v>
      </c>
      <c r="G16" s="182">
        <v>7.7071171283070425</v>
      </c>
      <c r="H16" s="161">
        <v>14503</v>
      </c>
      <c r="I16" s="182">
        <v>15.824121227176748</v>
      </c>
      <c r="J16" s="161">
        <v>11312</v>
      </c>
      <c r="K16" s="182">
        <v>26.553637229329691</v>
      </c>
      <c r="L16" s="161">
        <v>3269</v>
      </c>
      <c r="M16" s="182">
        <v>6.8666418250320875</v>
      </c>
      <c r="N16" s="161">
        <v>362</v>
      </c>
      <c r="O16" s="182">
        <v>1.1427151906595454</v>
      </c>
      <c r="P16" s="161">
        <v>17927</v>
      </c>
      <c r="Q16" s="182">
        <v>25.539270483997846</v>
      </c>
      <c r="R16" s="161">
        <v>10816</v>
      </c>
      <c r="S16" s="182">
        <v>15.629528422970232</v>
      </c>
      <c r="T16" s="161">
        <v>876</v>
      </c>
      <c r="U16" s="182">
        <v>0.73696849252680829</v>
      </c>
      <c r="V16" s="161">
        <f t="shared" si="0"/>
        <v>62458</v>
      </c>
      <c r="W16" s="182">
        <f t="shared" si="0"/>
        <v>100</v>
      </c>
      <c r="X16" s="162"/>
      <c r="Y16" s="158">
        <f t="shared" si="1"/>
        <v>1.3857998668737519</v>
      </c>
    </row>
    <row r="17" spans="2:25" s="128" customFormat="1" ht="18" customHeight="1" x14ac:dyDescent="0.2">
      <c r="B17" s="127" t="s">
        <v>43</v>
      </c>
      <c r="C17" s="129"/>
      <c r="D17" s="159">
        <v>24610</v>
      </c>
      <c r="E17" s="160"/>
      <c r="F17" s="161">
        <v>3670</v>
      </c>
      <c r="G17" s="182">
        <v>13.305587605076644</v>
      </c>
      <c r="H17" s="161">
        <v>13786</v>
      </c>
      <c r="I17" s="182">
        <v>29.339047305093128</v>
      </c>
      <c r="J17" s="161">
        <v>8335</v>
      </c>
      <c r="K17" s="182">
        <v>36.084555793637712</v>
      </c>
      <c r="L17" s="161">
        <v>951</v>
      </c>
      <c r="M17" s="182">
        <v>3.7127080929619254</v>
      </c>
      <c r="N17" s="161">
        <v>1423</v>
      </c>
      <c r="O17" s="182">
        <v>5.6576561727377612</v>
      </c>
      <c r="P17" s="161">
        <v>2656</v>
      </c>
      <c r="Q17" s="182">
        <v>8.2330641173561894</v>
      </c>
      <c r="R17" s="161">
        <v>2092</v>
      </c>
      <c r="S17" s="182">
        <v>3.6302950387341353</v>
      </c>
      <c r="T17" s="161">
        <v>4</v>
      </c>
      <c r="U17" s="182">
        <v>3.708587440250536E-2</v>
      </c>
      <c r="V17" s="161">
        <f t="shared" si="0"/>
        <v>32917</v>
      </c>
      <c r="W17" s="182">
        <f t="shared" si="0"/>
        <v>100</v>
      </c>
      <c r="X17" s="162"/>
      <c r="Y17" s="158">
        <f t="shared" si="1"/>
        <v>1.3375457131247461</v>
      </c>
    </row>
    <row r="18" spans="2:25" s="128" customFormat="1" ht="18" customHeight="1" x14ac:dyDescent="0.2">
      <c r="B18" s="127" t="s">
        <v>44</v>
      </c>
      <c r="C18" s="129"/>
      <c r="D18" s="159">
        <v>71189</v>
      </c>
      <c r="E18" s="160"/>
      <c r="F18" s="161">
        <v>10</v>
      </c>
      <c r="G18" s="182">
        <v>0.11792867955081494</v>
      </c>
      <c r="H18" s="161">
        <v>12473</v>
      </c>
      <c r="I18" s="182">
        <v>17.203506178054706</v>
      </c>
      <c r="J18" s="161">
        <v>15276</v>
      </c>
      <c r="K18" s="182">
        <v>23.951842855634176</v>
      </c>
      <c r="L18" s="161">
        <v>3190</v>
      </c>
      <c r="M18" s="182">
        <v>4.6309008343014044</v>
      </c>
      <c r="N18" s="161">
        <v>3255</v>
      </c>
      <c r="O18" s="182">
        <v>4.7998732706727214</v>
      </c>
      <c r="P18" s="161">
        <v>7166</v>
      </c>
      <c r="Q18" s="182">
        <v>6.3575879184707995</v>
      </c>
      <c r="R18" s="161">
        <v>42359</v>
      </c>
      <c r="S18" s="182">
        <v>42.934840004224313</v>
      </c>
      <c r="T18" s="161">
        <v>6</v>
      </c>
      <c r="U18" s="182">
        <v>3.5202590910691028E-3</v>
      </c>
      <c r="V18" s="161">
        <f t="shared" si="0"/>
        <v>83735</v>
      </c>
      <c r="W18" s="182">
        <f t="shared" si="0"/>
        <v>100.00000000000001</v>
      </c>
      <c r="X18" s="162"/>
      <c r="Y18" s="158">
        <f t="shared" si="1"/>
        <v>1.1762350925002458</v>
      </c>
    </row>
    <row r="19" spans="2:25" s="128" customFormat="1" ht="18" customHeight="1" x14ac:dyDescent="0.2">
      <c r="B19" s="127" t="s">
        <v>6</v>
      </c>
      <c r="C19" s="129"/>
      <c r="D19" s="159">
        <v>46024</v>
      </c>
      <c r="E19" s="160"/>
      <c r="F19" s="161">
        <v>1037</v>
      </c>
      <c r="G19" s="182">
        <v>2.6363906960921888</v>
      </c>
      <c r="H19" s="161">
        <v>16533</v>
      </c>
      <c r="I19" s="182">
        <v>2.1814006888633752</v>
      </c>
      <c r="J19" s="161">
        <v>2235</v>
      </c>
      <c r="K19" s="182">
        <v>0.29340477101671131</v>
      </c>
      <c r="L19" s="161">
        <v>1865</v>
      </c>
      <c r="M19" s="182">
        <v>6.7525619764425731</v>
      </c>
      <c r="N19" s="161">
        <v>982</v>
      </c>
      <c r="O19" s="182">
        <v>4.8262958710719905</v>
      </c>
      <c r="P19" s="161">
        <v>6753</v>
      </c>
      <c r="Q19" s="182">
        <v>19.628353956712164</v>
      </c>
      <c r="R19" s="161">
        <v>33608</v>
      </c>
      <c r="S19" s="182">
        <v>63.673087553684567</v>
      </c>
      <c r="T19" s="161">
        <v>59</v>
      </c>
      <c r="U19" s="182">
        <v>8.5044861164264157E-3</v>
      </c>
      <c r="V19" s="161">
        <f t="shared" si="0"/>
        <v>63072</v>
      </c>
      <c r="W19" s="182">
        <f t="shared" si="0"/>
        <v>99.999999999999986</v>
      </c>
      <c r="X19" s="162"/>
      <c r="Y19" s="158">
        <f t="shared" si="1"/>
        <v>1.3704154354249956</v>
      </c>
    </row>
    <row r="20" spans="2:25" s="125" customFormat="1" ht="18" customHeight="1" x14ac:dyDescent="0.2">
      <c r="B20" s="127" t="s">
        <v>5</v>
      </c>
      <c r="C20" s="28"/>
      <c r="D20" s="156">
        <v>10739</v>
      </c>
      <c r="F20" s="157">
        <v>788</v>
      </c>
      <c r="G20" s="181">
        <v>8.8888888888888893</v>
      </c>
      <c r="H20" s="157">
        <v>2114</v>
      </c>
      <c r="I20" s="181">
        <v>7.0230607966457024</v>
      </c>
      <c r="J20" s="157">
        <v>474</v>
      </c>
      <c r="K20" s="181">
        <v>5.2725366876310273</v>
      </c>
      <c r="L20" s="157">
        <v>656</v>
      </c>
      <c r="M20" s="181">
        <v>6.6876310272536692</v>
      </c>
      <c r="N20" s="157">
        <v>45</v>
      </c>
      <c r="O20" s="181">
        <v>1.519916142557652</v>
      </c>
      <c r="P20" s="157">
        <v>6567</v>
      </c>
      <c r="Q20" s="181">
        <v>53.574423480083858</v>
      </c>
      <c r="R20" s="157">
        <v>1858</v>
      </c>
      <c r="S20" s="181">
        <v>17.033542976939202</v>
      </c>
      <c r="T20" s="157">
        <v>0</v>
      </c>
      <c r="U20" s="181">
        <v>0</v>
      </c>
      <c r="V20" s="157">
        <f t="shared" si="0"/>
        <v>12502</v>
      </c>
      <c r="W20" s="181">
        <f t="shared" si="0"/>
        <v>100</v>
      </c>
      <c r="X20" s="154"/>
      <c r="Y20" s="158">
        <f t="shared" si="1"/>
        <v>1.1641679858459819</v>
      </c>
    </row>
    <row r="21" spans="2:25" s="125" customFormat="1" ht="18" customHeight="1" x14ac:dyDescent="0.2">
      <c r="B21" s="32" t="s">
        <v>38</v>
      </c>
      <c r="C21" s="28"/>
      <c r="D21" s="156">
        <v>21190</v>
      </c>
      <c r="F21" s="157">
        <v>2154</v>
      </c>
      <c r="G21" s="181">
        <v>9.48509485094851</v>
      </c>
      <c r="H21" s="157">
        <v>4055</v>
      </c>
      <c r="I21" s="181">
        <v>13.467175488081411</v>
      </c>
      <c r="J21" s="157">
        <v>7870</v>
      </c>
      <c r="K21" s="181">
        <v>37.735744704385816</v>
      </c>
      <c r="L21" s="157">
        <v>3534</v>
      </c>
      <c r="M21" s="181">
        <v>10.646535036778939</v>
      </c>
      <c r="N21" s="157">
        <v>180</v>
      </c>
      <c r="O21" s="181">
        <v>5.0992754825507438</v>
      </c>
      <c r="P21" s="157">
        <v>3713</v>
      </c>
      <c r="Q21" s="181">
        <v>7.2838891654222664</v>
      </c>
      <c r="R21" s="157">
        <v>5634</v>
      </c>
      <c r="S21" s="181">
        <v>16.276754604280736</v>
      </c>
      <c r="T21" s="157">
        <v>3</v>
      </c>
      <c r="U21" s="181">
        <v>5.5306675515734748E-3</v>
      </c>
      <c r="V21" s="157">
        <f t="shared" si="0"/>
        <v>27143</v>
      </c>
      <c r="W21" s="181">
        <f t="shared" si="0"/>
        <v>99.999999999999986</v>
      </c>
      <c r="X21" s="154"/>
      <c r="Y21" s="158">
        <f t="shared" si="1"/>
        <v>1.2809344030202925</v>
      </c>
    </row>
    <row r="22" spans="2:25" s="125" customFormat="1" ht="21" customHeight="1" x14ac:dyDescent="0.2">
      <c r="B22" s="32" t="s">
        <v>45</v>
      </c>
      <c r="C22" s="28"/>
      <c r="D22" s="156">
        <v>47995</v>
      </c>
      <c r="F22" s="157">
        <v>708</v>
      </c>
      <c r="G22" s="181">
        <v>0.68948988809615985</v>
      </c>
      <c r="H22" s="157">
        <v>28002</v>
      </c>
      <c r="I22" s="181">
        <v>38.969083568386701</v>
      </c>
      <c r="J22" s="157">
        <v>17314</v>
      </c>
      <c r="K22" s="181">
        <v>31.722065519974926</v>
      </c>
      <c r="L22" s="157">
        <v>3200</v>
      </c>
      <c r="M22" s="181">
        <v>6.2533414449790756</v>
      </c>
      <c r="N22" s="157">
        <v>1417</v>
      </c>
      <c r="O22" s="181">
        <v>2.9736555868960051</v>
      </c>
      <c r="P22" s="157">
        <v>4300</v>
      </c>
      <c r="Q22" s="181">
        <v>4.5664878417491659</v>
      </c>
      <c r="R22" s="157">
        <v>11165</v>
      </c>
      <c r="S22" s="181">
        <v>14.824032594067438</v>
      </c>
      <c r="T22" s="157">
        <v>0</v>
      </c>
      <c r="U22" s="181">
        <v>1.8435558505244917E-3</v>
      </c>
      <c r="V22" s="157">
        <f t="shared" si="0"/>
        <v>66106</v>
      </c>
      <c r="W22" s="181">
        <f t="shared" si="0"/>
        <v>99.999999999999986</v>
      </c>
      <c r="X22" s="154"/>
      <c r="Y22" s="158">
        <f t="shared" si="1"/>
        <v>1.3773518074799458</v>
      </c>
    </row>
    <row r="23" spans="2:25" s="125" customFormat="1" ht="18" customHeight="1" x14ac:dyDescent="0.2">
      <c r="B23" s="32" t="s">
        <v>46</v>
      </c>
      <c r="C23" s="28"/>
      <c r="D23" s="156">
        <v>10328</v>
      </c>
      <c r="F23" s="157">
        <v>575</v>
      </c>
      <c r="G23" s="181">
        <v>5.7716568544995797</v>
      </c>
      <c r="H23" s="157">
        <v>3594</v>
      </c>
      <c r="I23" s="181">
        <v>26.377207737594617</v>
      </c>
      <c r="J23" s="157">
        <v>1694</v>
      </c>
      <c r="K23" s="181">
        <v>6.8544995794785537</v>
      </c>
      <c r="L23" s="157">
        <v>602</v>
      </c>
      <c r="M23" s="181">
        <v>5.6244743481917574</v>
      </c>
      <c r="N23" s="157">
        <v>27</v>
      </c>
      <c r="O23" s="181">
        <v>0.48359966358284273</v>
      </c>
      <c r="P23" s="157">
        <v>144</v>
      </c>
      <c r="Q23" s="181">
        <v>7.0962994112699747</v>
      </c>
      <c r="R23" s="157">
        <v>6405</v>
      </c>
      <c r="S23" s="181">
        <v>47.792262405382672</v>
      </c>
      <c r="T23" s="157">
        <v>1</v>
      </c>
      <c r="U23" s="181">
        <v>0</v>
      </c>
      <c r="V23" s="157">
        <f>F23+H23+J23+L23+N23+P23+R23+T23</f>
        <v>13042</v>
      </c>
      <c r="W23" s="181">
        <f t="shared" si="0"/>
        <v>100</v>
      </c>
      <c r="X23" s="154"/>
      <c r="Y23" s="158">
        <f t="shared" si="1"/>
        <v>1.2627807900852053</v>
      </c>
    </row>
    <row r="24" spans="2:25" s="125" customFormat="1" ht="22.5" customHeight="1" x14ac:dyDescent="0.2">
      <c r="B24" s="32" t="s">
        <v>47</v>
      </c>
      <c r="C24" s="28"/>
      <c r="D24" s="156">
        <v>6265</v>
      </c>
      <c r="F24" s="126">
        <v>1143</v>
      </c>
      <c r="G24" s="183">
        <v>7.9028995279838163</v>
      </c>
      <c r="H24" s="126">
        <v>1676</v>
      </c>
      <c r="I24" s="181">
        <v>17.80175320296696</v>
      </c>
      <c r="J24" s="126">
        <v>578</v>
      </c>
      <c r="K24" s="181">
        <v>7.026298044504383</v>
      </c>
      <c r="L24" s="126">
        <v>205</v>
      </c>
      <c r="M24" s="181">
        <v>1.2946729602157789</v>
      </c>
      <c r="N24" s="126">
        <v>97</v>
      </c>
      <c r="O24" s="181">
        <v>2.4679703304113283</v>
      </c>
      <c r="P24" s="126">
        <v>704</v>
      </c>
      <c r="Q24" s="181">
        <v>3.236682400539447</v>
      </c>
      <c r="R24" s="126">
        <v>4928</v>
      </c>
      <c r="S24" s="181">
        <v>60.229265003371545</v>
      </c>
      <c r="T24" s="126">
        <v>10</v>
      </c>
      <c r="U24" s="181">
        <v>4.0458530006743092E-2</v>
      </c>
      <c r="V24" s="126">
        <f t="shared" si="0"/>
        <v>9341</v>
      </c>
      <c r="W24" s="181">
        <f t="shared" si="0"/>
        <v>99.999999999999986</v>
      </c>
      <c r="X24" s="154"/>
      <c r="Y24" s="158">
        <f t="shared" si="1"/>
        <v>1.4909816440542698</v>
      </c>
    </row>
    <row r="25" spans="2:25" s="125" customFormat="1" ht="18" customHeight="1" x14ac:dyDescent="0.2">
      <c r="B25" s="32" t="s">
        <v>48</v>
      </c>
      <c r="C25" s="28"/>
      <c r="D25" s="156">
        <v>26754</v>
      </c>
      <c r="F25" s="126">
        <v>263</v>
      </c>
      <c r="G25" s="183">
        <v>0.14814347853495555</v>
      </c>
      <c r="H25" s="126">
        <v>11529</v>
      </c>
      <c r="I25" s="181">
        <v>26.640610225052008</v>
      </c>
      <c r="J25" s="126">
        <v>2542</v>
      </c>
      <c r="K25" s="181">
        <v>10.29754775263191</v>
      </c>
      <c r="L25" s="126">
        <v>2542</v>
      </c>
      <c r="M25" s="181">
        <v>7.0888230473428733</v>
      </c>
      <c r="N25" s="126">
        <v>2249</v>
      </c>
      <c r="O25" s="181">
        <v>6.2819138876631158</v>
      </c>
      <c r="P25" s="126">
        <v>41</v>
      </c>
      <c r="Q25" s="181">
        <v>0.15444745634495366</v>
      </c>
      <c r="R25" s="126">
        <v>14756</v>
      </c>
      <c r="S25" s="181">
        <v>42.274475193847316</v>
      </c>
      <c r="T25" s="126">
        <v>2442</v>
      </c>
      <c r="U25" s="181">
        <v>7.1140389585828654</v>
      </c>
      <c r="V25" s="126">
        <f t="shared" si="0"/>
        <v>36364</v>
      </c>
      <c r="W25" s="181">
        <f t="shared" si="0"/>
        <v>100</v>
      </c>
      <c r="X25" s="154"/>
      <c r="Y25" s="158">
        <f t="shared" si="1"/>
        <v>1.3591986245047469</v>
      </c>
    </row>
    <row r="26" spans="2:25" s="125" customFormat="1" ht="18" customHeight="1" x14ac:dyDescent="0.2">
      <c r="B26" s="32" t="s">
        <v>49</v>
      </c>
      <c r="C26" s="28"/>
      <c r="D26" s="156">
        <v>2692</v>
      </c>
      <c r="F26" s="126">
        <v>166</v>
      </c>
      <c r="G26" s="183">
        <v>4.0505508749189891</v>
      </c>
      <c r="H26" s="126">
        <v>1636</v>
      </c>
      <c r="I26" s="181">
        <v>34.348671419313028</v>
      </c>
      <c r="J26" s="126">
        <v>1665</v>
      </c>
      <c r="K26" s="181">
        <v>46.953985742060922</v>
      </c>
      <c r="L26" s="126">
        <v>245</v>
      </c>
      <c r="M26" s="181">
        <v>6.675307841866494</v>
      </c>
      <c r="N26" s="126">
        <v>95</v>
      </c>
      <c r="O26" s="181">
        <v>3.6292935839274141</v>
      </c>
      <c r="P26" s="126">
        <v>50</v>
      </c>
      <c r="Q26" s="181">
        <v>4.2125729099157487</v>
      </c>
      <c r="R26" s="126">
        <v>5</v>
      </c>
      <c r="S26" s="181">
        <v>0.12961762799740764</v>
      </c>
      <c r="T26" s="126">
        <v>0</v>
      </c>
      <c r="U26" s="181">
        <v>0</v>
      </c>
      <c r="V26" s="126">
        <f t="shared" si="0"/>
        <v>3862</v>
      </c>
      <c r="W26" s="181">
        <f t="shared" si="0"/>
        <v>100.00000000000001</v>
      </c>
      <c r="X26" s="154"/>
      <c r="Y26" s="158">
        <f t="shared" si="1"/>
        <v>1.4346210995542348</v>
      </c>
    </row>
    <row r="27" spans="2:25" s="125" customFormat="1" ht="18" customHeight="1" x14ac:dyDescent="0.2">
      <c r="B27" s="32" t="s">
        <v>4</v>
      </c>
      <c r="C27" s="28"/>
      <c r="D27" s="156">
        <v>923</v>
      </c>
      <c r="F27" s="126">
        <v>195</v>
      </c>
      <c r="G27" s="183">
        <v>16.482582837723026</v>
      </c>
      <c r="H27" s="126">
        <v>281</v>
      </c>
      <c r="I27" s="181">
        <v>25.06372132540357</v>
      </c>
      <c r="J27" s="126">
        <v>418</v>
      </c>
      <c r="K27" s="181">
        <v>33.389974511469838</v>
      </c>
      <c r="L27" s="126">
        <v>18</v>
      </c>
      <c r="M27" s="181">
        <v>2.2090059473237043</v>
      </c>
      <c r="N27" s="126">
        <v>0</v>
      </c>
      <c r="O27" s="181">
        <v>0.16992353440951571</v>
      </c>
      <c r="P27" s="126">
        <v>1</v>
      </c>
      <c r="Q27" s="181">
        <v>8.4961767204757857E-2</v>
      </c>
      <c r="R27" s="126">
        <v>370</v>
      </c>
      <c r="S27" s="181">
        <v>22.59983007646559</v>
      </c>
      <c r="T27" s="126">
        <v>0</v>
      </c>
      <c r="U27" s="181">
        <v>0</v>
      </c>
      <c r="V27" s="157">
        <f t="shared" si="0"/>
        <v>1283</v>
      </c>
      <c r="W27" s="181">
        <f t="shared" si="0"/>
        <v>100</v>
      </c>
      <c r="X27" s="154"/>
      <c r="Y27" s="158">
        <f t="shared" si="1"/>
        <v>1.3900325027085589</v>
      </c>
    </row>
    <row r="28" spans="2:25" s="125" customFormat="1" ht="8.25" customHeight="1" x14ac:dyDescent="0.2">
      <c r="B28" s="163"/>
      <c r="C28" s="28"/>
      <c r="D28" s="164"/>
      <c r="F28" s="165"/>
      <c r="G28" s="166"/>
      <c r="H28" s="165"/>
      <c r="I28" s="167"/>
      <c r="J28" s="165"/>
      <c r="K28" s="167"/>
      <c r="L28" s="165"/>
      <c r="M28" s="167"/>
      <c r="N28" s="165"/>
      <c r="O28" s="166"/>
      <c r="P28" s="165"/>
      <c r="Q28" s="166"/>
      <c r="R28" s="165"/>
      <c r="S28" s="166"/>
      <c r="T28" s="165"/>
      <c r="U28" s="166"/>
      <c r="V28" s="168"/>
      <c r="W28" s="167"/>
      <c r="X28" s="154"/>
      <c r="Y28" s="169"/>
    </row>
    <row r="29" spans="2:25" s="125" customFormat="1" ht="3" customHeight="1" x14ac:dyDescent="0.2">
      <c r="B29" s="101"/>
      <c r="C29" s="25"/>
      <c r="D29" s="170"/>
      <c r="E29" s="27"/>
      <c r="F29" s="171"/>
      <c r="G29" s="171"/>
      <c r="H29" s="171"/>
      <c r="I29" s="171"/>
      <c r="J29" s="171"/>
      <c r="K29" s="171"/>
      <c r="L29" s="171"/>
      <c r="M29" s="171"/>
      <c r="N29" s="171"/>
      <c r="O29" s="171"/>
      <c r="P29" s="171"/>
      <c r="Q29" s="171"/>
      <c r="R29" s="171"/>
      <c r="S29" s="171"/>
      <c r="T29" s="171"/>
      <c r="U29" s="171"/>
      <c r="V29" s="172"/>
      <c r="W29" s="171"/>
      <c r="X29" s="171"/>
      <c r="Y29" s="171"/>
    </row>
    <row r="30" spans="2:25" s="27" customFormat="1" ht="20.25" customHeight="1" x14ac:dyDescent="0.2">
      <c r="B30" s="69" t="s">
        <v>3</v>
      </c>
      <c r="C30" s="123"/>
      <c r="D30" s="173">
        <f>SUM(D10:D29)</f>
        <v>434742</v>
      </c>
      <c r="E30" s="23"/>
      <c r="F30" s="65">
        <f>SUM(F10:F27)</f>
        <v>22941</v>
      </c>
      <c r="G30" s="67">
        <f>F30*100/$V30</f>
        <v>3.9271909312206628</v>
      </c>
      <c r="H30" s="65">
        <f>SUM(H10:H27)</f>
        <v>162719</v>
      </c>
      <c r="I30" s="67">
        <f>H30*100/$V30</f>
        <v>27.855306269879041</v>
      </c>
      <c r="J30" s="65">
        <f>SUM(J10:J27)</f>
        <v>125850</v>
      </c>
      <c r="K30" s="67">
        <f>J30*100/$V30</f>
        <v>21.54382889560701</v>
      </c>
      <c r="L30" s="65">
        <f>SUM(L10:L27)</f>
        <v>24888</v>
      </c>
      <c r="M30" s="67">
        <f>L30*100/$V30</f>
        <v>4.2604911684852382</v>
      </c>
      <c r="N30" s="65">
        <f>SUM(N10:N27)</f>
        <v>10592</v>
      </c>
      <c r="O30" s="67">
        <f>N30*100/$V30</f>
        <v>1.8132080704193043</v>
      </c>
      <c r="P30" s="65">
        <f>SUM(P10:P27)</f>
        <v>56648</v>
      </c>
      <c r="Q30" s="67">
        <f>P30*100/$V30</f>
        <v>9.697376394742518</v>
      </c>
      <c r="R30" s="65">
        <f>SUM(R10:R27)</f>
        <v>177112</v>
      </c>
      <c r="S30" s="67">
        <f>R30*100/$V30</f>
        <v>30.319194464511313</v>
      </c>
      <c r="T30" s="65">
        <f>SUM(T10:T28)</f>
        <v>3408</v>
      </c>
      <c r="U30" s="67">
        <f>T30*100/$V30</f>
        <v>0.58340380513491208</v>
      </c>
      <c r="V30" s="65">
        <f>SUM(V10:V27)</f>
        <v>584158</v>
      </c>
      <c r="W30" s="67">
        <f>G30+I30+K30+M30+O30+Q30+S30+U30</f>
        <v>99.999999999999986</v>
      </c>
      <c r="X30" s="174"/>
      <c r="Y30" s="175">
        <f>(V30/D30)</f>
        <v>1.3436889005433108</v>
      </c>
    </row>
    <row r="31" spans="2:25" s="27" customFormat="1" ht="5.25" customHeight="1" x14ac:dyDescent="0.2">
      <c r="B31" s="130"/>
      <c r="C31" s="123"/>
      <c r="D31" s="176"/>
      <c r="E31" s="23"/>
      <c r="F31" s="176"/>
      <c r="G31" s="174"/>
      <c r="H31" s="176"/>
      <c r="I31" s="174"/>
      <c r="J31" s="176"/>
      <c r="K31" s="174"/>
      <c r="L31" s="176"/>
      <c r="M31" s="174"/>
      <c r="N31" s="176"/>
      <c r="O31" s="174"/>
      <c r="P31" s="176"/>
      <c r="Q31" s="174"/>
      <c r="R31" s="176"/>
      <c r="S31" s="174"/>
      <c r="T31" s="176"/>
      <c r="U31" s="174"/>
      <c r="V31" s="176"/>
      <c r="W31" s="174"/>
      <c r="X31" s="174"/>
      <c r="Y31" s="174"/>
    </row>
    <row r="32" spans="2:25" s="536" customFormat="1" ht="18.75" customHeight="1" x14ac:dyDescent="0.2">
      <c r="B32" s="179" t="s">
        <v>42</v>
      </c>
      <c r="C32" s="989"/>
      <c r="D32" s="989"/>
      <c r="E32" s="989"/>
      <c r="F32" s="989"/>
      <c r="G32" s="989"/>
      <c r="H32" s="989"/>
      <c r="I32" s="989"/>
      <c r="J32" s="989"/>
      <c r="K32" s="989"/>
      <c r="L32" s="989"/>
      <c r="N32" s="989"/>
      <c r="O32" s="989"/>
      <c r="P32" s="989"/>
      <c r="Q32" s="989"/>
      <c r="R32" s="989"/>
      <c r="S32" s="989"/>
      <c r="T32" s="989"/>
      <c r="U32" s="989"/>
      <c r="V32" s="989"/>
      <c r="W32" s="989"/>
    </row>
    <row r="33" spans="1:25" s="990" customFormat="1" x14ac:dyDescent="0.2">
      <c r="B33" s="180" t="s">
        <v>50</v>
      </c>
      <c r="F33" s="991"/>
      <c r="G33" s="991"/>
      <c r="H33" s="991"/>
      <c r="I33" s="991"/>
      <c r="J33" s="991"/>
      <c r="K33" s="991"/>
      <c r="L33" s="991"/>
      <c r="M33" s="991"/>
      <c r="N33" s="991"/>
      <c r="O33" s="991"/>
      <c r="P33" s="991"/>
      <c r="Q33" s="991"/>
      <c r="R33" s="991"/>
      <c r="S33" s="991"/>
      <c r="T33" s="991"/>
      <c r="U33" s="991"/>
      <c r="X33" s="536"/>
      <c r="Y33" s="536"/>
    </row>
    <row r="34" spans="1:25" s="990" customFormat="1" x14ac:dyDescent="0.2">
      <c r="F34" s="992"/>
      <c r="G34" s="992"/>
      <c r="H34" s="992"/>
      <c r="I34" s="992"/>
      <c r="J34" s="992"/>
      <c r="X34" s="536"/>
      <c r="Y34" s="536"/>
    </row>
    <row r="35" spans="1:25" s="990" customFormat="1" x14ac:dyDescent="0.2">
      <c r="A35" s="536"/>
      <c r="B35" s="531" t="s">
        <v>42</v>
      </c>
      <c r="C35" s="536"/>
      <c r="D35" s="550" t="e">
        <f>GETPIVOTDATA("Cuenta número de expedientes",#REF!,"CCAA",$B35,"Grado Resuelto",$B$1)</f>
        <v>#REF!</v>
      </c>
      <c r="E35" s="536"/>
      <c r="F35" s="536"/>
      <c r="G35" s="536"/>
      <c r="H35" s="536"/>
      <c r="I35" s="536"/>
      <c r="J35" s="536"/>
      <c r="K35" s="536"/>
      <c r="L35" s="536"/>
      <c r="M35" s="536"/>
      <c r="N35" s="550" t="e">
        <f>GETPIVOTDATA("ID PRESTACION
COUNT",#REF!,"
CCAA",$B35,"
Tipo Prestación",N$1,"Grado Resuelto",$B$1)</f>
        <v>#REF!</v>
      </c>
      <c r="O35" s="536"/>
      <c r="X35" s="536"/>
      <c r="Y35" s="536"/>
    </row>
    <row r="36" spans="1:25" s="990" customFormat="1" x14ac:dyDescent="0.2">
      <c r="A36" s="536"/>
      <c r="B36" s="531" t="s">
        <v>50</v>
      </c>
      <c r="C36" s="536"/>
      <c r="D36" s="550" t="e">
        <f>GETPIVOTDATA("Cuenta número de expedientes",#REF!,"CCAA",$B36,"Grado Resuelto",$B$1)</f>
        <v>#REF!</v>
      </c>
      <c r="E36" s="536"/>
      <c r="F36" s="536"/>
      <c r="G36" s="536"/>
      <c r="H36" s="536"/>
      <c r="I36" s="536"/>
      <c r="J36" s="536"/>
      <c r="K36" s="536"/>
      <c r="L36" s="536"/>
      <c r="M36" s="536"/>
      <c r="N36" s="550" t="e">
        <f>GETPIVOTDATA("ID PRESTACION
COUNT",#REF!,"
CCAA",$B36,"
Tipo Prestación",N$1,"Grado Resuelto",$B$1)</f>
        <v>#REF!</v>
      </c>
      <c r="O36" s="536"/>
      <c r="T36" s="536"/>
      <c r="U36" s="536"/>
    </row>
    <row r="37" spans="1:25" s="990" customFormat="1" x14ac:dyDescent="0.2">
      <c r="T37" s="536"/>
      <c r="U37" s="536"/>
    </row>
    <row r="38" spans="1:25" s="990" customFormat="1" x14ac:dyDescent="0.2">
      <c r="T38" s="536"/>
      <c r="U38" s="536"/>
    </row>
    <row r="39" spans="1:25" s="990" customFormat="1" x14ac:dyDescent="0.2">
      <c r="T39" s="536"/>
      <c r="U39" s="536"/>
    </row>
    <row r="40" spans="1:25" s="990" customFormat="1" x14ac:dyDescent="0.2">
      <c r="T40" s="536"/>
      <c r="U40" s="536"/>
    </row>
    <row r="41" spans="1:25" s="988" customFormat="1" x14ac:dyDescent="0.2">
      <c r="T41" s="135"/>
      <c r="U41" s="135"/>
    </row>
    <row r="42" spans="1:25" s="988" customFormat="1" x14ac:dyDescent="0.2">
      <c r="T42" s="135"/>
      <c r="U42" s="135"/>
    </row>
    <row r="43" spans="1:25" s="988" customFormat="1" x14ac:dyDescent="0.2">
      <c r="T43" s="135"/>
      <c r="U43" s="135"/>
    </row>
    <row r="44" spans="1:25" x14ac:dyDescent="0.2">
      <c r="T44" s="136"/>
      <c r="U44" s="136"/>
      <c r="X44" s="1"/>
      <c r="Y44" s="1"/>
    </row>
    <row r="45" spans="1:25" x14ac:dyDescent="0.2">
      <c r="T45" s="136"/>
      <c r="U45" s="136"/>
      <c r="X45" s="1"/>
      <c r="Y45" s="1"/>
    </row>
    <row r="46" spans="1:25" x14ac:dyDescent="0.2">
      <c r="T46" s="136"/>
      <c r="U46" s="136"/>
      <c r="X46" s="1"/>
      <c r="Y46" s="1"/>
    </row>
    <row r="47" spans="1:25" x14ac:dyDescent="0.2">
      <c r="T47" s="136"/>
      <c r="U47" s="136"/>
      <c r="X47" s="1"/>
      <c r="Y47" s="1"/>
    </row>
    <row r="48" spans="1: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13">
    <mergeCell ref="V7:W7"/>
    <mergeCell ref="B3:X3"/>
    <mergeCell ref="B4:W4"/>
    <mergeCell ref="F6:W6"/>
    <mergeCell ref="B7:B8"/>
    <mergeCell ref="F7:G7"/>
    <mergeCell ref="H7:I7"/>
    <mergeCell ref="J7:K7"/>
    <mergeCell ref="L7:M7"/>
    <mergeCell ref="N7:O7"/>
    <mergeCell ref="P7:Q7"/>
    <mergeCell ref="R7:S7"/>
    <mergeCell ref="T7:U7"/>
  </mergeCells>
  <printOptions horizontalCentered="1"/>
  <pageMargins left="0" right="0" top="0.43307086614173229" bottom="0.43307086614173229" header="0" footer="0"/>
  <pageSetup paperSize="9" scale="94"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45">
    <tabColor theme="0"/>
    <pageSetUpPr fitToPage="1"/>
  </sheetPr>
  <dimension ref="B1:Y56"/>
  <sheetViews>
    <sheetView topLeftCell="A7" zoomScaleNormal="100" workbookViewId="0">
      <selection activeCell="B4" sqref="B4:W4"/>
    </sheetView>
  </sheetViews>
  <sheetFormatPr baseColWidth="10" defaultColWidth="11.42578125" defaultRowHeight="15" x14ac:dyDescent="0.2"/>
  <cols>
    <col min="1" max="1" width="0.7109375" style="1" customWidth="1"/>
    <col min="2" max="2" width="21.7109375" style="1" customWidth="1"/>
    <col min="3" max="3" width="0.5703125" style="1" customWidth="1"/>
    <col min="4" max="4" width="9.7109375" style="1" customWidth="1"/>
    <col min="5" max="5" width="0.7109375" style="1" customWidth="1"/>
    <col min="6" max="6" width="8" style="1" customWidth="1"/>
    <col min="7" max="7" width="5.5703125" style="1" customWidth="1"/>
    <col min="8" max="8" width="7.5703125" style="1" customWidth="1"/>
    <col min="9" max="9" width="5.42578125" style="1" customWidth="1"/>
    <col min="10" max="10" width="7.5703125" style="1" customWidth="1"/>
    <col min="11" max="11" width="5.42578125" style="1" customWidth="1"/>
    <col min="12" max="12" width="6.42578125" style="1" customWidth="1"/>
    <col min="13" max="13" width="5.7109375" style="1" customWidth="1"/>
    <col min="14" max="14" width="8.85546875" style="1" customWidth="1"/>
    <col min="15" max="15" width="7.28515625" style="1" customWidth="1"/>
    <col min="16" max="16" width="7.140625" style="1" customWidth="1"/>
    <col min="17" max="17" width="6" style="1" customWidth="1"/>
    <col min="18" max="18" width="7.28515625" style="1" customWidth="1"/>
    <col min="19" max="19" width="5.42578125" style="1" customWidth="1"/>
    <col min="20" max="20" width="5.5703125" style="1" customWidth="1"/>
    <col min="21" max="21" width="5.42578125" style="1" customWidth="1"/>
    <col min="22" max="22" width="8.5703125" style="1" customWidth="1"/>
    <col min="23" max="23" width="6.7109375" style="1" customWidth="1"/>
    <col min="24" max="24" width="0.5703125" style="136" customWidth="1"/>
    <col min="25" max="25" width="10.42578125" style="136" customWidth="1"/>
    <col min="26" max="26" width="1.42578125" style="1" customWidth="1"/>
    <col min="27" max="16384" width="11.42578125" style="1"/>
  </cols>
  <sheetData>
    <row r="1" spans="2:25" s="2" customFormat="1" ht="9" customHeight="1" x14ac:dyDescent="0.2">
      <c r="B1" s="11"/>
      <c r="C1" s="46"/>
      <c r="D1" s="46"/>
      <c r="E1" s="46"/>
      <c r="F1" s="178" t="s">
        <v>67</v>
      </c>
      <c r="G1" s="178"/>
      <c r="H1" s="178" t="s">
        <v>58</v>
      </c>
      <c r="I1" s="178"/>
      <c r="J1" s="178" t="s">
        <v>59</v>
      </c>
      <c r="K1" s="178"/>
      <c r="L1" s="178" t="s">
        <v>66</v>
      </c>
      <c r="M1" s="178"/>
      <c r="N1" s="178" t="s">
        <v>61</v>
      </c>
      <c r="O1" s="178"/>
      <c r="P1" s="178" t="s">
        <v>70</v>
      </c>
      <c r="Q1" s="178"/>
      <c r="R1" s="178" t="s">
        <v>69</v>
      </c>
      <c r="S1" s="178"/>
      <c r="T1" s="178" t="s">
        <v>68</v>
      </c>
      <c r="U1" s="178"/>
      <c r="X1" s="150"/>
      <c r="Y1" s="150"/>
    </row>
    <row r="2" spans="2:25" s="44" customFormat="1" ht="49.5" customHeight="1" x14ac:dyDescent="0.2">
      <c r="B2" s="122"/>
      <c r="C2" s="122"/>
      <c r="D2" s="122"/>
      <c r="E2" s="122"/>
      <c r="F2" s="122"/>
      <c r="G2" s="122"/>
      <c r="H2" s="122"/>
      <c r="I2" s="122"/>
      <c r="J2" s="122"/>
      <c r="K2" s="122"/>
      <c r="X2" s="92"/>
      <c r="Y2" s="92"/>
    </row>
    <row r="3" spans="2:25" s="7" customFormat="1" ht="36.75" customHeight="1" x14ac:dyDescent="0.2">
      <c r="B3" s="1032" t="s">
        <v>427</v>
      </c>
      <c r="C3" s="1032"/>
      <c r="D3" s="1032"/>
      <c r="E3" s="1032"/>
      <c r="F3" s="1032"/>
      <c r="G3" s="1032"/>
      <c r="H3" s="1032"/>
      <c r="I3" s="1032"/>
      <c r="J3" s="1032"/>
      <c r="K3" s="1032"/>
      <c r="L3" s="1032"/>
      <c r="M3" s="1032"/>
      <c r="N3" s="1032"/>
      <c r="O3" s="1032"/>
      <c r="P3" s="1032"/>
      <c r="Q3" s="1032"/>
      <c r="R3" s="1032"/>
      <c r="S3" s="1032"/>
      <c r="T3" s="1032"/>
      <c r="U3" s="1032"/>
      <c r="V3" s="1032"/>
      <c r="W3" s="1032"/>
      <c r="X3" s="1032"/>
      <c r="Y3" s="13"/>
    </row>
    <row r="4" spans="2:25" s="7" customFormat="1" ht="14.25" customHeight="1" x14ac:dyDescent="0.2">
      <c r="B4" s="1035" t="str">
        <f>porsaad!B6</f>
        <v>Situación a 31 de mayo de 2023</v>
      </c>
      <c r="C4" s="1035"/>
      <c r="D4" s="1035"/>
      <c r="E4" s="1035"/>
      <c r="F4" s="1035"/>
      <c r="G4" s="1035"/>
      <c r="H4" s="1035"/>
      <c r="I4" s="1035"/>
      <c r="J4" s="1035"/>
      <c r="K4" s="1035"/>
      <c r="L4" s="1035"/>
      <c r="M4" s="1035"/>
      <c r="N4" s="1035"/>
      <c r="O4" s="1035"/>
      <c r="P4" s="1035"/>
      <c r="Q4" s="1035"/>
      <c r="R4" s="1035"/>
      <c r="S4" s="1035"/>
      <c r="T4" s="1035"/>
      <c r="U4" s="1035"/>
      <c r="V4" s="1035"/>
      <c r="W4" s="1035"/>
      <c r="X4" s="8"/>
      <c r="Y4" s="8"/>
    </row>
    <row r="5" spans="2:25" s="565" customFormat="1" ht="5.25" customHeight="1" x14ac:dyDescent="0.2">
      <c r="B5" s="566"/>
      <c r="C5" s="566"/>
      <c r="D5" s="566"/>
      <c r="E5" s="566"/>
      <c r="F5" s="566"/>
      <c r="G5" s="566"/>
      <c r="H5" s="566"/>
      <c r="I5" s="566"/>
      <c r="J5" s="566"/>
      <c r="K5" s="566"/>
      <c r="L5" s="566"/>
      <c r="M5" s="566"/>
      <c r="N5" s="566"/>
      <c r="O5" s="566"/>
      <c r="P5" s="566"/>
      <c r="Q5" s="566"/>
      <c r="R5" s="566"/>
      <c r="S5" s="566"/>
      <c r="T5" s="566"/>
      <c r="U5" s="566"/>
      <c r="V5" s="566"/>
      <c r="W5" s="566"/>
      <c r="X5" s="567"/>
      <c r="Y5" s="567"/>
    </row>
    <row r="6" spans="2:25" s="518" customFormat="1" ht="19.5" customHeight="1" x14ac:dyDescent="0.2">
      <c r="F6" s="1105" t="s">
        <v>55</v>
      </c>
      <c r="G6" s="1105"/>
      <c r="H6" s="1105"/>
      <c r="I6" s="1105"/>
      <c r="J6" s="1105"/>
      <c r="K6" s="1105"/>
      <c r="L6" s="1105"/>
      <c r="M6" s="1105"/>
      <c r="N6" s="1105"/>
      <c r="O6" s="1105"/>
      <c r="P6" s="1105"/>
      <c r="Q6" s="1105"/>
      <c r="R6" s="1105"/>
      <c r="S6" s="1105"/>
      <c r="T6" s="1105"/>
      <c r="U6" s="1105"/>
      <c r="V6" s="1105"/>
      <c r="W6" s="1105"/>
      <c r="X6" s="541"/>
      <c r="Y6" s="541"/>
    </row>
    <row r="7" spans="2:25" s="518" customFormat="1" ht="64.5" customHeight="1" x14ac:dyDescent="0.2">
      <c r="B7" s="1106" t="s">
        <v>15</v>
      </c>
      <c r="C7" s="542"/>
      <c r="D7" s="543" t="s">
        <v>56</v>
      </c>
      <c r="E7" s="542"/>
      <c r="F7" s="1107" t="s">
        <v>176</v>
      </c>
      <c r="G7" s="1107"/>
      <c r="H7" s="1107" t="s">
        <v>62</v>
      </c>
      <c r="I7" s="1107"/>
      <c r="J7" s="1107" t="s">
        <v>63</v>
      </c>
      <c r="K7" s="1107"/>
      <c r="L7" s="1107" t="s">
        <v>160</v>
      </c>
      <c r="M7" s="1107"/>
      <c r="N7" s="1107" t="s">
        <v>3</v>
      </c>
      <c r="O7" s="1107"/>
      <c r="P7" s="543"/>
      <c r="Q7" s="543" t="s">
        <v>65</v>
      </c>
    </row>
    <row r="8" spans="2:25" s="542" customFormat="1" ht="20.25" customHeight="1" x14ac:dyDescent="0.2">
      <c r="B8" s="1106"/>
      <c r="C8" s="544"/>
      <c r="D8" s="543" t="s">
        <v>12</v>
      </c>
      <c r="E8" s="544"/>
      <c r="F8" s="543" t="s">
        <v>12</v>
      </c>
      <c r="G8" s="543" t="s">
        <v>31</v>
      </c>
      <c r="H8" s="543" t="s">
        <v>12</v>
      </c>
      <c r="I8" s="543" t="s">
        <v>31</v>
      </c>
      <c r="J8" s="543" t="s">
        <v>12</v>
      </c>
      <c r="K8" s="543" t="s">
        <v>31</v>
      </c>
      <c r="L8" s="543" t="s">
        <v>12</v>
      </c>
      <c r="M8" s="543" t="s">
        <v>31</v>
      </c>
      <c r="N8" s="543" t="s">
        <v>12</v>
      </c>
      <c r="O8" s="543" t="s">
        <v>31</v>
      </c>
      <c r="P8" s="543"/>
      <c r="Q8" s="543" t="s">
        <v>12</v>
      </c>
    </row>
    <row r="9" spans="2:25" s="544" customFormat="1" ht="8.25" customHeight="1" x14ac:dyDescent="0.2">
      <c r="B9" s="545"/>
      <c r="C9" s="546"/>
      <c r="D9" s="547"/>
      <c r="E9" s="546"/>
      <c r="F9" s="548"/>
      <c r="G9" s="548"/>
      <c r="H9" s="548"/>
      <c r="I9" s="548"/>
      <c r="J9" s="548"/>
      <c r="K9" s="548"/>
      <c r="L9" s="548"/>
      <c r="M9" s="548"/>
      <c r="N9" s="548"/>
      <c r="O9" s="548"/>
      <c r="P9" s="548"/>
      <c r="Q9" s="548"/>
    </row>
    <row r="10" spans="2:25" s="549" customFormat="1" ht="18" customHeight="1" x14ac:dyDescent="0.2">
      <c r="B10" s="531" t="s">
        <v>11</v>
      </c>
      <c r="C10" s="546"/>
      <c r="D10" s="550">
        <f>'41cbenpreGI'!D10</f>
        <v>69667</v>
      </c>
      <c r="F10" s="551">
        <f>'41cbenpreGI'!F10+'41cbenpreGI'!H10+'41cbenpreGI'!J10+'41cbenpreGI'!L10+'41cbenpreGI'!N10</f>
        <v>90106</v>
      </c>
      <c r="G10" s="552">
        <f t="shared" ref="G10:G27" si="0">F10*100/$N10</f>
        <v>85.824229204964325</v>
      </c>
      <c r="H10" s="551">
        <f>'41cbenpreGI'!P10</f>
        <v>55</v>
      </c>
      <c r="I10" s="552">
        <f t="shared" ref="I10:I27" si="1">H10*100/$N10</f>
        <v>5.2386440484241209E-2</v>
      </c>
      <c r="J10" s="551">
        <f>'41cbenpreGI'!R10</f>
        <v>14828</v>
      </c>
      <c r="K10" s="552">
        <f t="shared" ref="K10:K27" si="2">J10*100/$N10</f>
        <v>14.12338435455143</v>
      </c>
      <c r="L10" s="551">
        <f>'41cbenpreGI'!T10</f>
        <v>0</v>
      </c>
      <c r="M10" s="552">
        <f t="shared" ref="M10:M27" si="3">L10*100/$N10</f>
        <v>0</v>
      </c>
      <c r="N10" s="551">
        <f>F10+H10+J10+L10</f>
        <v>104989</v>
      </c>
      <c r="O10" s="552">
        <f>G10+I10+K10+M10</f>
        <v>100</v>
      </c>
      <c r="P10" s="553"/>
      <c r="Q10" s="553">
        <f t="shared" ref="Q10:Q27" si="4">N10/D10</f>
        <v>1.5070119281725924</v>
      </c>
    </row>
    <row r="11" spans="2:25" s="549" customFormat="1" ht="18" customHeight="1" x14ac:dyDescent="0.2">
      <c r="B11" s="531" t="s">
        <v>10</v>
      </c>
      <c r="C11" s="546"/>
      <c r="D11" s="550">
        <f>'41cbenpreGI'!D11</f>
        <v>12151</v>
      </c>
      <c r="F11" s="551">
        <f>'41cbenpreGI'!F11+'41cbenpreGI'!H11+'41cbenpreGI'!J11+'41cbenpreGI'!L11+'41cbenpreGI'!N11</f>
        <v>6036</v>
      </c>
      <c r="G11" s="552">
        <f t="shared" si="0"/>
        <v>43.194504079003863</v>
      </c>
      <c r="H11" s="551">
        <f>'41cbenpreGI'!P11</f>
        <v>256</v>
      </c>
      <c r="I11" s="552">
        <f t="shared" si="1"/>
        <v>1.8319736653785601</v>
      </c>
      <c r="J11" s="551">
        <f>'41cbenpreGI'!R11</f>
        <v>7682</v>
      </c>
      <c r="K11" s="552">
        <f t="shared" si="2"/>
        <v>54.973522255617574</v>
      </c>
      <c r="L11" s="551">
        <f>'41cbenpreGI'!T11</f>
        <v>0</v>
      </c>
      <c r="M11" s="552">
        <f t="shared" si="3"/>
        <v>0</v>
      </c>
      <c r="N11" s="551">
        <f t="shared" ref="N11:O27" si="5">F11+H11+J11+L11</f>
        <v>13974</v>
      </c>
      <c r="O11" s="552">
        <f t="shared" si="5"/>
        <v>100</v>
      </c>
      <c r="P11" s="553"/>
      <c r="Q11" s="553">
        <f t="shared" si="4"/>
        <v>1.1500288042136451</v>
      </c>
    </row>
    <row r="12" spans="2:25" s="549" customFormat="1" ht="22.5" customHeight="1" x14ac:dyDescent="0.2">
      <c r="B12" s="531" t="s">
        <v>40</v>
      </c>
      <c r="C12" s="546"/>
      <c r="D12" s="550">
        <f>'41cbenpreGI'!D12</f>
        <v>12235</v>
      </c>
      <c r="F12" s="551">
        <f>'41cbenpreGI'!F12+'41cbenpreGI'!H12+'41cbenpreGI'!J12+'41cbenpreGI'!L12+'41cbenpreGI'!N12</f>
        <v>9300</v>
      </c>
      <c r="G12" s="552">
        <f t="shared" si="0"/>
        <v>63.598440812418794</v>
      </c>
      <c r="H12" s="551">
        <f>'41cbenpreGI'!P12</f>
        <v>1106</v>
      </c>
      <c r="I12" s="552">
        <f t="shared" si="1"/>
        <v>7.5634274772618477</v>
      </c>
      <c r="J12" s="551">
        <f>'41cbenpreGI'!R12</f>
        <v>4210</v>
      </c>
      <c r="K12" s="552">
        <f t="shared" si="2"/>
        <v>28.790261916159476</v>
      </c>
      <c r="L12" s="551">
        <f>'41cbenpreGI'!T12</f>
        <v>7</v>
      </c>
      <c r="M12" s="552">
        <f t="shared" si="3"/>
        <v>4.7869794159885112E-2</v>
      </c>
      <c r="N12" s="551">
        <f t="shared" si="5"/>
        <v>14623</v>
      </c>
      <c r="O12" s="552">
        <f t="shared" si="5"/>
        <v>100</v>
      </c>
      <c r="P12" s="553"/>
      <c r="Q12" s="553">
        <f t="shared" si="4"/>
        <v>1.1951777686963629</v>
      </c>
    </row>
    <row r="13" spans="2:25" s="549" customFormat="1" ht="18" customHeight="1" x14ac:dyDescent="0.2">
      <c r="B13" s="531" t="s">
        <v>41</v>
      </c>
      <c r="C13" s="546"/>
      <c r="D13" s="550">
        <f>'41cbenpreGI'!D13</f>
        <v>10720</v>
      </c>
      <c r="F13" s="551">
        <f>'41cbenpreGI'!F13+'41cbenpreGI'!H13+'41cbenpreGI'!J13+'41cbenpreGI'!L13+'41cbenpreGI'!N13</f>
        <v>10298</v>
      </c>
      <c r="G13" s="552">
        <f t="shared" si="0"/>
        <v>53.178414665633873</v>
      </c>
      <c r="H13" s="551">
        <f>'41cbenpreGI'!P13</f>
        <v>43</v>
      </c>
      <c r="I13" s="552">
        <f t="shared" si="1"/>
        <v>0.22205009036922282</v>
      </c>
      <c r="J13" s="551">
        <f>'41cbenpreGI'!R13</f>
        <v>9024</v>
      </c>
      <c r="K13" s="552">
        <f t="shared" si="2"/>
        <v>46.599535243996904</v>
      </c>
      <c r="L13" s="551">
        <f>'41cbenpreGI'!T13</f>
        <v>0</v>
      </c>
      <c r="M13" s="552">
        <f t="shared" si="3"/>
        <v>0</v>
      </c>
      <c r="N13" s="551">
        <f t="shared" si="5"/>
        <v>19365</v>
      </c>
      <c r="O13" s="552">
        <f t="shared" si="5"/>
        <v>100</v>
      </c>
      <c r="P13" s="553"/>
      <c r="Q13" s="553">
        <f t="shared" si="4"/>
        <v>1.8064365671641791</v>
      </c>
    </row>
    <row r="14" spans="2:25" s="549" customFormat="1" ht="18" customHeight="1" x14ac:dyDescent="0.2">
      <c r="B14" s="531" t="s">
        <v>9</v>
      </c>
      <c r="C14" s="546"/>
      <c r="D14" s="550">
        <f>'41cbenpreGI'!D14</f>
        <v>11858</v>
      </c>
      <c r="F14" s="551">
        <f>'41cbenpreGI'!F14+'41cbenpreGI'!H14+'41cbenpreGI'!J14+'41cbenpreGI'!L14+'41cbenpreGI'!N14</f>
        <v>3892</v>
      </c>
      <c r="G14" s="552">
        <f t="shared" si="0"/>
        <v>29.014462501863726</v>
      </c>
      <c r="H14" s="551">
        <f>'41cbenpreGI'!P14</f>
        <v>5166</v>
      </c>
      <c r="I14" s="552">
        <f t="shared" si="1"/>
        <v>38.512002385567321</v>
      </c>
      <c r="J14" s="551">
        <f>'41cbenpreGI'!R14</f>
        <v>4356</v>
      </c>
      <c r="K14" s="552">
        <f t="shared" si="2"/>
        <v>32.47353511256896</v>
      </c>
      <c r="L14" s="551">
        <f>'41cbenpreGI'!T14</f>
        <v>0</v>
      </c>
      <c r="M14" s="552">
        <f t="shared" si="3"/>
        <v>0</v>
      </c>
      <c r="N14" s="551">
        <f t="shared" si="5"/>
        <v>13414</v>
      </c>
      <c r="O14" s="552">
        <f t="shared" si="5"/>
        <v>100</v>
      </c>
      <c r="P14" s="553"/>
      <c r="Q14" s="553">
        <f t="shared" si="4"/>
        <v>1.1312194299207285</v>
      </c>
    </row>
    <row r="15" spans="2:25" s="549" customFormat="1" ht="18" customHeight="1" x14ac:dyDescent="0.2">
      <c r="B15" s="531" t="s">
        <v>8</v>
      </c>
      <c r="C15" s="546"/>
      <c r="D15" s="550">
        <f>'41cbenpreGI'!D15</f>
        <v>4332</v>
      </c>
      <c r="F15" s="551">
        <f>'41cbenpreGI'!F15+'41cbenpreGI'!H15+'41cbenpreGI'!J15+'41cbenpreGI'!L15+'41cbenpreGI'!N15</f>
        <v>2952</v>
      </c>
      <c r="G15" s="552">
        <f t="shared" si="0"/>
        <v>49.463806970509381</v>
      </c>
      <c r="H15" s="551">
        <f>'41cbenpreGI'!P15</f>
        <v>0</v>
      </c>
      <c r="I15" s="552">
        <f t="shared" si="1"/>
        <v>0</v>
      </c>
      <c r="J15" s="551">
        <f>'41cbenpreGI'!R15</f>
        <v>3016</v>
      </c>
      <c r="K15" s="552">
        <f t="shared" si="2"/>
        <v>50.536193029490619</v>
      </c>
      <c r="L15" s="551">
        <f>'41cbenpreGI'!T15</f>
        <v>0</v>
      </c>
      <c r="M15" s="552">
        <f t="shared" si="3"/>
        <v>0</v>
      </c>
      <c r="N15" s="551">
        <f t="shared" si="5"/>
        <v>5968</v>
      </c>
      <c r="O15" s="552">
        <f t="shared" si="5"/>
        <v>100</v>
      </c>
      <c r="P15" s="553"/>
      <c r="Q15" s="553">
        <f t="shared" si="4"/>
        <v>1.3776546629732225</v>
      </c>
    </row>
    <row r="16" spans="2:25" s="549" customFormat="1" ht="18" customHeight="1" x14ac:dyDescent="0.2">
      <c r="B16" s="531" t="s">
        <v>7</v>
      </c>
      <c r="C16" s="546"/>
      <c r="D16" s="550">
        <f>'41cbenpreGI'!D16</f>
        <v>45070</v>
      </c>
      <c r="F16" s="551">
        <f>'41cbenpreGI'!F16+'41cbenpreGI'!H16+'41cbenpreGI'!J16+'41cbenpreGI'!L16+'41cbenpreGI'!N16</f>
        <v>32839</v>
      </c>
      <c r="G16" s="552">
        <f t="shared" si="0"/>
        <v>52.577732236062637</v>
      </c>
      <c r="H16" s="551">
        <f>'41cbenpreGI'!P16</f>
        <v>17927</v>
      </c>
      <c r="I16" s="552">
        <f t="shared" si="1"/>
        <v>28.702488071984373</v>
      </c>
      <c r="J16" s="551">
        <f>'41cbenpreGI'!R16</f>
        <v>10816</v>
      </c>
      <c r="K16" s="552">
        <f t="shared" si="2"/>
        <v>17.317237183387235</v>
      </c>
      <c r="L16" s="551">
        <f>'41cbenpreGI'!T16</f>
        <v>876</v>
      </c>
      <c r="M16" s="552">
        <f t="shared" si="3"/>
        <v>1.4025425085657561</v>
      </c>
      <c r="N16" s="551">
        <f t="shared" si="5"/>
        <v>62458</v>
      </c>
      <c r="O16" s="552">
        <f t="shared" si="5"/>
        <v>100</v>
      </c>
      <c r="P16" s="553"/>
      <c r="Q16" s="553">
        <f t="shared" si="4"/>
        <v>1.3857998668737519</v>
      </c>
    </row>
    <row r="17" spans="2:25" s="549" customFormat="1" ht="18" customHeight="1" x14ac:dyDescent="0.2">
      <c r="B17" s="531" t="s">
        <v>43</v>
      </c>
      <c r="C17" s="546"/>
      <c r="D17" s="550">
        <f>'41cbenpreGI'!D17</f>
        <v>24610</v>
      </c>
      <c r="F17" s="551">
        <f>'41cbenpreGI'!F17+'41cbenpreGI'!H17+'41cbenpreGI'!J17+'41cbenpreGI'!L17+'41cbenpreGI'!N17</f>
        <v>28165</v>
      </c>
      <c r="G17" s="552">
        <f t="shared" si="0"/>
        <v>85.563690494273473</v>
      </c>
      <c r="H17" s="551">
        <f>'41cbenpreGI'!P17</f>
        <v>2656</v>
      </c>
      <c r="I17" s="552">
        <f t="shared" si="1"/>
        <v>8.0687790503387316</v>
      </c>
      <c r="J17" s="551">
        <f>'41cbenpreGI'!R17</f>
        <v>2092</v>
      </c>
      <c r="K17" s="552">
        <f t="shared" si="2"/>
        <v>6.3553786797095722</v>
      </c>
      <c r="L17" s="551">
        <f>'41cbenpreGI'!T17</f>
        <v>4</v>
      </c>
      <c r="M17" s="552">
        <f t="shared" si="3"/>
        <v>1.2151775678220979E-2</v>
      </c>
      <c r="N17" s="551">
        <f t="shared" si="5"/>
        <v>32917</v>
      </c>
      <c r="O17" s="552">
        <f t="shared" si="5"/>
        <v>100</v>
      </c>
      <c r="P17" s="553"/>
      <c r="Q17" s="553">
        <f t="shared" si="4"/>
        <v>1.3375457131247461</v>
      </c>
    </row>
    <row r="18" spans="2:25" s="549" customFormat="1" ht="18" customHeight="1" x14ac:dyDescent="0.2">
      <c r="B18" s="531" t="s">
        <v>44</v>
      </c>
      <c r="C18" s="546"/>
      <c r="D18" s="550">
        <f>'41cbenpreGI'!D18</f>
        <v>71189</v>
      </c>
      <c r="F18" s="551">
        <f>'41cbenpreGI'!F18+'41cbenpreGI'!H18+'41cbenpreGI'!J18+'41cbenpreGI'!L18+'41cbenpreGI'!N18</f>
        <v>34204</v>
      </c>
      <c r="G18" s="552">
        <f t="shared" si="0"/>
        <v>40.847913059055351</v>
      </c>
      <c r="H18" s="551">
        <f>'41cbenpreGI'!P18</f>
        <v>7166</v>
      </c>
      <c r="I18" s="552">
        <f t="shared" si="1"/>
        <v>8.5579506777333254</v>
      </c>
      <c r="J18" s="551">
        <f>'41cbenpreGI'!R18</f>
        <v>42359</v>
      </c>
      <c r="K18" s="552">
        <f t="shared" si="2"/>
        <v>50.586970800740431</v>
      </c>
      <c r="L18" s="551">
        <f>'41cbenpreGI'!T18</f>
        <v>6</v>
      </c>
      <c r="M18" s="552">
        <f t="shared" si="3"/>
        <v>7.1654624708903086E-3</v>
      </c>
      <c r="N18" s="551">
        <f t="shared" si="5"/>
        <v>83735</v>
      </c>
      <c r="O18" s="552">
        <f t="shared" si="5"/>
        <v>100</v>
      </c>
      <c r="P18" s="553"/>
      <c r="Q18" s="553">
        <f t="shared" si="4"/>
        <v>1.1762350925002458</v>
      </c>
    </row>
    <row r="19" spans="2:25" s="549" customFormat="1" ht="18" customHeight="1" x14ac:dyDescent="0.2">
      <c r="B19" s="531" t="s">
        <v>6</v>
      </c>
      <c r="C19" s="546"/>
      <c r="D19" s="550">
        <f>'41cbenpreGI'!D19</f>
        <v>46024</v>
      </c>
      <c r="F19" s="551">
        <f>'41cbenpreGI'!F19+'41cbenpreGI'!H19+'41cbenpreGI'!J19+'41cbenpreGI'!L19+'41cbenpreGI'!N19</f>
        <v>22652</v>
      </c>
      <c r="G19" s="552">
        <f t="shared" si="0"/>
        <v>35.914510400811771</v>
      </c>
      <c r="H19" s="551">
        <f>'41cbenpreGI'!P19</f>
        <v>6753</v>
      </c>
      <c r="I19" s="552">
        <f>H19*100/$N19</f>
        <v>10.706811263318112</v>
      </c>
      <c r="J19" s="551">
        <f>'41cbenpreGI'!R19</f>
        <v>33608</v>
      </c>
      <c r="K19" s="552">
        <f>J19*100/$N19</f>
        <v>53.285134449518011</v>
      </c>
      <c r="L19" s="551">
        <f>'41cbenpreGI'!T19</f>
        <v>59</v>
      </c>
      <c r="M19" s="552">
        <f t="shared" si="3"/>
        <v>9.3543886352105532E-2</v>
      </c>
      <c r="N19" s="551">
        <f t="shared" si="5"/>
        <v>63072</v>
      </c>
      <c r="O19" s="552">
        <f t="shared" si="5"/>
        <v>100</v>
      </c>
      <c r="P19" s="553"/>
      <c r="Q19" s="553">
        <f t="shared" si="4"/>
        <v>1.3704154354249956</v>
      </c>
    </row>
    <row r="20" spans="2:25" s="549" customFormat="1" ht="18" customHeight="1" x14ac:dyDescent="0.2">
      <c r="B20" s="531" t="s">
        <v>5</v>
      </c>
      <c r="C20" s="546"/>
      <c r="D20" s="550">
        <f>'41cbenpreGI'!D20</f>
        <v>10739</v>
      </c>
      <c r="F20" s="551">
        <f>'41cbenpreGI'!F20+'41cbenpreGI'!H20+'41cbenpreGI'!J20+'41cbenpreGI'!L20+'41cbenpreGI'!N20</f>
        <v>4077</v>
      </c>
      <c r="G20" s="552">
        <f t="shared" si="0"/>
        <v>32.610782274836026</v>
      </c>
      <c r="H20" s="551">
        <f>'41cbenpreGI'!P20</f>
        <v>6567</v>
      </c>
      <c r="I20" s="552">
        <f>H20*100/$N20</f>
        <v>52.527595584706447</v>
      </c>
      <c r="J20" s="551">
        <f>'41cbenpreGI'!R20</f>
        <v>1858</v>
      </c>
      <c r="K20" s="552">
        <f>J20*100/$N20</f>
        <v>14.861622140457527</v>
      </c>
      <c r="L20" s="551">
        <f>'41cbenpreGI'!T20</f>
        <v>0</v>
      </c>
      <c r="M20" s="552">
        <f t="shared" si="3"/>
        <v>0</v>
      </c>
      <c r="N20" s="551">
        <f t="shared" si="5"/>
        <v>12502</v>
      </c>
      <c r="O20" s="552">
        <f t="shared" si="5"/>
        <v>100</v>
      </c>
      <c r="P20" s="553"/>
      <c r="Q20" s="553">
        <f t="shared" si="4"/>
        <v>1.1641679858459819</v>
      </c>
    </row>
    <row r="21" spans="2:25" s="549" customFormat="1" ht="18" customHeight="1" x14ac:dyDescent="0.2">
      <c r="B21" s="531" t="s">
        <v>38</v>
      </c>
      <c r="C21" s="546"/>
      <c r="D21" s="550">
        <f>'41cbenpreGI'!D21</f>
        <v>21190</v>
      </c>
      <c r="F21" s="551">
        <f>'41cbenpreGI'!F21+'41cbenpreGI'!H21+'41cbenpreGI'!J21+'41cbenpreGI'!L21+'41cbenpreGI'!N21</f>
        <v>17793</v>
      </c>
      <c r="G21" s="552">
        <f t="shared" si="0"/>
        <v>65.552812879932205</v>
      </c>
      <c r="H21" s="551">
        <f>'41cbenpreGI'!P21</f>
        <v>3713</v>
      </c>
      <c r="I21" s="552">
        <f>H21*100/$N21</f>
        <v>13.67940168735954</v>
      </c>
      <c r="J21" s="551">
        <f>'41cbenpreGI'!R21</f>
        <v>5634</v>
      </c>
      <c r="K21" s="552">
        <f>J21*100/$N21</f>
        <v>20.75673285930074</v>
      </c>
      <c r="L21" s="551">
        <f>'41cbenpreGI'!T21</f>
        <v>3</v>
      </c>
      <c r="M21" s="552">
        <f t="shared" si="3"/>
        <v>1.1052573407508381E-2</v>
      </c>
      <c r="N21" s="551">
        <f t="shared" si="5"/>
        <v>27143</v>
      </c>
      <c r="O21" s="552">
        <f t="shared" si="5"/>
        <v>100</v>
      </c>
      <c r="P21" s="553"/>
      <c r="Q21" s="553">
        <f t="shared" si="4"/>
        <v>1.2809344030202925</v>
      </c>
    </row>
    <row r="22" spans="2:25" s="549" customFormat="1" ht="21" customHeight="1" x14ac:dyDescent="0.2">
      <c r="B22" s="531" t="s">
        <v>45</v>
      </c>
      <c r="C22" s="546"/>
      <c r="D22" s="550">
        <f>'41cbenpreGI'!D22</f>
        <v>47995</v>
      </c>
      <c r="F22" s="551">
        <f>'41cbenpreGI'!F22+'41cbenpreGI'!H22+'41cbenpreGI'!J22+'41cbenpreGI'!L22+'41cbenpreGI'!N22</f>
        <v>50641</v>
      </c>
      <c r="G22" s="552">
        <f t="shared" si="0"/>
        <v>76.605754394457392</v>
      </c>
      <c r="H22" s="551">
        <f>'41cbenpreGI'!P22</f>
        <v>4300</v>
      </c>
      <c r="I22" s="552">
        <f>H22*100/$N22</f>
        <v>6.504704565394972</v>
      </c>
      <c r="J22" s="551">
        <f>'41cbenpreGI'!R22</f>
        <v>11165</v>
      </c>
      <c r="K22" s="552">
        <f>J22*100/$N22</f>
        <v>16.889541040147641</v>
      </c>
      <c r="L22" s="551">
        <f>'41cbenpreGI'!T22</f>
        <v>0</v>
      </c>
      <c r="M22" s="552">
        <f t="shared" si="3"/>
        <v>0</v>
      </c>
      <c r="N22" s="551">
        <f t="shared" si="5"/>
        <v>66106</v>
      </c>
      <c r="O22" s="552">
        <f t="shared" si="5"/>
        <v>100</v>
      </c>
      <c r="P22" s="553"/>
      <c r="Q22" s="553">
        <f t="shared" si="4"/>
        <v>1.3773518074799458</v>
      </c>
    </row>
    <row r="23" spans="2:25" s="549" customFormat="1" ht="18" customHeight="1" x14ac:dyDescent="0.2">
      <c r="B23" s="531" t="s">
        <v>46</v>
      </c>
      <c r="C23" s="546"/>
      <c r="D23" s="550">
        <f>'41cbenpreGI'!D23</f>
        <v>10328</v>
      </c>
      <c r="F23" s="551">
        <f>'41cbenpreGI'!F23+'41cbenpreGI'!H23+'41cbenpreGI'!J23+'41cbenpreGI'!L23+'41cbenpreGI'!N23</f>
        <v>6492</v>
      </c>
      <c r="G23" s="552">
        <f t="shared" si="0"/>
        <v>49.777641466032819</v>
      </c>
      <c r="H23" s="551">
        <f>'41cbenpreGI'!P23</f>
        <v>144</v>
      </c>
      <c r="I23" s="552">
        <f>H23*100/$N23</f>
        <v>1.1041251341818739</v>
      </c>
      <c r="J23" s="551">
        <f>'41cbenpreGI'!R23</f>
        <v>6405</v>
      </c>
      <c r="K23" s="552">
        <f>J23*100/$N23</f>
        <v>49.110565864131267</v>
      </c>
      <c r="L23" s="551">
        <f>'41cbenpreGI'!T23</f>
        <v>1</v>
      </c>
      <c r="M23" s="552">
        <f t="shared" si="3"/>
        <v>7.6675356540407916E-3</v>
      </c>
      <c r="N23" s="551">
        <f t="shared" si="5"/>
        <v>13042</v>
      </c>
      <c r="O23" s="552">
        <f t="shared" si="5"/>
        <v>100</v>
      </c>
      <c r="P23" s="553"/>
      <c r="Q23" s="553">
        <f t="shared" si="4"/>
        <v>1.2627807900852053</v>
      </c>
    </row>
    <row r="24" spans="2:25" s="549" customFormat="1" ht="22.5" customHeight="1" x14ac:dyDescent="0.2">
      <c r="B24" s="531" t="s">
        <v>47</v>
      </c>
      <c r="C24" s="546"/>
      <c r="D24" s="550">
        <f>'41cbenpreGI'!D24</f>
        <v>6265</v>
      </c>
      <c r="F24" s="551">
        <f>'41cbenpreGI'!F24+'41cbenpreGI'!H24+'41cbenpreGI'!J24+'41cbenpreGI'!L24+'41cbenpreGI'!N24</f>
        <v>3699</v>
      </c>
      <c r="G24" s="554">
        <f t="shared" si="0"/>
        <v>39.599614602290977</v>
      </c>
      <c r="H24" s="551">
        <f>'41cbenpreGI'!P24</f>
        <v>704</v>
      </c>
      <c r="I24" s="552">
        <f t="shared" si="1"/>
        <v>7.536666309816936</v>
      </c>
      <c r="J24" s="551">
        <f>'41cbenpreGI'!R24</f>
        <v>4928</v>
      </c>
      <c r="K24" s="552">
        <f t="shared" si="2"/>
        <v>52.756664168718551</v>
      </c>
      <c r="L24" s="551">
        <f>'41cbenpreGI'!T24</f>
        <v>10</v>
      </c>
      <c r="M24" s="552">
        <f t="shared" si="3"/>
        <v>0.10705491917353602</v>
      </c>
      <c r="N24" s="550">
        <f t="shared" si="5"/>
        <v>9341</v>
      </c>
      <c r="O24" s="552">
        <f t="shared" si="5"/>
        <v>100</v>
      </c>
      <c r="P24" s="553"/>
      <c r="Q24" s="553">
        <f t="shared" si="4"/>
        <v>1.4909816440542698</v>
      </c>
    </row>
    <row r="25" spans="2:25" s="549" customFormat="1" ht="18" customHeight="1" x14ac:dyDescent="0.2">
      <c r="B25" s="531" t="s">
        <v>48</v>
      </c>
      <c r="C25" s="546"/>
      <c r="D25" s="550">
        <f>'41cbenpreGI'!D25</f>
        <v>26754</v>
      </c>
      <c r="F25" s="551">
        <f>'41cbenpreGI'!F25+'41cbenpreGI'!H25+'41cbenpreGI'!J25+'41cbenpreGI'!L25+'41cbenpreGI'!N25</f>
        <v>19125</v>
      </c>
      <c r="G25" s="554">
        <f t="shared" si="0"/>
        <v>52.593224067759323</v>
      </c>
      <c r="H25" s="551">
        <f>'41cbenpreGI'!P25</f>
        <v>41</v>
      </c>
      <c r="I25" s="552">
        <f t="shared" si="1"/>
        <v>0.11274887251127488</v>
      </c>
      <c r="J25" s="551">
        <f>'41cbenpreGI'!R25</f>
        <v>14756</v>
      </c>
      <c r="K25" s="552">
        <f t="shared" si="2"/>
        <v>40.578594214057858</v>
      </c>
      <c r="L25" s="551">
        <f>'41cbenpreGI'!T25</f>
        <v>2442</v>
      </c>
      <c r="M25" s="552">
        <f t="shared" si="3"/>
        <v>6.7154328456715433</v>
      </c>
      <c r="N25" s="550">
        <f t="shared" si="5"/>
        <v>36364</v>
      </c>
      <c r="O25" s="552">
        <f t="shared" si="5"/>
        <v>100</v>
      </c>
      <c r="P25" s="553"/>
      <c r="Q25" s="553">
        <f t="shared" si="4"/>
        <v>1.3591986245047469</v>
      </c>
    </row>
    <row r="26" spans="2:25" s="549" customFormat="1" ht="18" customHeight="1" x14ac:dyDescent="0.2">
      <c r="B26" s="531" t="s">
        <v>49</v>
      </c>
      <c r="C26" s="546"/>
      <c r="D26" s="550">
        <f>'41cbenpreGI'!D26</f>
        <v>2692</v>
      </c>
      <c r="F26" s="551">
        <f>'41cbenpreGI'!F26+'41cbenpreGI'!H26+'41cbenpreGI'!J26+'41cbenpreGI'!L26+'41cbenpreGI'!N26</f>
        <v>3807</v>
      </c>
      <c r="G26" s="554">
        <f t="shared" si="0"/>
        <v>98.575867426204042</v>
      </c>
      <c r="H26" s="551">
        <f>'41cbenpreGI'!P26</f>
        <v>50</v>
      </c>
      <c r="I26" s="552">
        <f t="shared" si="1"/>
        <v>1.294665976178146</v>
      </c>
      <c r="J26" s="551">
        <f>'41cbenpreGI'!R26</f>
        <v>5</v>
      </c>
      <c r="K26" s="552">
        <f t="shared" si="2"/>
        <v>0.12946659761781459</v>
      </c>
      <c r="L26" s="551">
        <f>'41cbenpreGI'!T26</f>
        <v>0</v>
      </c>
      <c r="M26" s="552">
        <f t="shared" si="3"/>
        <v>0</v>
      </c>
      <c r="N26" s="550">
        <f t="shared" si="5"/>
        <v>3862</v>
      </c>
      <c r="O26" s="552">
        <f t="shared" si="5"/>
        <v>100.00000000000001</v>
      </c>
      <c r="P26" s="553"/>
      <c r="Q26" s="553">
        <f t="shared" si="4"/>
        <v>1.4346210995542348</v>
      </c>
    </row>
    <row r="27" spans="2:25" s="549" customFormat="1" ht="18" customHeight="1" x14ac:dyDescent="0.2">
      <c r="B27" s="531" t="s">
        <v>4</v>
      </c>
      <c r="C27" s="546"/>
      <c r="D27" s="550">
        <f>'41cbenpreGI'!D27</f>
        <v>923</v>
      </c>
      <c r="F27" s="551">
        <f>'41cbenpreGI'!F27+'41cbenpreGI'!H27+'41cbenpreGI'!J27+'41cbenpreGI'!L27+'41cbenpreGI'!N27</f>
        <v>912</v>
      </c>
      <c r="G27" s="554">
        <f t="shared" si="0"/>
        <v>71.083398285268899</v>
      </c>
      <c r="H27" s="551">
        <f>'41cbenpreGI'!P27</f>
        <v>1</v>
      </c>
      <c r="I27" s="552">
        <f t="shared" si="1"/>
        <v>7.7942322681215898E-2</v>
      </c>
      <c r="J27" s="551">
        <f>'41cbenpreGI'!R27</f>
        <v>370</v>
      </c>
      <c r="K27" s="552">
        <f t="shared" si="2"/>
        <v>28.838659392049884</v>
      </c>
      <c r="L27" s="551">
        <f>'41cbenpreGI'!T27</f>
        <v>0</v>
      </c>
      <c r="M27" s="552">
        <f t="shared" si="3"/>
        <v>0</v>
      </c>
      <c r="N27" s="551">
        <f t="shared" si="5"/>
        <v>1283</v>
      </c>
      <c r="O27" s="552">
        <f t="shared" si="5"/>
        <v>100</v>
      </c>
      <c r="P27" s="553"/>
      <c r="Q27" s="553">
        <f t="shared" si="4"/>
        <v>1.3900325027085589</v>
      </c>
    </row>
    <row r="28" spans="2:25" s="549" customFormat="1" ht="8.25" customHeight="1" x14ac:dyDescent="0.2">
      <c r="B28" s="555"/>
      <c r="C28" s="546"/>
      <c r="D28" s="556"/>
      <c r="F28" s="550"/>
      <c r="G28" s="557"/>
      <c r="H28" s="550"/>
      <c r="I28" s="557"/>
      <c r="J28" s="550"/>
      <c r="K28" s="557"/>
      <c r="L28" s="550"/>
      <c r="M28" s="557"/>
      <c r="N28" s="551"/>
      <c r="O28" s="553"/>
      <c r="P28" s="553"/>
      <c r="Q28" s="557"/>
    </row>
    <row r="29" spans="2:25" s="549" customFormat="1" ht="3" customHeight="1" x14ac:dyDescent="0.2">
      <c r="B29" s="545"/>
      <c r="C29" s="546"/>
      <c r="D29" s="558"/>
      <c r="F29" s="559"/>
      <c r="G29" s="559"/>
      <c r="H29" s="559"/>
      <c r="I29" s="559"/>
      <c r="J29" s="559"/>
      <c r="K29" s="559"/>
      <c r="L29" s="559"/>
      <c r="M29" s="559"/>
      <c r="N29" s="532"/>
      <c r="O29" s="559"/>
      <c r="P29" s="559"/>
      <c r="Q29" s="559"/>
    </row>
    <row r="30" spans="2:25" s="549" customFormat="1" ht="20.25" customHeight="1" x14ac:dyDescent="0.2">
      <c r="B30" s="531" t="s">
        <v>3</v>
      </c>
      <c r="C30" s="560"/>
      <c r="D30" s="532">
        <f>SUM(D10:D29)</f>
        <v>434742</v>
      </c>
      <c r="E30" s="561"/>
      <c r="F30" s="532">
        <f>SUM(F10:F27)</f>
        <v>346990</v>
      </c>
      <c r="G30" s="562">
        <f>F30*100/$N30</f>
        <v>59.400025335611254</v>
      </c>
      <c r="H30" s="532">
        <f>SUM(H10:H27)</f>
        <v>56648</v>
      </c>
      <c r="I30" s="562">
        <f>H30*100/$N30</f>
        <v>9.697376394742518</v>
      </c>
      <c r="J30" s="532">
        <f>SUM(J10:J27)</f>
        <v>177112</v>
      </c>
      <c r="K30" s="562">
        <f>J30*100/$N30</f>
        <v>30.319194464511313</v>
      </c>
      <c r="L30" s="532">
        <f>SUM(L10:L28)</f>
        <v>3408</v>
      </c>
      <c r="M30" s="562">
        <f>L30*100/$N30</f>
        <v>0.58340380513491208</v>
      </c>
      <c r="N30" s="532">
        <f>F30+H30+J30+L30</f>
        <v>584158</v>
      </c>
      <c r="O30" s="562">
        <f>G30+I30+K30+M30</f>
        <v>99.999999999999986</v>
      </c>
      <c r="P30" s="563"/>
      <c r="Q30" s="563">
        <f>(N30/D30)</f>
        <v>1.3436889005433108</v>
      </c>
    </row>
    <row r="31" spans="2:25" s="549" customFormat="1" ht="5.25" customHeight="1" x14ac:dyDescent="0.2">
      <c r="B31" s="531"/>
      <c r="C31" s="560"/>
      <c r="D31" s="532"/>
      <c r="E31" s="561"/>
      <c r="F31" s="532"/>
      <c r="G31" s="563"/>
      <c r="H31" s="532"/>
      <c r="I31" s="563"/>
      <c r="J31" s="532"/>
      <c r="K31" s="563"/>
      <c r="L31" s="532"/>
      <c r="M31" s="563"/>
      <c r="N31" s="532"/>
      <c r="O31" s="563"/>
      <c r="P31" s="532"/>
      <c r="Q31" s="563"/>
      <c r="R31" s="532"/>
      <c r="S31" s="563"/>
      <c r="T31" s="532"/>
      <c r="U31" s="563"/>
      <c r="V31" s="532"/>
      <c r="W31" s="563"/>
      <c r="X31" s="563"/>
      <c r="Y31" s="563"/>
    </row>
    <row r="32" spans="2:25" s="536" customFormat="1" ht="18.75" customHeight="1" x14ac:dyDescent="0.2">
      <c r="B32" s="540" t="s">
        <v>42</v>
      </c>
      <c r="C32" s="564"/>
      <c r="D32" s="564"/>
      <c r="E32" s="564"/>
      <c r="F32" s="564"/>
      <c r="G32" s="564"/>
      <c r="H32" s="564"/>
      <c r="I32" s="564"/>
      <c r="J32" s="564"/>
      <c r="K32" s="564"/>
      <c r="L32" s="564"/>
      <c r="N32" s="564"/>
      <c r="O32" s="564"/>
      <c r="P32" s="564"/>
      <c r="Q32" s="564"/>
      <c r="R32" s="564"/>
      <c r="S32" s="564"/>
      <c r="T32" s="564"/>
      <c r="U32" s="564"/>
      <c r="V32" s="564"/>
      <c r="W32" s="564"/>
    </row>
    <row r="33" spans="2:25" x14ac:dyDescent="0.2">
      <c r="B33" s="180" t="s">
        <v>50</v>
      </c>
      <c r="F33" s="177"/>
      <c r="G33" s="177"/>
      <c r="H33" s="177"/>
      <c r="I33" s="177"/>
      <c r="J33" s="177"/>
      <c r="K33" s="177"/>
      <c r="L33" s="177"/>
      <c r="M33" s="177"/>
      <c r="N33" s="177"/>
      <c r="O33" s="177"/>
      <c r="P33" s="177"/>
      <c r="Q33" s="177"/>
      <c r="R33" s="177"/>
      <c r="S33" s="177"/>
      <c r="T33" s="177"/>
      <c r="U33" s="177"/>
    </row>
    <row r="34" spans="2:25" x14ac:dyDescent="0.2">
      <c r="F34" s="47"/>
      <c r="G34" s="47"/>
      <c r="H34" s="47"/>
      <c r="I34" s="47"/>
      <c r="J34" s="47"/>
    </row>
    <row r="36" spans="2:25" x14ac:dyDescent="0.2">
      <c r="D36" s="18"/>
      <c r="T36" s="136"/>
      <c r="U36" s="136"/>
      <c r="X36" s="1"/>
      <c r="Y36" s="1"/>
    </row>
    <row r="37" spans="2:25" x14ac:dyDescent="0.2">
      <c r="T37" s="136"/>
      <c r="U37" s="136"/>
      <c r="X37" s="1"/>
      <c r="Y37" s="1"/>
    </row>
    <row r="38" spans="2:25" x14ac:dyDescent="0.2">
      <c r="T38" s="136"/>
      <c r="U38" s="136"/>
      <c r="X38" s="1"/>
      <c r="Y38" s="1"/>
    </row>
    <row r="39" spans="2:25" x14ac:dyDescent="0.2">
      <c r="T39" s="136"/>
      <c r="U39" s="136"/>
      <c r="X39" s="1"/>
      <c r="Y39" s="1"/>
    </row>
    <row r="40" spans="2:25" x14ac:dyDescent="0.2">
      <c r="T40" s="136"/>
      <c r="U40" s="136"/>
      <c r="X40" s="1"/>
      <c r="Y40" s="1"/>
    </row>
    <row r="41" spans="2:25" x14ac:dyDescent="0.2">
      <c r="T41" s="136"/>
      <c r="U41" s="136"/>
      <c r="X41" s="1"/>
      <c r="Y41" s="1"/>
    </row>
    <row r="42" spans="2:25" x14ac:dyDescent="0.2">
      <c r="T42" s="136"/>
      <c r="U42" s="136"/>
      <c r="X42" s="1"/>
      <c r="Y42" s="1"/>
    </row>
    <row r="43" spans="2:25" x14ac:dyDescent="0.2">
      <c r="T43" s="136"/>
      <c r="U43" s="136"/>
      <c r="X43" s="1"/>
      <c r="Y43" s="1"/>
    </row>
    <row r="44" spans="2:25" x14ac:dyDescent="0.2">
      <c r="T44" s="136"/>
      <c r="U44" s="136"/>
      <c r="X44" s="1"/>
      <c r="Y44" s="1"/>
    </row>
    <row r="45" spans="2:25" x14ac:dyDescent="0.2">
      <c r="T45" s="136"/>
      <c r="U45" s="136"/>
      <c r="X45" s="1"/>
      <c r="Y45" s="1"/>
    </row>
    <row r="46" spans="2:25" x14ac:dyDescent="0.2">
      <c r="T46" s="136"/>
      <c r="U46" s="136"/>
      <c r="X46" s="1"/>
      <c r="Y46" s="1"/>
    </row>
    <row r="47" spans="2:25" x14ac:dyDescent="0.2">
      <c r="T47" s="136"/>
      <c r="U47" s="136"/>
      <c r="X47" s="1"/>
      <c r="Y47" s="1"/>
    </row>
    <row r="48" spans="2:25" x14ac:dyDescent="0.2">
      <c r="T48" s="136"/>
      <c r="U48" s="136"/>
      <c r="X48" s="1"/>
      <c r="Y48" s="1"/>
    </row>
    <row r="49" spans="20:25" x14ac:dyDescent="0.2">
      <c r="T49" s="136"/>
      <c r="U49" s="136"/>
      <c r="X49" s="1"/>
      <c r="Y49" s="1"/>
    </row>
    <row r="50" spans="20:25" x14ac:dyDescent="0.2">
      <c r="T50" s="136"/>
      <c r="U50" s="136"/>
      <c r="X50" s="1"/>
      <c r="Y50" s="1"/>
    </row>
    <row r="51" spans="20:25" x14ac:dyDescent="0.2">
      <c r="T51" s="136"/>
      <c r="U51" s="136"/>
      <c r="X51" s="1"/>
      <c r="Y51" s="1"/>
    </row>
    <row r="52" spans="20:25" x14ac:dyDescent="0.2">
      <c r="T52" s="136"/>
      <c r="U52" s="136"/>
      <c r="X52" s="1"/>
      <c r="Y52" s="1"/>
    </row>
    <row r="53" spans="20:25" x14ac:dyDescent="0.2">
      <c r="T53" s="136"/>
      <c r="U53" s="136"/>
      <c r="X53" s="1"/>
      <c r="Y53" s="1"/>
    </row>
    <row r="54" spans="20:25" x14ac:dyDescent="0.2">
      <c r="T54" s="136"/>
      <c r="U54" s="136"/>
      <c r="X54" s="1"/>
      <c r="Y54" s="1"/>
    </row>
    <row r="55" spans="20:25" x14ac:dyDescent="0.2">
      <c r="T55" s="136"/>
      <c r="U55" s="136"/>
      <c r="X55" s="1"/>
      <c r="Y55" s="1"/>
    </row>
    <row r="56" spans="20:25" x14ac:dyDescent="0.2">
      <c r="T56" s="136"/>
      <c r="U56" s="136"/>
      <c r="X56" s="1"/>
      <c r="Y56" s="1"/>
    </row>
  </sheetData>
  <mergeCells count="9">
    <mergeCell ref="B3:X3"/>
    <mergeCell ref="B4:W4"/>
    <mergeCell ref="F6:W6"/>
    <mergeCell ref="B7:B8"/>
    <mergeCell ref="F7:G7"/>
    <mergeCell ref="H7:I7"/>
    <mergeCell ref="J7:K7"/>
    <mergeCell ref="L7:M7"/>
    <mergeCell ref="N7:O7"/>
  </mergeCells>
  <printOptions horizontalCentered="1"/>
  <pageMargins left="0" right="0" top="0.43307086614173229" bottom="0.43307086614173229" header="0" footer="0"/>
  <pageSetup paperSize="9" scale="89" orientation="landscape" r:id="rId1"/>
  <headerFooter alignWithMargins="0"/>
  <rowBreaks count="1" manualBreakCount="1">
    <brk id="32"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22">
    <tabColor theme="0"/>
    <pageSetUpPr fitToPage="1"/>
  </sheetPr>
  <dimension ref="A1:IY53"/>
  <sheetViews>
    <sheetView zoomScaleNormal="100" workbookViewId="0"/>
  </sheetViews>
  <sheetFormatPr baseColWidth="10" defaultColWidth="11.42578125" defaultRowHeight="15" x14ac:dyDescent="0.2"/>
  <cols>
    <col min="1" max="1" width="0.7109375" style="261" customWidth="1"/>
    <col min="2" max="2" width="28.7109375" style="261" customWidth="1"/>
    <col min="3" max="3" width="11.28515625" style="261" bestFit="1" customWidth="1"/>
    <col min="4" max="4" width="10.7109375" style="261" customWidth="1"/>
    <col min="5" max="5" width="0.7109375" style="261" customWidth="1"/>
    <col min="6" max="6" width="12.85546875" style="261" customWidth="1"/>
    <col min="7" max="7" width="7.28515625" style="261" customWidth="1"/>
    <col min="8" max="8" width="0.7109375" style="261" customWidth="1"/>
    <col min="9" max="9" width="10.5703125" style="261" customWidth="1"/>
    <col min="10" max="10" width="8.5703125" style="261" customWidth="1"/>
    <col min="11" max="11" width="9.85546875" style="261" customWidth="1"/>
    <col min="12" max="17" width="11.42578125" style="261"/>
    <col min="18" max="18" width="7.5703125" style="261" customWidth="1"/>
    <col min="19" max="19" width="2.28515625" style="261" customWidth="1"/>
    <col min="20" max="16384" width="11.42578125" style="261"/>
  </cols>
  <sheetData>
    <row r="1" spans="1:259" s="2" customFormat="1" ht="9" customHeight="1" x14ac:dyDescent="0.2">
      <c r="A1" s="201"/>
      <c r="B1" s="202"/>
      <c r="C1" s="202"/>
      <c r="D1" s="202"/>
      <c r="E1" s="203"/>
      <c r="F1" s="201"/>
      <c r="G1" s="201"/>
      <c r="H1" s="203"/>
      <c r="I1" s="201"/>
      <c r="J1" s="201"/>
      <c r="K1" s="264"/>
      <c r="L1" s="264"/>
      <c r="M1" s="264"/>
      <c r="N1" s="264"/>
      <c r="O1" s="201"/>
      <c r="P1" s="201"/>
      <c r="Q1" s="201"/>
      <c r="R1" s="264"/>
      <c r="S1" s="264"/>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c r="IP1" s="201"/>
      <c r="IQ1" s="201"/>
      <c r="IR1" s="201"/>
      <c r="IS1" s="201"/>
      <c r="IT1" s="201"/>
      <c r="IU1" s="201"/>
      <c r="IV1" s="201"/>
      <c r="IW1" s="201"/>
      <c r="IX1" s="201"/>
      <c r="IY1" s="201"/>
    </row>
    <row r="2" spans="1:259" s="44" customFormat="1" ht="49.5" customHeight="1" x14ac:dyDescent="0.2">
      <c r="A2" s="205"/>
      <c r="B2" s="265"/>
      <c r="C2" s="265"/>
      <c r="D2" s="265"/>
      <c r="E2" s="265"/>
      <c r="F2" s="265"/>
      <c r="G2" s="265"/>
      <c r="H2" s="265"/>
      <c r="I2" s="205"/>
      <c r="J2" s="205"/>
      <c r="K2" s="264"/>
      <c r="L2" s="264"/>
      <c r="M2" s="264"/>
      <c r="N2" s="264"/>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c r="FL2" s="205"/>
      <c r="FM2" s="205"/>
      <c r="FN2" s="205"/>
      <c r="FO2" s="205"/>
      <c r="FP2" s="205"/>
      <c r="FQ2" s="205"/>
      <c r="FR2" s="205"/>
      <c r="FS2" s="205"/>
      <c r="FT2" s="205"/>
      <c r="FU2" s="205"/>
      <c r="FV2" s="205"/>
      <c r="FW2" s="205"/>
      <c r="FX2" s="205"/>
      <c r="FY2" s="205"/>
      <c r="FZ2" s="205"/>
      <c r="GA2" s="205"/>
      <c r="GB2" s="205"/>
      <c r="GC2" s="205"/>
      <c r="GD2" s="205"/>
      <c r="GE2" s="205"/>
      <c r="GF2" s="205"/>
      <c r="GG2" s="205"/>
      <c r="GH2" s="205"/>
      <c r="GI2" s="205"/>
      <c r="GJ2" s="205"/>
      <c r="GK2" s="205"/>
      <c r="GL2" s="205"/>
      <c r="GM2" s="205"/>
      <c r="GN2" s="205"/>
      <c r="GO2" s="205"/>
      <c r="GP2" s="205"/>
      <c r="GQ2" s="205"/>
      <c r="GR2" s="205"/>
      <c r="GS2" s="205"/>
      <c r="GT2" s="205"/>
      <c r="GU2" s="205"/>
      <c r="GV2" s="205"/>
      <c r="GW2" s="205"/>
      <c r="GX2" s="205"/>
      <c r="GY2" s="205"/>
      <c r="GZ2" s="205"/>
      <c r="HA2" s="205"/>
      <c r="HB2" s="205"/>
      <c r="HC2" s="205"/>
      <c r="HD2" s="205"/>
      <c r="HE2" s="205"/>
      <c r="HF2" s="205"/>
      <c r="HG2" s="205"/>
      <c r="HH2" s="205"/>
      <c r="HI2" s="205"/>
      <c r="HJ2" s="205"/>
      <c r="HK2" s="205"/>
      <c r="HL2" s="205"/>
      <c r="HM2" s="205"/>
      <c r="HN2" s="205"/>
      <c r="HO2" s="205"/>
      <c r="HP2" s="205"/>
      <c r="HQ2" s="205"/>
      <c r="HR2" s="205"/>
      <c r="HS2" s="205"/>
      <c r="HT2" s="205"/>
      <c r="HU2" s="205"/>
      <c r="HV2" s="205"/>
      <c r="HW2" s="205"/>
      <c r="HX2" s="205"/>
      <c r="HY2" s="205"/>
      <c r="HZ2" s="205"/>
      <c r="IA2" s="205"/>
      <c r="IB2" s="205"/>
      <c r="IC2" s="205"/>
      <c r="ID2" s="205"/>
      <c r="IE2" s="205"/>
      <c r="IF2" s="205"/>
      <c r="IG2" s="205"/>
      <c r="IH2" s="205"/>
      <c r="II2" s="205"/>
      <c r="IJ2" s="205"/>
      <c r="IK2" s="205"/>
      <c r="IL2" s="205"/>
      <c r="IM2" s="205"/>
      <c r="IN2" s="205"/>
      <c r="IO2" s="205"/>
      <c r="IP2" s="205"/>
      <c r="IQ2" s="205"/>
      <c r="IR2" s="205"/>
      <c r="IS2" s="205"/>
      <c r="IT2" s="205"/>
      <c r="IU2" s="205"/>
      <c r="IV2" s="205"/>
      <c r="IW2" s="205"/>
      <c r="IX2" s="205"/>
      <c r="IY2" s="205"/>
    </row>
    <row r="3" spans="1:259" s="7" customFormat="1" ht="6.95" customHeight="1" x14ac:dyDescent="0.2">
      <c r="A3" s="208"/>
      <c r="B3" s="1034"/>
      <c r="C3" s="1034"/>
      <c r="D3" s="1034"/>
      <c r="E3" s="1034"/>
      <c r="F3" s="1034"/>
      <c r="G3" s="1034"/>
      <c r="H3" s="1034"/>
      <c r="I3" s="208"/>
      <c r="J3" s="208"/>
      <c r="K3" s="264"/>
      <c r="L3" s="264"/>
      <c r="M3" s="264"/>
      <c r="N3" s="264"/>
      <c r="O3" s="208"/>
      <c r="P3" s="208"/>
      <c r="Q3" s="208"/>
      <c r="R3" s="205"/>
      <c r="S3" s="205"/>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c r="HJ3" s="208"/>
      <c r="HK3" s="208"/>
      <c r="HL3" s="208"/>
      <c r="HM3" s="208"/>
      <c r="HN3" s="208"/>
      <c r="HO3" s="208"/>
      <c r="HP3" s="208"/>
      <c r="HQ3" s="208"/>
      <c r="HR3" s="208"/>
      <c r="HS3" s="208"/>
      <c r="HT3" s="208"/>
      <c r="HU3" s="208"/>
      <c r="HV3" s="208"/>
      <c r="HW3" s="208"/>
      <c r="HX3" s="208"/>
      <c r="HY3" s="208"/>
      <c r="HZ3" s="208"/>
      <c r="IA3" s="208"/>
      <c r="IB3" s="208"/>
      <c r="IC3" s="208"/>
      <c r="ID3" s="208"/>
      <c r="IE3" s="208"/>
      <c r="IF3" s="208"/>
      <c r="IG3" s="208"/>
      <c r="IH3" s="208"/>
      <c r="II3" s="208"/>
      <c r="IJ3" s="208"/>
      <c r="IK3" s="208"/>
      <c r="IL3" s="208"/>
      <c r="IM3" s="208"/>
      <c r="IN3" s="208"/>
      <c r="IO3" s="208"/>
      <c r="IP3" s="208"/>
      <c r="IQ3" s="208"/>
      <c r="IR3" s="208"/>
      <c r="IS3" s="208"/>
      <c r="IT3" s="208"/>
      <c r="IU3" s="208"/>
      <c r="IV3" s="208"/>
      <c r="IW3" s="208"/>
      <c r="IX3" s="208"/>
      <c r="IY3" s="208"/>
    </row>
    <row r="4" spans="1:259" s="7" customFormat="1" ht="41.25" customHeight="1" x14ac:dyDescent="0.2">
      <c r="A4" s="1110" t="s">
        <v>432</v>
      </c>
      <c r="B4" s="1110"/>
      <c r="C4" s="1110"/>
      <c r="D4" s="1110"/>
      <c r="E4" s="1110"/>
      <c r="F4" s="1110"/>
      <c r="G4" s="1110"/>
      <c r="H4" s="1110"/>
      <c r="I4" s="1110"/>
      <c r="J4" s="1110"/>
      <c r="K4" s="1110"/>
      <c r="L4" s="1110"/>
      <c r="M4" s="1110"/>
      <c r="N4" s="1110"/>
      <c r="O4" s="1110"/>
      <c r="P4" s="1110"/>
      <c r="Q4" s="1110"/>
      <c r="R4" s="266"/>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c r="HJ4" s="208"/>
      <c r="HK4" s="208"/>
      <c r="HL4" s="208"/>
      <c r="HM4" s="208"/>
      <c r="HN4" s="208"/>
      <c r="HO4" s="208"/>
      <c r="HP4" s="208"/>
      <c r="HQ4" s="208"/>
      <c r="HR4" s="208"/>
      <c r="HS4" s="208"/>
      <c r="HT4" s="208"/>
      <c r="HU4" s="208"/>
      <c r="HV4" s="208"/>
      <c r="HW4" s="208"/>
      <c r="HX4" s="208"/>
      <c r="HY4" s="208"/>
      <c r="HZ4" s="208"/>
      <c r="IA4" s="208"/>
      <c r="IB4" s="208"/>
      <c r="IC4" s="208"/>
      <c r="ID4" s="208"/>
      <c r="IE4" s="208"/>
      <c r="IF4" s="208"/>
      <c r="IG4" s="208"/>
      <c r="IH4" s="208"/>
      <c r="II4" s="208"/>
      <c r="IJ4" s="208"/>
      <c r="IK4" s="208"/>
      <c r="IL4" s="208"/>
      <c r="IM4" s="208"/>
      <c r="IN4" s="208"/>
      <c r="IO4" s="208"/>
      <c r="IP4" s="208"/>
      <c r="IQ4" s="208"/>
      <c r="IR4" s="208"/>
      <c r="IS4" s="208"/>
      <c r="IT4" s="208"/>
      <c r="IU4" s="208"/>
      <c r="IV4" s="208"/>
      <c r="IW4" s="208"/>
      <c r="IX4" s="208"/>
      <c r="IY4" s="208"/>
    </row>
    <row r="5" spans="1:259" s="7" customFormat="1" ht="12" customHeight="1" x14ac:dyDescent="0.2">
      <c r="A5" s="208"/>
      <c r="B5" s="1035" t="str">
        <f>porsaad!B6</f>
        <v>Situación a 31 de mayo de 2023</v>
      </c>
      <c r="C5" s="1035"/>
      <c r="D5" s="1035"/>
      <c r="E5" s="1035"/>
      <c r="F5" s="1035"/>
      <c r="G5" s="1035"/>
      <c r="H5" s="1035"/>
      <c r="I5" s="1035"/>
      <c r="J5" s="1035"/>
      <c r="K5" s="1035"/>
      <c r="L5" s="1035"/>
      <c r="M5" s="1035"/>
      <c r="N5" s="1035"/>
      <c r="O5" s="1035"/>
      <c r="P5" s="1035"/>
      <c r="Q5" s="1035"/>
      <c r="R5" s="91"/>
      <c r="S5" s="91"/>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c r="IY5" s="208"/>
    </row>
    <row r="6" spans="1:259" s="7" customFormat="1" ht="6.95" customHeight="1" x14ac:dyDescent="0.2">
      <c r="A6" s="208"/>
      <c r="B6" s="208"/>
      <c r="C6" s="208"/>
      <c r="D6" s="208"/>
      <c r="E6" s="208"/>
      <c r="F6" s="208"/>
      <c r="G6" s="208"/>
      <c r="H6" s="208"/>
      <c r="I6" s="208"/>
      <c r="J6" s="208"/>
      <c r="K6" s="208"/>
      <c r="L6" s="267"/>
      <c r="M6" s="267"/>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c r="FL6" s="208"/>
      <c r="FM6" s="208"/>
      <c r="FN6" s="208"/>
      <c r="FO6" s="208"/>
      <c r="FP6" s="208"/>
      <c r="FQ6" s="208"/>
      <c r="FR6" s="208"/>
      <c r="FS6" s="208"/>
      <c r="FT6" s="208"/>
      <c r="FU6" s="208"/>
      <c r="FV6" s="208"/>
      <c r="FW6" s="208"/>
      <c r="FX6" s="208"/>
      <c r="FY6" s="208"/>
      <c r="FZ6" s="208"/>
      <c r="GA6" s="208"/>
      <c r="GB6" s="208"/>
      <c r="GC6" s="208"/>
      <c r="GD6" s="208"/>
      <c r="GE6" s="208"/>
      <c r="GF6" s="208"/>
      <c r="GG6" s="208"/>
      <c r="GH6" s="208"/>
      <c r="GI6" s="208"/>
      <c r="GJ6" s="208"/>
      <c r="GK6" s="208"/>
      <c r="GL6" s="208"/>
      <c r="GM6" s="208"/>
      <c r="GN6" s="208"/>
      <c r="GO6" s="208"/>
      <c r="GP6" s="208"/>
      <c r="GQ6" s="208"/>
      <c r="GR6" s="208"/>
      <c r="GS6" s="208"/>
      <c r="GT6" s="208"/>
      <c r="GU6" s="208"/>
      <c r="GV6" s="208"/>
      <c r="GW6" s="208"/>
      <c r="GX6" s="208"/>
      <c r="GY6" s="208"/>
      <c r="GZ6" s="208"/>
      <c r="HA6" s="208"/>
      <c r="HB6" s="208"/>
      <c r="HC6" s="208"/>
      <c r="HD6" s="208"/>
      <c r="HE6" s="208"/>
      <c r="HF6" s="208"/>
      <c r="HG6" s="208"/>
      <c r="HH6" s="208"/>
      <c r="HI6" s="208"/>
      <c r="HJ6" s="208"/>
      <c r="HK6" s="208"/>
      <c r="HL6" s="208"/>
      <c r="HM6" s="208"/>
      <c r="HN6" s="208"/>
      <c r="HO6" s="208"/>
      <c r="HP6" s="208"/>
      <c r="HQ6" s="208"/>
      <c r="HR6" s="208"/>
      <c r="HS6" s="208"/>
      <c r="HT6" s="208"/>
      <c r="HU6" s="208"/>
      <c r="HV6" s="208"/>
      <c r="HW6" s="208"/>
      <c r="HX6" s="208"/>
      <c r="HY6" s="208"/>
      <c r="HZ6" s="208"/>
      <c r="IA6" s="208"/>
      <c r="IB6" s="208"/>
      <c r="IC6" s="208"/>
      <c r="ID6" s="208"/>
      <c r="IE6" s="208"/>
      <c r="IF6" s="208"/>
      <c r="IG6" s="208"/>
      <c r="IH6" s="208"/>
      <c r="II6" s="208"/>
      <c r="IJ6" s="208"/>
      <c r="IK6" s="208"/>
      <c r="IL6" s="208"/>
      <c r="IM6" s="208"/>
      <c r="IN6" s="208"/>
      <c r="IO6" s="208"/>
      <c r="IP6" s="208"/>
      <c r="IQ6" s="208"/>
      <c r="IR6" s="208"/>
      <c r="IS6" s="208"/>
      <c r="IT6" s="208"/>
      <c r="IU6" s="208"/>
      <c r="IV6" s="208"/>
      <c r="IW6" s="208"/>
      <c r="IX6" s="208"/>
      <c r="IY6" s="208"/>
    </row>
    <row r="7" spans="1:259" s="7" customFormat="1" ht="4.5" customHeight="1" x14ac:dyDescent="0.2">
      <c r="A7" s="208"/>
      <c r="B7" s="208"/>
      <c r="C7" s="208"/>
      <c r="D7" s="208"/>
      <c r="E7" s="208"/>
      <c r="F7" s="208"/>
      <c r="G7" s="208"/>
      <c r="H7" s="208"/>
      <c r="I7" s="208"/>
      <c r="J7" s="208"/>
      <c r="K7" s="208"/>
      <c r="L7" s="268"/>
      <c r="M7" s="268"/>
      <c r="N7" s="213"/>
      <c r="O7" s="213"/>
      <c r="P7" s="213"/>
      <c r="Q7" s="213"/>
      <c r="R7" s="211"/>
      <c r="S7" s="211"/>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08"/>
      <c r="HK7" s="208"/>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c r="IY7" s="208"/>
    </row>
    <row r="8" spans="1:259" s="7" customFormat="1" ht="52.5" customHeight="1" x14ac:dyDescent="0.2">
      <c r="A8" s="208"/>
      <c r="B8" s="210" t="s">
        <v>15</v>
      </c>
      <c r="C8" s="1045" t="s">
        <v>115</v>
      </c>
      <c r="D8" s="1044"/>
      <c r="E8" s="211"/>
      <c r="F8" s="1045" t="s">
        <v>116</v>
      </c>
      <c r="G8" s="1044"/>
      <c r="H8" s="211"/>
      <c r="I8" s="1045" t="s">
        <v>262</v>
      </c>
      <c r="J8" s="1043"/>
      <c r="K8" s="1044"/>
      <c r="L8" s="269"/>
      <c r="M8" s="269"/>
      <c r="N8" s="219"/>
      <c r="O8" s="219"/>
      <c r="P8" s="219"/>
      <c r="Q8" s="219"/>
      <c r="R8" s="216"/>
      <c r="S8" s="216"/>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row>
    <row r="9" spans="1:259" s="124" customFormat="1" ht="30.75" customHeight="1" x14ac:dyDescent="0.2">
      <c r="A9" s="270"/>
      <c r="B9" s="215"/>
      <c r="C9" s="217" t="s">
        <v>12</v>
      </c>
      <c r="D9" s="218" t="s">
        <v>13</v>
      </c>
      <c r="E9" s="216"/>
      <c r="F9" s="217" t="s">
        <v>12</v>
      </c>
      <c r="G9" s="271" t="s">
        <v>13</v>
      </c>
      <c r="H9" s="216"/>
      <c r="I9" s="217" t="s">
        <v>12</v>
      </c>
      <c r="J9" s="408" t="s">
        <v>119</v>
      </c>
      <c r="K9" s="218" t="s">
        <v>118</v>
      </c>
      <c r="L9" s="272"/>
      <c r="M9" s="272"/>
      <c r="N9" s="223"/>
      <c r="O9" s="223"/>
      <c r="P9" s="223"/>
      <c r="Q9" s="223"/>
      <c r="R9" s="223"/>
      <c r="S9" s="223"/>
      <c r="T9" s="270"/>
      <c r="U9" s="270"/>
      <c r="V9" s="270"/>
      <c r="W9" s="270"/>
      <c r="X9" s="270"/>
      <c r="Y9" s="270"/>
      <c r="Z9" s="270"/>
      <c r="AA9" s="270"/>
      <c r="AB9" s="270"/>
      <c r="AC9" s="270"/>
      <c r="AD9" s="270"/>
      <c r="AE9" s="270"/>
      <c r="AF9" s="270"/>
      <c r="AG9" s="270"/>
      <c r="AH9" s="270"/>
      <c r="AI9" s="270"/>
      <c r="AJ9" s="270"/>
      <c r="AK9" s="270"/>
      <c r="AL9" s="270"/>
      <c r="AM9" s="270"/>
      <c r="AN9" s="270"/>
      <c r="AO9" s="270"/>
      <c r="AP9" s="270"/>
      <c r="AQ9" s="270"/>
      <c r="AR9" s="270"/>
      <c r="AS9" s="270"/>
      <c r="AT9" s="270"/>
      <c r="AU9" s="270"/>
      <c r="AV9" s="270"/>
      <c r="AW9" s="270"/>
      <c r="AX9" s="270"/>
      <c r="AY9" s="270"/>
      <c r="AZ9" s="270"/>
      <c r="BA9" s="270"/>
      <c r="BB9" s="270"/>
      <c r="BC9" s="270"/>
      <c r="BD9" s="270"/>
      <c r="BE9" s="270"/>
      <c r="BF9" s="270"/>
      <c r="BG9" s="270"/>
      <c r="BH9" s="270"/>
      <c r="BI9" s="270"/>
      <c r="BJ9" s="270"/>
      <c r="BK9" s="270"/>
      <c r="BL9" s="270"/>
      <c r="BM9" s="270"/>
      <c r="BN9" s="270"/>
      <c r="BO9" s="270"/>
      <c r="BP9" s="270"/>
      <c r="BQ9" s="270"/>
      <c r="BR9" s="270"/>
      <c r="BS9" s="270"/>
      <c r="BT9" s="270"/>
      <c r="BU9" s="270"/>
      <c r="BV9" s="270"/>
      <c r="BW9" s="270"/>
      <c r="BX9" s="270"/>
      <c r="BY9" s="270"/>
      <c r="BZ9" s="270"/>
      <c r="CA9" s="270"/>
      <c r="CB9" s="270"/>
      <c r="CC9" s="270"/>
      <c r="CD9" s="270"/>
      <c r="CE9" s="270"/>
      <c r="CF9" s="270"/>
      <c r="CG9" s="270"/>
      <c r="CH9" s="270"/>
      <c r="CI9" s="270"/>
      <c r="CJ9" s="270"/>
      <c r="CK9" s="270"/>
      <c r="CL9" s="270"/>
      <c r="CM9" s="270"/>
      <c r="CN9" s="270"/>
      <c r="CO9" s="270"/>
      <c r="CP9" s="270"/>
      <c r="CQ9" s="270"/>
      <c r="CR9" s="270"/>
      <c r="CS9" s="270"/>
      <c r="CT9" s="270"/>
      <c r="CU9" s="270"/>
      <c r="CV9" s="270"/>
      <c r="CW9" s="270"/>
      <c r="CX9" s="270"/>
      <c r="CY9" s="270"/>
      <c r="CZ9" s="270"/>
      <c r="DA9" s="270"/>
      <c r="DB9" s="270"/>
      <c r="DC9" s="270"/>
      <c r="DD9" s="270"/>
      <c r="DE9" s="270"/>
      <c r="DF9" s="270"/>
      <c r="DG9" s="270"/>
      <c r="DH9" s="270"/>
      <c r="DI9" s="270"/>
      <c r="DJ9" s="270"/>
      <c r="DK9" s="270"/>
      <c r="DL9" s="270"/>
      <c r="DM9" s="270"/>
      <c r="DN9" s="270"/>
      <c r="DO9" s="270"/>
      <c r="DP9" s="270"/>
      <c r="DQ9" s="270"/>
      <c r="DR9" s="270"/>
      <c r="DS9" s="270"/>
      <c r="DT9" s="270"/>
      <c r="DU9" s="270"/>
      <c r="DV9" s="270"/>
      <c r="DW9" s="270"/>
      <c r="DX9" s="270"/>
      <c r="DY9" s="270"/>
      <c r="DZ9" s="270"/>
      <c r="EA9" s="270"/>
      <c r="EB9" s="270"/>
      <c r="EC9" s="270"/>
      <c r="ED9" s="270"/>
      <c r="EE9" s="270"/>
      <c r="EF9" s="270"/>
      <c r="EG9" s="270"/>
      <c r="EH9" s="270"/>
      <c r="EI9" s="270"/>
      <c r="EJ9" s="270"/>
      <c r="EK9" s="270"/>
      <c r="EL9" s="270"/>
      <c r="EM9" s="270"/>
      <c r="EN9" s="270"/>
      <c r="EO9" s="270"/>
      <c r="EP9" s="270"/>
      <c r="EQ9" s="270"/>
      <c r="ER9" s="270"/>
      <c r="ES9" s="270"/>
      <c r="ET9" s="270"/>
      <c r="EU9" s="270"/>
      <c r="EV9" s="270"/>
      <c r="EW9" s="270"/>
      <c r="EX9" s="270"/>
      <c r="EY9" s="270"/>
      <c r="EZ9" s="270"/>
      <c r="FA9" s="270"/>
      <c r="FB9" s="270"/>
      <c r="FC9" s="270"/>
      <c r="FD9" s="270"/>
      <c r="FE9" s="270"/>
      <c r="FF9" s="270"/>
      <c r="FG9" s="270"/>
      <c r="FH9" s="270"/>
      <c r="FI9" s="270"/>
      <c r="FJ9" s="270"/>
      <c r="FK9" s="270"/>
      <c r="FL9" s="270"/>
      <c r="FM9" s="270"/>
      <c r="FN9" s="270"/>
      <c r="FO9" s="270"/>
      <c r="FP9" s="270"/>
      <c r="FQ9" s="270"/>
      <c r="FR9" s="270"/>
      <c r="FS9" s="270"/>
      <c r="FT9" s="270"/>
      <c r="FU9" s="270"/>
      <c r="FV9" s="270"/>
      <c r="FW9" s="270"/>
      <c r="FX9" s="270"/>
      <c r="FY9" s="270"/>
      <c r="FZ9" s="270"/>
      <c r="GA9" s="270"/>
      <c r="GB9" s="270"/>
      <c r="GC9" s="270"/>
      <c r="GD9" s="270"/>
      <c r="GE9" s="270"/>
      <c r="GF9" s="270"/>
      <c r="GG9" s="270"/>
      <c r="GH9" s="270"/>
      <c r="GI9" s="270"/>
      <c r="GJ9" s="270"/>
      <c r="GK9" s="270"/>
      <c r="GL9" s="270"/>
      <c r="GM9" s="270"/>
      <c r="GN9" s="270"/>
      <c r="GO9" s="270"/>
      <c r="GP9" s="270"/>
      <c r="GQ9" s="270"/>
      <c r="GR9" s="270"/>
      <c r="GS9" s="270"/>
      <c r="GT9" s="270"/>
      <c r="GU9" s="270"/>
      <c r="GV9" s="270"/>
      <c r="GW9" s="270"/>
      <c r="GX9" s="270"/>
      <c r="GY9" s="270"/>
      <c r="GZ9" s="270"/>
      <c r="HA9" s="270"/>
      <c r="HB9" s="270"/>
      <c r="HC9" s="270"/>
      <c r="HD9" s="270"/>
      <c r="HE9" s="270"/>
      <c r="HF9" s="270"/>
      <c r="HG9" s="270"/>
      <c r="HH9" s="270"/>
      <c r="HI9" s="270"/>
      <c r="HJ9" s="270"/>
      <c r="HK9" s="270"/>
      <c r="HL9" s="270"/>
      <c r="HM9" s="270"/>
      <c r="HN9" s="270"/>
      <c r="HO9" s="270"/>
      <c r="HP9" s="270"/>
      <c r="HQ9" s="270"/>
      <c r="HR9" s="270"/>
      <c r="HS9" s="270"/>
      <c r="HT9" s="270"/>
      <c r="HU9" s="270"/>
      <c r="HV9" s="270"/>
      <c r="HW9" s="270"/>
      <c r="HX9" s="270"/>
      <c r="HY9" s="270"/>
      <c r="HZ9" s="270"/>
      <c r="IA9" s="270"/>
      <c r="IB9" s="270"/>
      <c r="IC9" s="270"/>
      <c r="ID9" s="270"/>
      <c r="IE9" s="270"/>
      <c r="IF9" s="270"/>
      <c r="IG9" s="270"/>
      <c r="IH9" s="270"/>
      <c r="II9" s="270"/>
      <c r="IJ9" s="270"/>
      <c r="IK9" s="270"/>
      <c r="IL9" s="270"/>
      <c r="IM9" s="270"/>
      <c r="IN9" s="270"/>
      <c r="IO9" s="270"/>
      <c r="IP9" s="270"/>
      <c r="IQ9" s="270"/>
      <c r="IR9" s="270"/>
      <c r="IS9" s="270"/>
      <c r="IT9" s="270"/>
      <c r="IU9" s="270"/>
      <c r="IV9" s="270"/>
      <c r="IW9" s="270"/>
      <c r="IX9" s="270"/>
      <c r="IY9" s="270"/>
    </row>
    <row r="10" spans="1:259" s="39" customFormat="1" ht="7.5" customHeight="1" x14ac:dyDescent="0.2">
      <c r="A10" s="216"/>
      <c r="B10" s="219"/>
      <c r="C10" s="221"/>
      <c r="D10" s="221"/>
      <c r="E10" s="219"/>
      <c r="F10" s="219"/>
      <c r="G10" s="219"/>
      <c r="H10" s="219"/>
      <c r="I10" s="219"/>
      <c r="J10" s="219"/>
      <c r="K10" s="219"/>
      <c r="L10" s="273"/>
      <c r="M10" s="274"/>
      <c r="N10" s="232"/>
      <c r="O10" s="232"/>
      <c r="P10" s="232"/>
      <c r="Q10" s="232"/>
      <c r="R10" s="275"/>
      <c r="S10" s="275"/>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c r="BJ10" s="216"/>
      <c r="BK10" s="216"/>
      <c r="BL10" s="216"/>
      <c r="BM10" s="216"/>
      <c r="BN10" s="216"/>
      <c r="BO10" s="216"/>
      <c r="BP10" s="216"/>
      <c r="BQ10" s="216"/>
      <c r="BR10" s="216"/>
      <c r="BS10" s="216"/>
      <c r="BT10" s="216"/>
      <c r="BU10" s="216"/>
      <c r="BV10" s="216"/>
      <c r="BW10" s="216"/>
      <c r="BX10" s="216"/>
      <c r="BY10" s="216"/>
      <c r="BZ10" s="216"/>
      <c r="CA10" s="216"/>
      <c r="CB10" s="216"/>
      <c r="CC10" s="216"/>
      <c r="CD10" s="216"/>
      <c r="CE10" s="216"/>
      <c r="CF10" s="216"/>
      <c r="CG10" s="216"/>
      <c r="CH10" s="216"/>
      <c r="CI10" s="216"/>
      <c r="CJ10" s="216"/>
      <c r="CK10" s="216"/>
      <c r="CL10" s="216"/>
      <c r="CM10" s="216"/>
      <c r="CN10" s="216"/>
      <c r="CO10" s="216"/>
      <c r="CP10" s="216"/>
      <c r="CQ10" s="216"/>
      <c r="CR10" s="216"/>
      <c r="CS10" s="216"/>
      <c r="CT10" s="216"/>
      <c r="CU10" s="216"/>
      <c r="CV10" s="216"/>
      <c r="CW10" s="216"/>
      <c r="CX10" s="216"/>
      <c r="CY10" s="216"/>
      <c r="CZ10" s="216"/>
      <c r="DA10" s="216"/>
      <c r="DB10" s="216"/>
      <c r="DC10" s="216"/>
      <c r="DD10" s="216"/>
      <c r="DE10" s="216"/>
      <c r="DF10" s="216"/>
      <c r="DG10" s="216"/>
      <c r="DH10" s="216"/>
      <c r="DI10" s="216"/>
      <c r="DJ10" s="216"/>
      <c r="DK10" s="216"/>
      <c r="DL10" s="216"/>
      <c r="DM10" s="216"/>
      <c r="DN10" s="216"/>
      <c r="DO10" s="216"/>
      <c r="DP10" s="216"/>
      <c r="DQ10" s="216"/>
      <c r="DR10" s="216"/>
      <c r="DS10" s="216"/>
      <c r="DT10" s="216"/>
      <c r="DU10" s="216"/>
      <c r="DV10" s="216"/>
      <c r="DW10" s="216"/>
      <c r="DX10" s="216"/>
      <c r="DY10" s="216"/>
      <c r="DZ10" s="216"/>
      <c r="EA10" s="216"/>
      <c r="EB10" s="216"/>
      <c r="EC10" s="216"/>
      <c r="ED10" s="216"/>
      <c r="EE10" s="216"/>
      <c r="EF10" s="216"/>
      <c r="EG10" s="216"/>
      <c r="EH10" s="216"/>
      <c r="EI10" s="216"/>
      <c r="EJ10" s="216"/>
      <c r="EK10" s="216"/>
      <c r="EL10" s="216"/>
      <c r="EM10" s="216"/>
      <c r="EN10" s="216"/>
      <c r="EO10" s="216"/>
      <c r="EP10" s="216"/>
      <c r="EQ10" s="216"/>
      <c r="ER10" s="216"/>
      <c r="ES10" s="216"/>
      <c r="ET10" s="216"/>
      <c r="EU10" s="216"/>
      <c r="EV10" s="216"/>
      <c r="EW10" s="216"/>
      <c r="EX10" s="216"/>
      <c r="EY10" s="216"/>
      <c r="EZ10" s="216"/>
      <c r="FA10" s="216"/>
      <c r="FB10" s="216"/>
      <c r="FC10" s="216"/>
      <c r="FD10" s="216"/>
      <c r="FE10" s="216"/>
      <c r="FF10" s="216"/>
      <c r="FG10" s="216"/>
      <c r="FH10" s="216"/>
      <c r="FI10" s="216"/>
      <c r="FJ10" s="216"/>
      <c r="FK10" s="216"/>
      <c r="FL10" s="216"/>
      <c r="FM10" s="216"/>
      <c r="FN10" s="216"/>
      <c r="FO10" s="216"/>
      <c r="FP10" s="216"/>
      <c r="FQ10" s="216"/>
      <c r="FR10" s="216"/>
      <c r="FS10" s="216"/>
      <c r="FT10" s="216"/>
      <c r="FU10" s="216"/>
      <c r="FV10" s="216"/>
      <c r="FW10" s="216"/>
      <c r="FX10" s="216"/>
      <c r="FY10" s="216"/>
      <c r="FZ10" s="216"/>
      <c r="GA10" s="216"/>
      <c r="GB10" s="216"/>
      <c r="GC10" s="216"/>
      <c r="GD10" s="216"/>
      <c r="GE10" s="216"/>
      <c r="GF10" s="216"/>
      <c r="GG10" s="216"/>
      <c r="GH10" s="216"/>
      <c r="GI10" s="216"/>
      <c r="GJ10" s="216"/>
      <c r="GK10" s="216"/>
      <c r="GL10" s="216"/>
      <c r="GM10" s="216"/>
      <c r="GN10" s="216"/>
      <c r="GO10" s="216"/>
      <c r="GP10" s="216"/>
      <c r="GQ10" s="216"/>
      <c r="GR10" s="216"/>
      <c r="GS10" s="216"/>
      <c r="GT10" s="216"/>
      <c r="GU10" s="216"/>
      <c r="GV10" s="216"/>
      <c r="GW10" s="216"/>
      <c r="GX10" s="216"/>
      <c r="GY10" s="216"/>
      <c r="GZ10" s="216"/>
      <c r="HA10" s="216"/>
      <c r="HB10" s="216"/>
      <c r="HC10" s="216"/>
      <c r="HD10" s="216"/>
      <c r="HE10" s="216"/>
      <c r="HF10" s="216"/>
      <c r="HG10" s="216"/>
      <c r="HH10" s="216"/>
      <c r="HI10" s="216"/>
      <c r="HJ10" s="216"/>
      <c r="HK10" s="216"/>
      <c r="HL10" s="216"/>
      <c r="HM10" s="216"/>
      <c r="HN10" s="216"/>
      <c r="HO10" s="216"/>
      <c r="HP10" s="216"/>
      <c r="HQ10" s="216"/>
      <c r="HR10" s="216"/>
      <c r="HS10" s="216"/>
      <c r="HT10" s="216"/>
      <c r="HU10" s="216"/>
      <c r="HV10" s="216"/>
      <c r="HW10" s="216"/>
      <c r="HX10" s="216"/>
      <c r="HY10" s="216"/>
      <c r="HZ10" s="216"/>
      <c r="IA10" s="216"/>
      <c r="IB10" s="216"/>
      <c r="IC10" s="216"/>
      <c r="ID10" s="216"/>
      <c r="IE10" s="216"/>
      <c r="IF10" s="216"/>
      <c r="IG10" s="216"/>
      <c r="IH10" s="216"/>
      <c r="II10" s="216"/>
      <c r="IJ10" s="216"/>
      <c r="IK10" s="216"/>
      <c r="IL10" s="216"/>
      <c r="IM10" s="216"/>
      <c r="IN10" s="216"/>
      <c r="IO10" s="216"/>
      <c r="IP10" s="216"/>
      <c r="IQ10" s="216"/>
      <c r="IR10" s="216"/>
      <c r="IS10" s="216"/>
      <c r="IT10" s="216"/>
      <c r="IU10" s="216"/>
      <c r="IV10" s="216"/>
      <c r="IW10" s="216"/>
      <c r="IX10" s="216"/>
      <c r="IY10" s="216"/>
    </row>
    <row r="11" spans="1:259" s="27" customFormat="1" ht="18" customHeight="1" x14ac:dyDescent="0.2">
      <c r="A11" s="222"/>
      <c r="B11" s="225" t="s">
        <v>11</v>
      </c>
      <c r="C11" s="404">
        <v>8500187</v>
      </c>
      <c r="D11" s="185">
        <v>17.904395579860061</v>
      </c>
      <c r="E11" s="276"/>
      <c r="F11" s="227">
        <v>1055830</v>
      </c>
      <c r="G11" s="228">
        <v>16.278233638280728</v>
      </c>
      <c r="H11" s="276"/>
      <c r="I11" s="277">
        <v>272073</v>
      </c>
      <c r="J11" s="412">
        <f>I11*100/C11</f>
        <v>3.2007884061844756</v>
      </c>
      <c r="K11" s="228">
        <f>I11*100/F11</f>
        <v>25.768636996486176</v>
      </c>
      <c r="L11" s="278"/>
      <c r="M11" s="278">
        <f>_xlfn.RANK.EQ(K11,K$11:K$31,0)</f>
        <v>2</v>
      </c>
      <c r="N11" s="278">
        <v>1</v>
      </c>
      <c r="O11" s="278">
        <f>MATCH(N11,M$11:M$31,0)</f>
        <v>7</v>
      </c>
      <c r="P11" s="279" t="str">
        <f t="shared" ref="P11:P29" si="0">INDEX(B$11:B$31,O11,1)</f>
        <v>Castilla y León</v>
      </c>
      <c r="Q11" s="280">
        <f>INDEX(K$11:K$31,O11,1)</f>
        <v>27.895602020115639</v>
      </c>
      <c r="R11" s="310"/>
      <c r="S11" s="275"/>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row>
    <row r="12" spans="1:259" s="125" customFormat="1" ht="18" customHeight="1" x14ac:dyDescent="0.2">
      <c r="A12" s="281"/>
      <c r="B12" s="233" t="s">
        <v>10</v>
      </c>
      <c r="C12" s="405">
        <v>1326315</v>
      </c>
      <c r="D12" s="186">
        <v>2.793687765163531</v>
      </c>
      <c r="E12" s="276"/>
      <c r="F12" s="234">
        <v>194402</v>
      </c>
      <c r="G12" s="235">
        <v>2.9971881607352038</v>
      </c>
      <c r="H12" s="276"/>
      <c r="I12" s="282">
        <v>38394</v>
      </c>
      <c r="J12" s="413">
        <f t="shared" ref="J12:J28" si="1">I12*100/C12</f>
        <v>2.8947874373734748</v>
      </c>
      <c r="K12" s="235">
        <f t="shared" ref="K12:K28" si="2">I12*100/F12</f>
        <v>19.749796812789992</v>
      </c>
      <c r="L12" s="278"/>
      <c r="M12" s="278">
        <f t="shared" ref="M12:M31" si="3">_xlfn.RANK.EQ(K12,K$11:K$31,0)</f>
        <v>9</v>
      </c>
      <c r="N12" s="278">
        <v>2</v>
      </c>
      <c r="O12" s="278">
        <f t="shared" ref="O12:O29" si="4">MATCH(N12,M$11:M$31,0)</f>
        <v>1</v>
      </c>
      <c r="P12" s="279" t="str">
        <f t="shared" si="0"/>
        <v>Andalucía</v>
      </c>
      <c r="Q12" s="280">
        <f t="shared" ref="Q12:Q29" si="5">INDEX(K$11:K$31,O12,1)</f>
        <v>25.768636996486176</v>
      </c>
      <c r="R12" s="310"/>
      <c r="S12" s="275"/>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c r="DM12" s="281"/>
      <c r="DN12" s="281"/>
      <c r="DO12" s="281"/>
      <c r="DP12" s="281"/>
      <c r="DQ12" s="281"/>
      <c r="DR12" s="281"/>
      <c r="DS12" s="281"/>
      <c r="DT12" s="281"/>
      <c r="DU12" s="281"/>
      <c r="DV12" s="281"/>
      <c r="DW12" s="281"/>
      <c r="DX12" s="281"/>
      <c r="DY12" s="281"/>
      <c r="DZ12" s="281"/>
      <c r="EA12" s="281"/>
      <c r="EB12" s="281"/>
      <c r="EC12" s="281"/>
      <c r="ED12" s="281"/>
      <c r="EE12" s="281"/>
      <c r="EF12" s="281"/>
      <c r="EG12" s="281"/>
      <c r="EH12" s="281"/>
      <c r="EI12" s="281"/>
      <c r="EJ12" s="281"/>
      <c r="EK12" s="281"/>
      <c r="EL12" s="281"/>
      <c r="EM12" s="281"/>
      <c r="EN12" s="281"/>
      <c r="EO12" s="281"/>
      <c r="EP12" s="281"/>
      <c r="EQ12" s="281"/>
      <c r="ER12" s="281"/>
      <c r="ES12" s="281"/>
      <c r="ET12" s="281"/>
      <c r="EU12" s="281"/>
      <c r="EV12" s="281"/>
      <c r="EW12" s="281"/>
      <c r="EX12" s="281"/>
      <c r="EY12" s="281"/>
      <c r="EZ12" s="281"/>
      <c r="FA12" s="281"/>
      <c r="FB12" s="281"/>
      <c r="FC12" s="281"/>
      <c r="FD12" s="281"/>
      <c r="FE12" s="281"/>
      <c r="FF12" s="281"/>
      <c r="FG12" s="281"/>
      <c r="FH12" s="281"/>
      <c r="FI12" s="281"/>
      <c r="FJ12" s="281"/>
      <c r="FK12" s="281"/>
      <c r="FL12" s="281"/>
      <c r="FM12" s="281"/>
      <c r="FN12" s="281"/>
      <c r="FO12" s="281"/>
      <c r="FP12" s="281"/>
      <c r="FQ12" s="281"/>
      <c r="FR12" s="281"/>
      <c r="FS12" s="281"/>
      <c r="FT12" s="281"/>
      <c r="FU12" s="281"/>
      <c r="FV12" s="281"/>
      <c r="FW12" s="281"/>
      <c r="FX12" s="281"/>
      <c r="FY12" s="281"/>
      <c r="FZ12" s="281"/>
      <c r="GA12" s="281"/>
      <c r="GB12" s="281"/>
      <c r="GC12" s="281"/>
      <c r="GD12" s="281"/>
      <c r="GE12" s="281"/>
      <c r="GF12" s="281"/>
      <c r="GG12" s="281"/>
      <c r="GH12" s="281"/>
      <c r="GI12" s="281"/>
      <c r="GJ12" s="281"/>
      <c r="GK12" s="281"/>
      <c r="GL12" s="281"/>
      <c r="GM12" s="281"/>
      <c r="GN12" s="281"/>
      <c r="GO12" s="281"/>
      <c r="GP12" s="281"/>
      <c r="GQ12" s="281"/>
      <c r="GR12" s="281"/>
      <c r="GS12" s="281"/>
      <c r="GT12" s="281"/>
      <c r="GU12" s="281"/>
      <c r="GV12" s="281"/>
      <c r="GW12" s="281"/>
      <c r="GX12" s="281"/>
      <c r="GY12" s="281"/>
      <c r="GZ12" s="281"/>
      <c r="HA12" s="281"/>
      <c r="HB12" s="281"/>
      <c r="HC12" s="281"/>
      <c r="HD12" s="281"/>
      <c r="HE12" s="281"/>
      <c r="HF12" s="281"/>
      <c r="HG12" s="281"/>
      <c r="HH12" s="281"/>
      <c r="HI12" s="281"/>
      <c r="HJ12" s="281"/>
      <c r="HK12" s="281"/>
      <c r="HL12" s="281"/>
      <c r="HM12" s="281"/>
      <c r="HN12" s="281"/>
      <c r="HO12" s="281"/>
      <c r="HP12" s="281"/>
      <c r="HQ12" s="281"/>
      <c r="HR12" s="281"/>
      <c r="HS12" s="281"/>
      <c r="HT12" s="281"/>
      <c r="HU12" s="281"/>
      <c r="HV12" s="281"/>
      <c r="HW12" s="281"/>
      <c r="HX12" s="281"/>
      <c r="HY12" s="281"/>
      <c r="HZ12" s="281"/>
      <c r="IA12" s="281"/>
      <c r="IB12" s="281"/>
      <c r="IC12" s="281"/>
      <c r="ID12" s="281"/>
      <c r="IE12" s="281"/>
      <c r="IF12" s="281"/>
      <c r="IG12" s="281"/>
      <c r="IH12" s="281"/>
      <c r="II12" s="281"/>
      <c r="IJ12" s="281"/>
      <c r="IK12" s="281"/>
      <c r="IL12" s="281"/>
      <c r="IM12" s="281"/>
      <c r="IN12" s="281"/>
      <c r="IO12" s="281"/>
      <c r="IP12" s="281"/>
      <c r="IQ12" s="281"/>
      <c r="IR12" s="281"/>
      <c r="IS12" s="281"/>
      <c r="IT12" s="281"/>
      <c r="IU12" s="281"/>
      <c r="IV12" s="281"/>
      <c r="IW12" s="281"/>
      <c r="IX12" s="281"/>
      <c r="IY12" s="281"/>
    </row>
    <row r="13" spans="1:259" s="125" customFormat="1" ht="18" customHeight="1" x14ac:dyDescent="0.2">
      <c r="A13" s="281"/>
      <c r="B13" s="233" t="s">
        <v>40</v>
      </c>
      <c r="C13" s="405">
        <v>1004686</v>
      </c>
      <c r="D13" s="186">
        <v>2.1162235110294971</v>
      </c>
      <c r="E13" s="276"/>
      <c r="F13" s="234">
        <v>193502</v>
      </c>
      <c r="G13" s="235">
        <v>2.9833124323750959</v>
      </c>
      <c r="H13" s="276"/>
      <c r="I13" s="282">
        <v>29719</v>
      </c>
      <c r="J13" s="413">
        <f t="shared" si="1"/>
        <v>2.95803863097525</v>
      </c>
      <c r="K13" s="235">
        <f t="shared" si="2"/>
        <v>15.358497586588252</v>
      </c>
      <c r="L13" s="278"/>
      <c r="M13" s="278">
        <f t="shared" si="3"/>
        <v>17</v>
      </c>
      <c r="N13" s="278">
        <v>3</v>
      </c>
      <c r="O13" s="278">
        <f>MATCH(N13,M$11:M$31,0)</f>
        <v>8</v>
      </c>
      <c r="P13" s="279" t="str">
        <f t="shared" si="0"/>
        <v>Castilla - La Mancha</v>
      </c>
      <c r="Q13" s="280">
        <f t="shared" si="5"/>
        <v>23.621156466104473</v>
      </c>
      <c r="R13" s="310"/>
      <c r="S13" s="275"/>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c r="DM13" s="281"/>
      <c r="DN13" s="281"/>
      <c r="DO13" s="281"/>
      <c r="DP13" s="281"/>
      <c r="DQ13" s="281"/>
      <c r="DR13" s="281"/>
      <c r="DS13" s="281"/>
      <c r="DT13" s="281"/>
      <c r="DU13" s="281"/>
      <c r="DV13" s="281"/>
      <c r="DW13" s="281"/>
      <c r="DX13" s="281"/>
      <c r="DY13" s="281"/>
      <c r="DZ13" s="281"/>
      <c r="EA13" s="281"/>
      <c r="EB13" s="281"/>
      <c r="EC13" s="281"/>
      <c r="ED13" s="281"/>
      <c r="EE13" s="281"/>
      <c r="EF13" s="281"/>
      <c r="EG13" s="281"/>
      <c r="EH13" s="281"/>
      <c r="EI13" s="281"/>
      <c r="EJ13" s="281"/>
      <c r="EK13" s="281"/>
      <c r="EL13" s="281"/>
      <c r="EM13" s="281"/>
      <c r="EN13" s="281"/>
      <c r="EO13" s="281"/>
      <c r="EP13" s="281"/>
      <c r="EQ13" s="281"/>
      <c r="ER13" s="281"/>
      <c r="ES13" s="281"/>
      <c r="ET13" s="281"/>
      <c r="EU13" s="281"/>
      <c r="EV13" s="281"/>
      <c r="EW13" s="281"/>
      <c r="EX13" s="281"/>
      <c r="EY13" s="281"/>
      <c r="EZ13" s="281"/>
      <c r="FA13" s="281"/>
      <c r="FB13" s="281"/>
      <c r="FC13" s="281"/>
      <c r="FD13" s="281"/>
      <c r="FE13" s="281"/>
      <c r="FF13" s="281"/>
      <c r="FG13" s="281"/>
      <c r="FH13" s="281"/>
      <c r="FI13" s="281"/>
      <c r="FJ13" s="281"/>
      <c r="FK13" s="281"/>
      <c r="FL13" s="281"/>
      <c r="FM13" s="281"/>
      <c r="FN13" s="281"/>
      <c r="FO13" s="281"/>
      <c r="FP13" s="281"/>
      <c r="FQ13" s="281"/>
      <c r="FR13" s="281"/>
      <c r="FS13" s="281"/>
      <c r="FT13" s="281"/>
      <c r="FU13" s="281"/>
      <c r="FV13" s="281"/>
      <c r="FW13" s="281"/>
      <c r="FX13" s="281"/>
      <c r="FY13" s="281"/>
      <c r="FZ13" s="281"/>
      <c r="GA13" s="281"/>
      <c r="GB13" s="281"/>
      <c r="GC13" s="281"/>
      <c r="GD13" s="281"/>
      <c r="GE13" s="281"/>
      <c r="GF13" s="281"/>
      <c r="GG13" s="281"/>
      <c r="GH13" s="281"/>
      <c r="GI13" s="281"/>
      <c r="GJ13" s="281"/>
      <c r="GK13" s="281"/>
      <c r="GL13" s="281"/>
      <c r="GM13" s="281"/>
      <c r="GN13" s="281"/>
      <c r="GO13" s="281"/>
      <c r="GP13" s="281"/>
      <c r="GQ13" s="281"/>
      <c r="GR13" s="281"/>
      <c r="GS13" s="281"/>
      <c r="GT13" s="281"/>
      <c r="GU13" s="281"/>
      <c r="GV13" s="281"/>
      <c r="GW13" s="281"/>
      <c r="GX13" s="281"/>
      <c r="GY13" s="281"/>
      <c r="GZ13" s="281"/>
      <c r="HA13" s="281"/>
      <c r="HB13" s="281"/>
      <c r="HC13" s="281"/>
      <c r="HD13" s="281"/>
      <c r="HE13" s="281"/>
      <c r="HF13" s="281"/>
      <c r="HG13" s="281"/>
      <c r="HH13" s="281"/>
      <c r="HI13" s="281"/>
      <c r="HJ13" s="281"/>
      <c r="HK13" s="281"/>
      <c r="HL13" s="281"/>
      <c r="HM13" s="281"/>
      <c r="HN13" s="281"/>
      <c r="HO13" s="281"/>
      <c r="HP13" s="281"/>
      <c r="HQ13" s="281"/>
      <c r="HR13" s="281"/>
      <c r="HS13" s="281"/>
      <c r="HT13" s="281"/>
      <c r="HU13" s="281"/>
      <c r="HV13" s="281"/>
      <c r="HW13" s="281"/>
      <c r="HX13" s="281"/>
      <c r="HY13" s="281"/>
      <c r="HZ13" s="281"/>
      <c r="IA13" s="281"/>
      <c r="IB13" s="281"/>
      <c r="IC13" s="281"/>
      <c r="ID13" s="281"/>
      <c r="IE13" s="281"/>
      <c r="IF13" s="281"/>
      <c r="IG13" s="281"/>
      <c r="IH13" s="281"/>
      <c r="II13" s="281"/>
      <c r="IJ13" s="281"/>
      <c r="IK13" s="281"/>
      <c r="IL13" s="281"/>
      <c r="IM13" s="281"/>
      <c r="IN13" s="281"/>
      <c r="IO13" s="281"/>
      <c r="IP13" s="281"/>
      <c r="IQ13" s="281"/>
      <c r="IR13" s="281"/>
      <c r="IS13" s="281"/>
      <c r="IT13" s="281"/>
      <c r="IU13" s="281"/>
      <c r="IV13" s="281"/>
      <c r="IW13" s="281"/>
      <c r="IX13" s="281"/>
      <c r="IY13" s="281"/>
    </row>
    <row r="14" spans="1:259" s="125" customFormat="1" ht="18" customHeight="1" x14ac:dyDescent="0.2">
      <c r="A14" s="281"/>
      <c r="B14" s="233" t="s">
        <v>41</v>
      </c>
      <c r="C14" s="405">
        <v>1176659</v>
      </c>
      <c r="D14" s="186">
        <v>2.4784593796115968</v>
      </c>
      <c r="E14" s="276"/>
      <c r="F14" s="234">
        <v>122308</v>
      </c>
      <c r="G14" s="235">
        <v>1.8856806491867435</v>
      </c>
      <c r="H14" s="276"/>
      <c r="I14" s="282">
        <v>27463</v>
      </c>
      <c r="J14" s="413">
        <f t="shared" si="1"/>
        <v>2.3339812129087525</v>
      </c>
      <c r="K14" s="235">
        <f t="shared" si="2"/>
        <v>22.453968669261208</v>
      </c>
      <c r="L14" s="278"/>
      <c r="M14" s="278">
        <f t="shared" si="3"/>
        <v>4</v>
      </c>
      <c r="N14" s="278">
        <v>4</v>
      </c>
      <c r="O14" s="278">
        <f t="shared" si="4"/>
        <v>4</v>
      </c>
      <c r="P14" s="279" t="str">
        <f t="shared" si="0"/>
        <v>Balears, Illes</v>
      </c>
      <c r="Q14" s="280">
        <f t="shared" si="5"/>
        <v>22.453968669261208</v>
      </c>
      <c r="R14" s="310"/>
      <c r="S14" s="275"/>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1"/>
      <c r="EN14" s="281"/>
      <c r="EO14" s="281"/>
      <c r="EP14" s="281"/>
      <c r="EQ14" s="281"/>
      <c r="ER14" s="281"/>
      <c r="ES14" s="281"/>
      <c r="ET14" s="281"/>
      <c r="EU14" s="281"/>
      <c r="EV14" s="281"/>
      <c r="EW14" s="281"/>
      <c r="EX14" s="281"/>
      <c r="EY14" s="281"/>
      <c r="EZ14" s="281"/>
      <c r="FA14" s="281"/>
      <c r="FB14" s="281"/>
      <c r="FC14" s="281"/>
      <c r="FD14" s="281"/>
      <c r="FE14" s="281"/>
      <c r="FF14" s="281"/>
      <c r="FG14" s="281"/>
      <c r="FH14" s="281"/>
      <c r="FI14" s="281"/>
      <c r="FJ14" s="281"/>
      <c r="FK14" s="281"/>
      <c r="FL14" s="281"/>
      <c r="FM14" s="281"/>
      <c r="FN14" s="281"/>
      <c r="FO14" s="281"/>
      <c r="FP14" s="281"/>
      <c r="FQ14" s="281"/>
      <c r="FR14" s="281"/>
      <c r="FS14" s="281"/>
      <c r="FT14" s="281"/>
      <c r="FU14" s="281"/>
      <c r="FV14" s="281"/>
      <c r="FW14" s="281"/>
      <c r="FX14" s="281"/>
      <c r="FY14" s="281"/>
      <c r="FZ14" s="281"/>
      <c r="GA14" s="281"/>
      <c r="GB14" s="281"/>
      <c r="GC14" s="281"/>
      <c r="GD14" s="281"/>
      <c r="GE14" s="281"/>
      <c r="GF14" s="281"/>
      <c r="GG14" s="281"/>
      <c r="GH14" s="281"/>
      <c r="GI14" s="281"/>
      <c r="GJ14" s="281"/>
      <c r="GK14" s="281"/>
      <c r="GL14" s="281"/>
      <c r="GM14" s="281"/>
      <c r="GN14" s="281"/>
      <c r="GO14" s="281"/>
      <c r="GP14" s="281"/>
      <c r="GQ14" s="281"/>
      <c r="GR14" s="281"/>
      <c r="GS14" s="281"/>
      <c r="GT14" s="281"/>
      <c r="GU14" s="281"/>
      <c r="GV14" s="281"/>
      <c r="GW14" s="281"/>
      <c r="GX14" s="281"/>
      <c r="GY14" s="281"/>
      <c r="GZ14" s="281"/>
      <c r="HA14" s="281"/>
      <c r="HB14" s="281"/>
      <c r="HC14" s="281"/>
      <c r="HD14" s="281"/>
      <c r="HE14" s="281"/>
      <c r="HF14" s="281"/>
      <c r="HG14" s="281"/>
      <c r="HH14" s="281"/>
      <c r="HI14" s="281"/>
      <c r="HJ14" s="281"/>
      <c r="HK14" s="281"/>
      <c r="HL14" s="281"/>
      <c r="HM14" s="281"/>
      <c r="HN14" s="281"/>
      <c r="HO14" s="281"/>
      <c r="HP14" s="281"/>
      <c r="HQ14" s="281"/>
      <c r="HR14" s="281"/>
      <c r="HS14" s="281"/>
      <c r="HT14" s="281"/>
      <c r="HU14" s="281"/>
      <c r="HV14" s="281"/>
      <c r="HW14" s="281"/>
      <c r="HX14" s="281"/>
      <c r="HY14" s="281"/>
      <c r="HZ14" s="281"/>
      <c r="IA14" s="281"/>
      <c r="IB14" s="281"/>
      <c r="IC14" s="281"/>
      <c r="ID14" s="281"/>
      <c r="IE14" s="281"/>
      <c r="IF14" s="281"/>
      <c r="IG14" s="281"/>
      <c r="IH14" s="281"/>
      <c r="II14" s="281"/>
      <c r="IJ14" s="281"/>
      <c r="IK14" s="281"/>
      <c r="IL14" s="281"/>
      <c r="IM14" s="281"/>
      <c r="IN14" s="281"/>
      <c r="IO14" s="281"/>
      <c r="IP14" s="281"/>
      <c r="IQ14" s="281"/>
      <c r="IR14" s="281"/>
      <c r="IS14" s="281"/>
      <c r="IT14" s="281"/>
      <c r="IU14" s="281"/>
      <c r="IV14" s="281"/>
      <c r="IW14" s="281"/>
      <c r="IX14" s="281"/>
      <c r="IY14" s="281"/>
    </row>
    <row r="15" spans="1:259" s="125" customFormat="1" ht="18" customHeight="1" x14ac:dyDescent="0.2">
      <c r="A15" s="281"/>
      <c r="B15" s="233" t="s">
        <v>9</v>
      </c>
      <c r="C15" s="405">
        <v>2177701</v>
      </c>
      <c r="D15" s="186">
        <v>4.5870073397981521</v>
      </c>
      <c r="E15" s="276"/>
      <c r="F15" s="234">
        <v>246866</v>
      </c>
      <c r="G15" s="235">
        <v>3.8060506192737567</v>
      </c>
      <c r="H15" s="276"/>
      <c r="I15" s="282">
        <v>37988</v>
      </c>
      <c r="J15" s="413">
        <f t="shared" si="1"/>
        <v>1.7444084380729954</v>
      </c>
      <c r="K15" s="235">
        <f t="shared" si="2"/>
        <v>15.388105287888976</v>
      </c>
      <c r="L15" s="278"/>
      <c r="M15" s="278">
        <f t="shared" si="3"/>
        <v>16</v>
      </c>
      <c r="N15" s="278">
        <v>5</v>
      </c>
      <c r="O15" s="278">
        <f t="shared" si="4"/>
        <v>10</v>
      </c>
      <c r="P15" s="279" t="str">
        <f t="shared" si="0"/>
        <v>Comunitat Valenciana</v>
      </c>
      <c r="Q15" s="280">
        <f t="shared" si="5"/>
        <v>21.645763081184946</v>
      </c>
      <c r="R15" s="310"/>
      <c r="S15" s="275"/>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c r="EK15" s="281"/>
      <c r="EL15" s="281"/>
      <c r="EM15" s="281"/>
      <c r="EN15" s="281"/>
      <c r="EO15" s="281"/>
      <c r="EP15" s="281"/>
      <c r="EQ15" s="281"/>
      <c r="ER15" s="281"/>
      <c r="ES15" s="281"/>
      <c r="ET15" s="281"/>
      <c r="EU15" s="281"/>
      <c r="EV15" s="281"/>
      <c r="EW15" s="281"/>
      <c r="EX15" s="281"/>
      <c r="EY15" s="281"/>
      <c r="EZ15" s="281"/>
      <c r="FA15" s="281"/>
      <c r="FB15" s="281"/>
      <c r="FC15" s="281"/>
      <c r="FD15" s="281"/>
      <c r="FE15" s="281"/>
      <c r="FF15" s="281"/>
      <c r="FG15" s="281"/>
      <c r="FH15" s="281"/>
      <c r="FI15" s="281"/>
      <c r="FJ15" s="281"/>
      <c r="FK15" s="281"/>
      <c r="FL15" s="281"/>
      <c r="FM15" s="281"/>
      <c r="FN15" s="281"/>
      <c r="FO15" s="281"/>
      <c r="FP15" s="281"/>
      <c r="FQ15" s="281"/>
      <c r="FR15" s="281"/>
      <c r="FS15" s="281"/>
      <c r="FT15" s="281"/>
      <c r="FU15" s="281"/>
      <c r="FV15" s="281"/>
      <c r="FW15" s="281"/>
      <c r="FX15" s="281"/>
      <c r="FY15" s="281"/>
      <c r="FZ15" s="281"/>
      <c r="GA15" s="281"/>
      <c r="GB15" s="281"/>
      <c r="GC15" s="281"/>
      <c r="GD15" s="281"/>
      <c r="GE15" s="281"/>
      <c r="GF15" s="281"/>
      <c r="GG15" s="281"/>
      <c r="GH15" s="281"/>
      <c r="GI15" s="281"/>
      <c r="GJ15" s="281"/>
      <c r="GK15" s="281"/>
      <c r="GL15" s="281"/>
      <c r="GM15" s="281"/>
      <c r="GN15" s="281"/>
      <c r="GO15" s="281"/>
      <c r="GP15" s="281"/>
      <c r="GQ15" s="281"/>
      <c r="GR15" s="281"/>
      <c r="GS15" s="281"/>
      <c r="GT15" s="281"/>
      <c r="GU15" s="281"/>
      <c r="GV15" s="281"/>
      <c r="GW15" s="281"/>
      <c r="GX15" s="281"/>
      <c r="GY15" s="281"/>
      <c r="GZ15" s="281"/>
      <c r="HA15" s="281"/>
      <c r="HB15" s="281"/>
      <c r="HC15" s="281"/>
      <c r="HD15" s="281"/>
      <c r="HE15" s="281"/>
      <c r="HF15" s="281"/>
      <c r="HG15" s="281"/>
      <c r="HH15" s="281"/>
      <c r="HI15" s="281"/>
      <c r="HJ15" s="281"/>
      <c r="HK15" s="281"/>
      <c r="HL15" s="281"/>
      <c r="HM15" s="281"/>
      <c r="HN15" s="281"/>
      <c r="HO15" s="281"/>
      <c r="HP15" s="281"/>
      <c r="HQ15" s="281"/>
      <c r="HR15" s="281"/>
      <c r="HS15" s="281"/>
      <c r="HT15" s="281"/>
      <c r="HU15" s="281"/>
      <c r="HV15" s="281"/>
      <c r="HW15" s="281"/>
      <c r="HX15" s="281"/>
      <c r="HY15" s="281"/>
      <c r="HZ15" s="281"/>
      <c r="IA15" s="281"/>
      <c r="IB15" s="281"/>
      <c r="IC15" s="281"/>
      <c r="ID15" s="281"/>
      <c r="IE15" s="281"/>
      <c r="IF15" s="281"/>
      <c r="IG15" s="281"/>
      <c r="IH15" s="281"/>
      <c r="II15" s="281"/>
      <c r="IJ15" s="281"/>
      <c r="IK15" s="281"/>
      <c r="IL15" s="281"/>
      <c r="IM15" s="281"/>
      <c r="IN15" s="281"/>
      <c r="IO15" s="281"/>
      <c r="IP15" s="281"/>
      <c r="IQ15" s="281"/>
      <c r="IR15" s="281"/>
      <c r="IS15" s="281"/>
      <c r="IT15" s="281"/>
      <c r="IU15" s="281"/>
      <c r="IV15" s="281"/>
      <c r="IW15" s="281"/>
      <c r="IX15" s="281"/>
      <c r="IY15" s="281"/>
    </row>
    <row r="16" spans="1:259" s="125" customFormat="1" ht="18" customHeight="1" x14ac:dyDescent="0.2">
      <c r="A16" s="281"/>
      <c r="B16" s="233" t="s">
        <v>8</v>
      </c>
      <c r="C16" s="406">
        <v>585402</v>
      </c>
      <c r="D16" s="186">
        <v>1.2330633409878207</v>
      </c>
      <c r="E16" s="276"/>
      <c r="F16" s="238">
        <v>99678</v>
      </c>
      <c r="G16" s="235">
        <v>1.5367831683098099</v>
      </c>
      <c r="H16" s="276"/>
      <c r="I16" s="282">
        <v>17805</v>
      </c>
      <c r="J16" s="413">
        <f t="shared" si="1"/>
        <v>3.0414996873943032</v>
      </c>
      <c r="K16" s="235">
        <f t="shared" si="2"/>
        <v>17.862517305724431</v>
      </c>
      <c r="L16" s="278"/>
      <c r="M16" s="278">
        <f t="shared" si="3"/>
        <v>15</v>
      </c>
      <c r="N16" s="278">
        <v>6</v>
      </c>
      <c r="O16" s="278">
        <f t="shared" si="4"/>
        <v>11</v>
      </c>
      <c r="P16" s="279" t="str">
        <f t="shared" si="0"/>
        <v>Extremadura</v>
      </c>
      <c r="Q16" s="283">
        <f t="shared" si="5"/>
        <v>21.067049472179736</v>
      </c>
      <c r="R16" s="310"/>
      <c r="S16" s="275"/>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c r="DM16" s="281"/>
      <c r="DN16" s="281"/>
      <c r="DO16" s="281"/>
      <c r="DP16" s="281"/>
      <c r="DQ16" s="281"/>
      <c r="DR16" s="281"/>
      <c r="DS16" s="281"/>
      <c r="DT16" s="281"/>
      <c r="DU16" s="281"/>
      <c r="DV16" s="281"/>
      <c r="DW16" s="281"/>
      <c r="DX16" s="281"/>
      <c r="DY16" s="281"/>
      <c r="DZ16" s="281"/>
      <c r="EA16" s="281"/>
      <c r="EB16" s="281"/>
      <c r="EC16" s="281"/>
      <c r="ED16" s="281"/>
      <c r="EE16" s="281"/>
      <c r="EF16" s="281"/>
      <c r="EG16" s="281"/>
      <c r="EH16" s="281"/>
      <c r="EI16" s="281"/>
      <c r="EJ16" s="281"/>
      <c r="EK16" s="281"/>
      <c r="EL16" s="281"/>
      <c r="EM16" s="281"/>
      <c r="EN16" s="281"/>
      <c r="EO16" s="281"/>
      <c r="EP16" s="281"/>
      <c r="EQ16" s="281"/>
      <c r="ER16" s="281"/>
      <c r="ES16" s="281"/>
      <c r="ET16" s="281"/>
      <c r="EU16" s="281"/>
      <c r="EV16" s="281"/>
      <c r="EW16" s="281"/>
      <c r="EX16" s="281"/>
      <c r="EY16" s="281"/>
      <c r="EZ16" s="281"/>
      <c r="FA16" s="281"/>
      <c r="FB16" s="281"/>
      <c r="FC16" s="281"/>
      <c r="FD16" s="281"/>
      <c r="FE16" s="281"/>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c r="GZ16" s="281"/>
      <c r="HA16" s="281"/>
      <c r="HB16" s="281"/>
      <c r="HC16" s="281"/>
      <c r="HD16" s="281"/>
      <c r="HE16" s="281"/>
      <c r="HF16" s="281"/>
      <c r="HG16" s="281"/>
      <c r="HH16" s="281"/>
      <c r="HI16" s="281"/>
      <c r="HJ16" s="281"/>
      <c r="HK16" s="281"/>
      <c r="HL16" s="281"/>
      <c r="HM16" s="281"/>
      <c r="HN16" s="281"/>
      <c r="HO16" s="281"/>
      <c r="HP16" s="281"/>
      <c r="HQ16" s="281"/>
      <c r="HR16" s="281"/>
      <c r="HS16" s="281"/>
      <c r="HT16" s="281"/>
      <c r="HU16" s="281"/>
      <c r="HV16" s="281"/>
      <c r="HW16" s="281"/>
      <c r="HX16" s="281"/>
      <c r="HY16" s="281"/>
      <c r="HZ16" s="281"/>
      <c r="IA16" s="281"/>
      <c r="IB16" s="281"/>
      <c r="IC16" s="281"/>
      <c r="ID16" s="281"/>
      <c r="IE16" s="281"/>
      <c r="IF16" s="281"/>
      <c r="IG16" s="281"/>
      <c r="IH16" s="281"/>
      <c r="II16" s="281"/>
      <c r="IJ16" s="281"/>
      <c r="IK16" s="281"/>
      <c r="IL16" s="281"/>
      <c r="IM16" s="281"/>
      <c r="IN16" s="281"/>
      <c r="IO16" s="281"/>
      <c r="IP16" s="281"/>
      <c r="IQ16" s="281"/>
      <c r="IR16" s="281"/>
      <c r="IS16" s="281"/>
      <c r="IT16" s="281"/>
      <c r="IU16" s="281"/>
      <c r="IV16" s="281"/>
      <c r="IW16" s="281"/>
      <c r="IX16" s="281"/>
      <c r="IY16" s="281"/>
    </row>
    <row r="17" spans="1:259" s="128" customFormat="1" ht="18" customHeight="1" x14ac:dyDescent="0.2">
      <c r="A17" s="284"/>
      <c r="B17" s="285" t="s">
        <v>7</v>
      </c>
      <c r="C17" s="405">
        <v>2372640</v>
      </c>
      <c r="D17" s="186">
        <v>4.9976177145984177</v>
      </c>
      <c r="E17" s="276"/>
      <c r="F17" s="286">
        <v>420966</v>
      </c>
      <c r="G17" s="287">
        <v>6.4902331831568389</v>
      </c>
      <c r="H17" s="276"/>
      <c r="I17" s="288">
        <v>117431</v>
      </c>
      <c r="J17" s="414">
        <f t="shared" si="1"/>
        <v>4.9493812799244727</v>
      </c>
      <c r="K17" s="287">
        <f t="shared" si="2"/>
        <v>27.895602020115639</v>
      </c>
      <c r="L17" s="278"/>
      <c r="M17" s="278">
        <f t="shared" si="3"/>
        <v>1</v>
      </c>
      <c r="N17" s="278">
        <v>7</v>
      </c>
      <c r="O17" s="278">
        <f t="shared" si="4"/>
        <v>13</v>
      </c>
      <c r="P17" s="279" t="str">
        <f t="shared" si="0"/>
        <v>Madrid, Comunidad de</v>
      </c>
      <c r="Q17" s="280">
        <f t="shared" si="5"/>
        <v>21.014912074387397</v>
      </c>
      <c r="R17" s="310"/>
      <c r="S17" s="289"/>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c r="CH17" s="284"/>
      <c r="CI17" s="284"/>
      <c r="CJ17" s="284"/>
      <c r="CK17" s="284"/>
      <c r="CL17" s="284"/>
      <c r="CM17" s="284"/>
      <c r="CN17" s="284"/>
      <c r="CO17" s="284"/>
      <c r="CP17" s="284"/>
      <c r="CQ17" s="284"/>
      <c r="CR17" s="284"/>
      <c r="CS17" s="284"/>
      <c r="CT17" s="284"/>
      <c r="CU17" s="284"/>
      <c r="CV17" s="284"/>
      <c r="CW17" s="284"/>
      <c r="CX17" s="284"/>
      <c r="CY17" s="284"/>
      <c r="CZ17" s="284"/>
      <c r="DA17" s="284"/>
      <c r="DB17" s="284"/>
      <c r="DC17" s="284"/>
      <c r="DD17" s="284"/>
      <c r="DE17" s="284"/>
      <c r="DF17" s="284"/>
      <c r="DG17" s="284"/>
      <c r="DH17" s="284"/>
      <c r="DI17" s="284"/>
      <c r="DJ17" s="284"/>
      <c r="DK17" s="284"/>
      <c r="DL17" s="284"/>
      <c r="DM17" s="284"/>
      <c r="DN17" s="284"/>
      <c r="DO17" s="284"/>
      <c r="DP17" s="284"/>
      <c r="DQ17" s="284"/>
      <c r="DR17" s="284"/>
      <c r="DS17" s="284"/>
      <c r="DT17" s="284"/>
      <c r="DU17" s="284"/>
      <c r="DV17" s="284"/>
      <c r="DW17" s="284"/>
      <c r="DX17" s="284"/>
      <c r="DY17" s="284"/>
      <c r="DZ17" s="284"/>
      <c r="EA17" s="284"/>
      <c r="EB17" s="284"/>
      <c r="EC17" s="284"/>
      <c r="ED17" s="284"/>
      <c r="EE17" s="284"/>
      <c r="EF17" s="284"/>
      <c r="EG17" s="284"/>
      <c r="EH17" s="284"/>
      <c r="EI17" s="284"/>
      <c r="EJ17" s="284"/>
      <c r="EK17" s="284"/>
      <c r="EL17" s="284"/>
      <c r="EM17" s="284"/>
      <c r="EN17" s="284"/>
      <c r="EO17" s="284"/>
      <c r="EP17" s="284"/>
      <c r="EQ17" s="284"/>
      <c r="ER17" s="284"/>
      <c r="ES17" s="284"/>
      <c r="ET17" s="284"/>
      <c r="EU17" s="284"/>
      <c r="EV17" s="284"/>
      <c r="EW17" s="284"/>
      <c r="EX17" s="284"/>
      <c r="EY17" s="284"/>
      <c r="EZ17" s="284"/>
      <c r="FA17" s="284"/>
      <c r="FB17" s="284"/>
      <c r="FC17" s="284"/>
      <c r="FD17" s="284"/>
      <c r="FE17" s="284"/>
      <c r="FF17" s="284"/>
      <c r="FG17" s="284"/>
      <c r="FH17" s="284"/>
      <c r="FI17" s="284"/>
      <c r="FJ17" s="284"/>
      <c r="FK17" s="284"/>
      <c r="FL17" s="284"/>
      <c r="FM17" s="284"/>
      <c r="FN17" s="284"/>
      <c r="FO17" s="284"/>
      <c r="FP17" s="284"/>
      <c r="FQ17" s="284"/>
      <c r="FR17" s="284"/>
      <c r="FS17" s="284"/>
      <c r="FT17" s="284"/>
      <c r="FU17" s="284"/>
      <c r="FV17" s="284"/>
      <c r="FW17" s="284"/>
      <c r="FX17" s="284"/>
      <c r="FY17" s="284"/>
      <c r="FZ17" s="284"/>
      <c r="GA17" s="284"/>
      <c r="GB17" s="284"/>
      <c r="GC17" s="284"/>
      <c r="GD17" s="284"/>
      <c r="GE17" s="284"/>
      <c r="GF17" s="284"/>
      <c r="GG17" s="284"/>
      <c r="GH17" s="284"/>
      <c r="GI17" s="284"/>
      <c r="GJ17" s="284"/>
      <c r="GK17" s="284"/>
      <c r="GL17" s="284"/>
      <c r="GM17" s="284"/>
      <c r="GN17" s="284"/>
      <c r="GO17" s="284"/>
      <c r="GP17" s="284"/>
      <c r="GQ17" s="284"/>
      <c r="GR17" s="284"/>
      <c r="GS17" s="284"/>
      <c r="GT17" s="284"/>
      <c r="GU17" s="284"/>
      <c r="GV17" s="284"/>
      <c r="GW17" s="284"/>
      <c r="GX17" s="284"/>
      <c r="GY17" s="284"/>
      <c r="GZ17" s="284"/>
      <c r="HA17" s="284"/>
      <c r="HB17" s="284"/>
      <c r="HC17" s="284"/>
      <c r="HD17" s="284"/>
      <c r="HE17" s="284"/>
      <c r="HF17" s="284"/>
      <c r="HG17" s="284"/>
      <c r="HH17" s="284"/>
      <c r="HI17" s="284"/>
      <c r="HJ17" s="284"/>
      <c r="HK17" s="284"/>
      <c r="HL17" s="284"/>
      <c r="HM17" s="284"/>
      <c r="HN17" s="284"/>
      <c r="HO17" s="284"/>
      <c r="HP17" s="284"/>
      <c r="HQ17" s="284"/>
      <c r="HR17" s="284"/>
      <c r="HS17" s="284"/>
      <c r="HT17" s="284"/>
      <c r="HU17" s="284"/>
      <c r="HV17" s="284"/>
      <c r="HW17" s="284"/>
      <c r="HX17" s="284"/>
      <c r="HY17" s="284"/>
      <c r="HZ17" s="284"/>
      <c r="IA17" s="284"/>
      <c r="IB17" s="284"/>
      <c r="IC17" s="284"/>
      <c r="ID17" s="284"/>
      <c r="IE17" s="284"/>
      <c r="IF17" s="284"/>
      <c r="IG17" s="284"/>
      <c r="IH17" s="284"/>
      <c r="II17" s="284"/>
      <c r="IJ17" s="284"/>
      <c r="IK17" s="284"/>
      <c r="IL17" s="284"/>
      <c r="IM17" s="284"/>
      <c r="IN17" s="284"/>
      <c r="IO17" s="284"/>
      <c r="IP17" s="284"/>
      <c r="IQ17" s="284"/>
      <c r="IR17" s="284"/>
      <c r="IS17" s="284"/>
      <c r="IT17" s="284"/>
      <c r="IU17" s="284"/>
      <c r="IV17" s="284"/>
      <c r="IW17" s="284"/>
      <c r="IX17" s="284"/>
      <c r="IY17" s="284"/>
    </row>
    <row r="18" spans="1:259" s="128" customFormat="1" ht="18" customHeight="1" x14ac:dyDescent="0.2">
      <c r="A18" s="284"/>
      <c r="B18" s="285" t="s">
        <v>43</v>
      </c>
      <c r="C18" s="405">
        <v>2053328</v>
      </c>
      <c r="D18" s="186">
        <v>4.3250338806902606</v>
      </c>
      <c r="E18" s="276"/>
      <c r="F18" s="286">
        <v>289935</v>
      </c>
      <c r="G18" s="287">
        <v>4.4700658912087397</v>
      </c>
      <c r="H18" s="276"/>
      <c r="I18" s="288">
        <v>68486</v>
      </c>
      <c r="J18" s="414">
        <f t="shared" si="1"/>
        <v>3.3353658061449512</v>
      </c>
      <c r="K18" s="287">
        <f t="shared" si="2"/>
        <v>23.621156466104473</v>
      </c>
      <c r="L18" s="278"/>
      <c r="M18" s="278">
        <f t="shared" si="3"/>
        <v>3</v>
      </c>
      <c r="N18" s="278">
        <v>8</v>
      </c>
      <c r="O18" s="278">
        <f t="shared" si="4"/>
        <v>21</v>
      </c>
      <c r="P18" s="279" t="str">
        <f t="shared" si="0"/>
        <v>TOTAL</v>
      </c>
      <c r="Q18" s="280">
        <f t="shared" si="5"/>
        <v>20.848389783393714</v>
      </c>
      <c r="R18" s="310"/>
      <c r="S18" s="289"/>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c r="CG18" s="284"/>
      <c r="CH18" s="284"/>
      <c r="CI18" s="284"/>
      <c r="CJ18" s="284"/>
      <c r="CK18" s="284"/>
      <c r="CL18" s="284"/>
      <c r="CM18" s="284"/>
      <c r="CN18" s="284"/>
      <c r="CO18" s="284"/>
      <c r="CP18" s="284"/>
      <c r="CQ18" s="284"/>
      <c r="CR18" s="284"/>
      <c r="CS18" s="284"/>
      <c r="CT18" s="284"/>
      <c r="CU18" s="284"/>
      <c r="CV18" s="284"/>
      <c r="CW18" s="284"/>
      <c r="CX18" s="284"/>
      <c r="CY18" s="284"/>
      <c r="CZ18" s="284"/>
      <c r="DA18" s="284"/>
      <c r="DB18" s="284"/>
      <c r="DC18" s="284"/>
      <c r="DD18" s="284"/>
      <c r="DE18" s="284"/>
      <c r="DF18" s="284"/>
      <c r="DG18" s="284"/>
      <c r="DH18" s="284"/>
      <c r="DI18" s="284"/>
      <c r="DJ18" s="284"/>
      <c r="DK18" s="284"/>
      <c r="DL18" s="284"/>
      <c r="DM18" s="284"/>
      <c r="DN18" s="284"/>
      <c r="DO18" s="284"/>
      <c r="DP18" s="284"/>
      <c r="DQ18" s="284"/>
      <c r="DR18" s="284"/>
      <c r="DS18" s="284"/>
      <c r="DT18" s="284"/>
      <c r="DU18" s="284"/>
      <c r="DV18" s="284"/>
      <c r="DW18" s="284"/>
      <c r="DX18" s="284"/>
      <c r="DY18" s="284"/>
      <c r="DZ18" s="284"/>
      <c r="EA18" s="284"/>
      <c r="EB18" s="284"/>
      <c r="EC18" s="284"/>
      <c r="ED18" s="284"/>
      <c r="EE18" s="284"/>
      <c r="EF18" s="284"/>
      <c r="EG18" s="284"/>
      <c r="EH18" s="284"/>
      <c r="EI18" s="284"/>
      <c r="EJ18" s="284"/>
      <c r="EK18" s="284"/>
      <c r="EL18" s="284"/>
      <c r="EM18" s="284"/>
      <c r="EN18" s="284"/>
      <c r="EO18" s="284"/>
      <c r="EP18" s="284"/>
      <c r="EQ18" s="284"/>
      <c r="ER18" s="284"/>
      <c r="ES18" s="284"/>
      <c r="ET18" s="284"/>
      <c r="EU18" s="284"/>
      <c r="EV18" s="284"/>
      <c r="EW18" s="284"/>
      <c r="EX18" s="284"/>
      <c r="EY18" s="284"/>
      <c r="EZ18" s="284"/>
      <c r="FA18" s="284"/>
      <c r="FB18" s="284"/>
      <c r="FC18" s="284"/>
      <c r="FD18" s="284"/>
      <c r="FE18" s="284"/>
      <c r="FF18" s="284"/>
      <c r="FG18" s="284"/>
      <c r="FH18" s="284"/>
      <c r="FI18" s="284"/>
      <c r="FJ18" s="284"/>
      <c r="FK18" s="284"/>
      <c r="FL18" s="284"/>
      <c r="FM18" s="284"/>
      <c r="FN18" s="284"/>
      <c r="FO18" s="284"/>
      <c r="FP18" s="284"/>
      <c r="FQ18" s="284"/>
      <c r="FR18" s="284"/>
      <c r="FS18" s="284"/>
      <c r="FT18" s="284"/>
      <c r="FU18" s="284"/>
      <c r="FV18" s="284"/>
      <c r="FW18" s="284"/>
      <c r="FX18" s="284"/>
      <c r="FY18" s="284"/>
      <c r="FZ18" s="284"/>
      <c r="GA18" s="284"/>
      <c r="GB18" s="284"/>
      <c r="GC18" s="284"/>
      <c r="GD18" s="284"/>
      <c r="GE18" s="284"/>
      <c r="GF18" s="284"/>
      <c r="GG18" s="284"/>
      <c r="GH18" s="284"/>
      <c r="GI18" s="284"/>
      <c r="GJ18" s="284"/>
      <c r="GK18" s="284"/>
      <c r="GL18" s="284"/>
      <c r="GM18" s="284"/>
      <c r="GN18" s="284"/>
      <c r="GO18" s="284"/>
      <c r="GP18" s="284"/>
      <c r="GQ18" s="284"/>
      <c r="GR18" s="284"/>
      <c r="GS18" s="284"/>
      <c r="GT18" s="284"/>
      <c r="GU18" s="284"/>
      <c r="GV18" s="284"/>
      <c r="GW18" s="284"/>
      <c r="GX18" s="284"/>
      <c r="GY18" s="284"/>
      <c r="GZ18" s="284"/>
      <c r="HA18" s="284"/>
      <c r="HB18" s="284"/>
      <c r="HC18" s="284"/>
      <c r="HD18" s="284"/>
      <c r="HE18" s="284"/>
      <c r="HF18" s="284"/>
      <c r="HG18" s="284"/>
      <c r="HH18" s="284"/>
      <c r="HI18" s="284"/>
      <c r="HJ18" s="284"/>
      <c r="HK18" s="284"/>
      <c r="HL18" s="284"/>
      <c r="HM18" s="284"/>
      <c r="HN18" s="284"/>
      <c r="HO18" s="284"/>
      <c r="HP18" s="284"/>
      <c r="HQ18" s="284"/>
      <c r="HR18" s="284"/>
      <c r="HS18" s="284"/>
      <c r="HT18" s="284"/>
      <c r="HU18" s="284"/>
      <c r="HV18" s="284"/>
      <c r="HW18" s="284"/>
      <c r="HX18" s="284"/>
      <c r="HY18" s="284"/>
      <c r="HZ18" s="284"/>
      <c r="IA18" s="284"/>
      <c r="IB18" s="284"/>
      <c r="IC18" s="284"/>
      <c r="ID18" s="284"/>
      <c r="IE18" s="284"/>
      <c r="IF18" s="284"/>
      <c r="IG18" s="284"/>
      <c r="IH18" s="284"/>
      <c r="II18" s="284"/>
      <c r="IJ18" s="284"/>
      <c r="IK18" s="284"/>
      <c r="IL18" s="284"/>
      <c r="IM18" s="284"/>
      <c r="IN18" s="284"/>
      <c r="IO18" s="284"/>
      <c r="IP18" s="284"/>
      <c r="IQ18" s="284"/>
      <c r="IR18" s="284"/>
      <c r="IS18" s="284"/>
      <c r="IT18" s="284"/>
      <c r="IU18" s="284"/>
      <c r="IV18" s="284"/>
      <c r="IW18" s="284"/>
      <c r="IX18" s="284"/>
      <c r="IY18" s="284"/>
    </row>
    <row r="19" spans="1:259" s="128" customFormat="1" ht="18" customHeight="1" x14ac:dyDescent="0.2">
      <c r="A19" s="284"/>
      <c r="B19" s="285" t="s">
        <v>44</v>
      </c>
      <c r="C19" s="405">
        <v>7792611</v>
      </c>
      <c r="D19" s="186">
        <v>16.413990650319683</v>
      </c>
      <c r="E19" s="276"/>
      <c r="F19" s="286">
        <v>1069708</v>
      </c>
      <c r="G19" s="287">
        <v>16.492197369593594</v>
      </c>
      <c r="H19" s="276"/>
      <c r="I19" s="288">
        <v>194624</v>
      </c>
      <c r="J19" s="414">
        <f t="shared" si="1"/>
        <v>2.4975454311783305</v>
      </c>
      <c r="K19" s="287">
        <f t="shared" si="2"/>
        <v>18.194124003933783</v>
      </c>
      <c r="L19" s="278"/>
      <c r="M19" s="278">
        <f t="shared" si="3"/>
        <v>14</v>
      </c>
      <c r="N19" s="278">
        <v>9</v>
      </c>
      <c r="O19" s="278">
        <f>MATCH(N19,M$11:M$31,0)</f>
        <v>2</v>
      </c>
      <c r="P19" s="279" t="str">
        <f t="shared" si="0"/>
        <v>Aragón</v>
      </c>
      <c r="Q19" s="280">
        <f t="shared" si="5"/>
        <v>19.749796812789992</v>
      </c>
      <c r="R19" s="310"/>
      <c r="S19" s="289"/>
      <c r="T19" s="284"/>
      <c r="U19" s="284"/>
      <c r="V19" s="284"/>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c r="IW19" s="284"/>
      <c r="IX19" s="284"/>
      <c r="IY19" s="284"/>
    </row>
    <row r="20" spans="1:259" s="128" customFormat="1" ht="18" customHeight="1" x14ac:dyDescent="0.2">
      <c r="A20" s="284"/>
      <c r="B20" s="285" t="s">
        <v>6</v>
      </c>
      <c r="C20" s="405">
        <v>5097967</v>
      </c>
      <c r="D20" s="186">
        <v>10.738118799159649</v>
      </c>
      <c r="E20" s="276"/>
      <c r="F20" s="286">
        <v>656267</v>
      </c>
      <c r="G20" s="287">
        <v>10.11798069300321</v>
      </c>
      <c r="H20" s="276"/>
      <c r="I20" s="288">
        <v>142054</v>
      </c>
      <c r="J20" s="414">
        <f t="shared" si="1"/>
        <v>2.7864833177617667</v>
      </c>
      <c r="K20" s="287">
        <f>I20*100/F20</f>
        <v>21.645763081184946</v>
      </c>
      <c r="L20" s="278"/>
      <c r="M20" s="278">
        <f t="shared" si="3"/>
        <v>5</v>
      </c>
      <c r="N20" s="278">
        <v>10</v>
      </c>
      <c r="O20" s="278">
        <f t="shared" si="4"/>
        <v>17</v>
      </c>
      <c r="P20" s="279" t="str">
        <f t="shared" si="0"/>
        <v>Rioja, La</v>
      </c>
      <c r="Q20" s="280">
        <f t="shared" si="5"/>
        <v>19.658327978551327</v>
      </c>
      <c r="R20" s="310"/>
      <c r="S20" s="289"/>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c r="IW20" s="284"/>
      <c r="IX20" s="284"/>
      <c r="IY20" s="284"/>
    </row>
    <row r="21" spans="1:259" s="125" customFormat="1" ht="18" customHeight="1" x14ac:dyDescent="0.2">
      <c r="A21" s="281"/>
      <c r="B21" s="233" t="s">
        <v>5</v>
      </c>
      <c r="C21" s="405">
        <v>1054776</v>
      </c>
      <c r="D21" s="186">
        <v>2.221730739822839</v>
      </c>
      <c r="E21" s="276"/>
      <c r="F21" s="234">
        <v>159524</v>
      </c>
      <c r="G21" s="235">
        <v>2.4594574343531583</v>
      </c>
      <c r="H21" s="276"/>
      <c r="I21" s="282">
        <v>33607</v>
      </c>
      <c r="J21" s="413">
        <f t="shared" si="1"/>
        <v>3.1861741260703695</v>
      </c>
      <c r="K21" s="235">
        <f t="shared" si="2"/>
        <v>21.067049472179736</v>
      </c>
      <c r="L21" s="278"/>
      <c r="M21" s="278">
        <f t="shared" si="3"/>
        <v>6</v>
      </c>
      <c r="N21" s="278">
        <v>11</v>
      </c>
      <c r="O21" s="278">
        <f t="shared" si="4"/>
        <v>16</v>
      </c>
      <c r="P21" s="279" t="str">
        <f t="shared" si="0"/>
        <v>País Vasco</v>
      </c>
      <c r="Q21" s="280">
        <f t="shared" si="5"/>
        <v>19.620873636428453</v>
      </c>
      <c r="R21" s="310"/>
      <c r="S21" s="275"/>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1"/>
      <c r="DM21" s="281"/>
      <c r="DN21" s="281"/>
      <c r="DO21" s="281"/>
      <c r="DP21" s="281"/>
      <c r="DQ21" s="281"/>
      <c r="DR21" s="281"/>
      <c r="DS21" s="281"/>
      <c r="DT21" s="281"/>
      <c r="DU21" s="281"/>
      <c r="DV21" s="281"/>
      <c r="DW21" s="281"/>
      <c r="DX21" s="281"/>
      <c r="DY21" s="281"/>
      <c r="DZ21" s="281"/>
      <c r="EA21" s="281"/>
      <c r="EB21" s="281"/>
      <c r="EC21" s="281"/>
      <c r="ED21" s="281"/>
      <c r="EE21" s="281"/>
      <c r="EF21" s="281"/>
      <c r="EG21" s="281"/>
      <c r="EH21" s="281"/>
      <c r="EI21" s="281"/>
      <c r="EJ21" s="281"/>
      <c r="EK21" s="281"/>
      <c r="EL21" s="281"/>
      <c r="EM21" s="281"/>
      <c r="EN21" s="281"/>
      <c r="EO21" s="281"/>
      <c r="EP21" s="281"/>
      <c r="EQ21" s="281"/>
      <c r="ER21" s="281"/>
      <c r="ES21" s="281"/>
      <c r="ET21" s="281"/>
      <c r="EU21" s="281"/>
      <c r="EV21" s="281"/>
      <c r="EW21" s="281"/>
      <c r="EX21" s="281"/>
      <c r="EY21" s="281"/>
      <c r="EZ21" s="281"/>
      <c r="FA21" s="281"/>
      <c r="FB21" s="281"/>
      <c r="FC21" s="281"/>
      <c r="FD21" s="281"/>
      <c r="FE21" s="281"/>
      <c r="FF21" s="281"/>
      <c r="FG21" s="281"/>
      <c r="FH21" s="281"/>
      <c r="FI21" s="281"/>
      <c r="FJ21" s="281"/>
      <c r="FK21" s="281"/>
      <c r="FL21" s="281"/>
      <c r="FM21" s="281"/>
      <c r="FN21" s="281"/>
      <c r="FO21" s="281"/>
      <c r="FP21" s="281"/>
      <c r="FQ21" s="281"/>
      <c r="FR21" s="281"/>
      <c r="FS21" s="281"/>
      <c r="FT21" s="281"/>
      <c r="FU21" s="281"/>
      <c r="FV21" s="281"/>
      <c r="FW21" s="281"/>
      <c r="FX21" s="281"/>
      <c r="FY21" s="281"/>
      <c r="FZ21" s="281"/>
      <c r="GA21" s="281"/>
      <c r="GB21" s="281"/>
      <c r="GC21" s="281"/>
      <c r="GD21" s="281"/>
      <c r="GE21" s="281"/>
      <c r="GF21" s="281"/>
      <c r="GG21" s="281"/>
      <c r="GH21" s="281"/>
      <c r="GI21" s="281"/>
      <c r="GJ21" s="281"/>
      <c r="GK21" s="281"/>
      <c r="GL21" s="281"/>
      <c r="GM21" s="281"/>
      <c r="GN21" s="281"/>
      <c r="GO21" s="281"/>
      <c r="GP21" s="281"/>
      <c r="GQ21" s="281"/>
      <c r="GR21" s="281"/>
      <c r="GS21" s="281"/>
      <c r="GT21" s="281"/>
      <c r="GU21" s="281"/>
      <c r="GV21" s="281"/>
      <c r="GW21" s="281"/>
      <c r="GX21" s="281"/>
      <c r="GY21" s="281"/>
      <c r="GZ21" s="281"/>
      <c r="HA21" s="281"/>
      <c r="HB21" s="281"/>
      <c r="HC21" s="281"/>
      <c r="HD21" s="281"/>
      <c r="HE21" s="281"/>
      <c r="HF21" s="281"/>
      <c r="HG21" s="281"/>
      <c r="HH21" s="281"/>
      <c r="HI21" s="281"/>
      <c r="HJ21" s="281"/>
      <c r="HK21" s="281"/>
      <c r="HL21" s="281"/>
      <c r="HM21" s="281"/>
      <c r="HN21" s="281"/>
      <c r="HO21" s="281"/>
      <c r="HP21" s="281"/>
      <c r="HQ21" s="281"/>
      <c r="HR21" s="281"/>
      <c r="HS21" s="281"/>
      <c r="HT21" s="281"/>
      <c r="HU21" s="281"/>
      <c r="HV21" s="281"/>
      <c r="HW21" s="281"/>
      <c r="HX21" s="281"/>
      <c r="HY21" s="281"/>
      <c r="HZ21" s="281"/>
      <c r="IA21" s="281"/>
      <c r="IB21" s="281"/>
      <c r="IC21" s="281"/>
      <c r="ID21" s="281"/>
      <c r="IE21" s="281"/>
      <c r="IF21" s="281"/>
      <c r="IG21" s="281"/>
      <c r="IH21" s="281"/>
      <c r="II21" s="281"/>
      <c r="IJ21" s="281"/>
      <c r="IK21" s="281"/>
      <c r="IL21" s="281"/>
      <c r="IM21" s="281"/>
      <c r="IN21" s="281"/>
      <c r="IO21" s="281"/>
      <c r="IP21" s="281"/>
      <c r="IQ21" s="281"/>
      <c r="IR21" s="281"/>
      <c r="IS21" s="281"/>
      <c r="IT21" s="281"/>
      <c r="IU21" s="281"/>
      <c r="IV21" s="281"/>
      <c r="IW21" s="281"/>
      <c r="IX21" s="281"/>
      <c r="IY21" s="281"/>
    </row>
    <row r="22" spans="1:259" s="125" customFormat="1" ht="18" customHeight="1" x14ac:dyDescent="0.2">
      <c r="A22" s="281"/>
      <c r="B22" s="233" t="s">
        <v>38</v>
      </c>
      <c r="C22" s="405">
        <v>2690464</v>
      </c>
      <c r="D22" s="186">
        <v>5.6670672950339354</v>
      </c>
      <c r="E22" s="276"/>
      <c r="F22" s="234">
        <v>485558</v>
      </c>
      <c r="G22" s="235">
        <v>7.4860787900858226</v>
      </c>
      <c r="H22" s="276"/>
      <c r="I22" s="282">
        <v>71475</v>
      </c>
      <c r="J22" s="413">
        <f t="shared" si="1"/>
        <v>2.6566049573605146</v>
      </c>
      <c r="K22" s="235">
        <f t="shared" si="2"/>
        <v>14.720177610089834</v>
      </c>
      <c r="L22" s="278"/>
      <c r="M22" s="278">
        <f t="shared" si="3"/>
        <v>18</v>
      </c>
      <c r="N22" s="278">
        <v>12</v>
      </c>
      <c r="O22" s="278">
        <f t="shared" si="4"/>
        <v>14</v>
      </c>
      <c r="P22" s="279" t="str">
        <f t="shared" si="0"/>
        <v>Murcia, Región de</v>
      </c>
      <c r="Q22" s="280">
        <f t="shared" si="5"/>
        <v>19.184998734007536</v>
      </c>
      <c r="R22" s="310"/>
      <c r="S22" s="275"/>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c r="DM22" s="281"/>
      <c r="DN22" s="281"/>
      <c r="DO22" s="281"/>
      <c r="DP22" s="281"/>
      <c r="DQ22" s="281"/>
      <c r="DR22" s="281"/>
      <c r="DS22" s="281"/>
      <c r="DT22" s="281"/>
      <c r="DU22" s="281"/>
      <c r="DV22" s="281"/>
      <c r="DW22" s="281"/>
      <c r="DX22" s="281"/>
      <c r="DY22" s="281"/>
      <c r="DZ22" s="281"/>
      <c r="EA22" s="281"/>
      <c r="EB22" s="281"/>
      <c r="EC22" s="281"/>
      <c r="ED22" s="281"/>
      <c r="EE22" s="281"/>
      <c r="EF22" s="281"/>
      <c r="EG22" s="281"/>
      <c r="EH22" s="281"/>
      <c r="EI22" s="281"/>
      <c r="EJ22" s="281"/>
      <c r="EK22" s="281"/>
      <c r="EL22" s="281"/>
      <c r="EM22" s="281"/>
      <c r="EN22" s="281"/>
      <c r="EO22" s="281"/>
      <c r="EP22" s="281"/>
      <c r="EQ22" s="281"/>
      <c r="ER22" s="281"/>
      <c r="ES22" s="281"/>
      <c r="ET22" s="281"/>
      <c r="EU22" s="281"/>
      <c r="EV22" s="281"/>
      <c r="EW22" s="281"/>
      <c r="EX22" s="281"/>
      <c r="EY22" s="281"/>
      <c r="EZ22" s="281"/>
      <c r="FA22" s="281"/>
      <c r="FB22" s="281"/>
      <c r="FC22" s="281"/>
      <c r="FD22" s="281"/>
      <c r="FE22" s="281"/>
      <c r="FF22" s="281"/>
      <c r="FG22" s="281"/>
      <c r="FH22" s="281"/>
      <c r="FI22" s="281"/>
      <c r="FJ22" s="281"/>
      <c r="FK22" s="281"/>
      <c r="FL22" s="281"/>
      <c r="FM22" s="281"/>
      <c r="FN22" s="281"/>
      <c r="FO22" s="281"/>
      <c r="FP22" s="281"/>
      <c r="FQ22" s="281"/>
      <c r="FR22" s="281"/>
      <c r="FS22" s="281"/>
      <c r="FT22" s="281"/>
      <c r="FU22" s="281"/>
      <c r="FV22" s="281"/>
      <c r="FW22" s="281"/>
      <c r="FX22" s="281"/>
      <c r="FY22" s="281"/>
      <c r="FZ22" s="281"/>
      <c r="GA22" s="281"/>
      <c r="GB22" s="281"/>
      <c r="GC22" s="281"/>
      <c r="GD22" s="281"/>
      <c r="GE22" s="281"/>
      <c r="GF22" s="281"/>
      <c r="GG22" s="281"/>
      <c r="GH22" s="281"/>
      <c r="GI22" s="281"/>
      <c r="GJ22" s="281"/>
      <c r="GK22" s="281"/>
      <c r="GL22" s="281"/>
      <c r="GM22" s="281"/>
      <c r="GN22" s="281"/>
      <c r="GO22" s="281"/>
      <c r="GP22" s="281"/>
      <c r="GQ22" s="281"/>
      <c r="GR22" s="281"/>
      <c r="GS22" s="281"/>
      <c r="GT22" s="281"/>
      <c r="GU22" s="281"/>
      <c r="GV22" s="281"/>
      <c r="GW22" s="281"/>
      <c r="GX22" s="281"/>
      <c r="GY22" s="281"/>
      <c r="GZ22" s="281"/>
      <c r="HA22" s="281"/>
      <c r="HB22" s="281"/>
      <c r="HC22" s="281"/>
      <c r="HD22" s="281"/>
      <c r="HE22" s="281"/>
      <c r="HF22" s="281"/>
      <c r="HG22" s="281"/>
      <c r="HH22" s="281"/>
      <c r="HI22" s="281"/>
      <c r="HJ22" s="281"/>
      <c r="HK22" s="281"/>
      <c r="HL22" s="281"/>
      <c r="HM22" s="281"/>
      <c r="HN22" s="281"/>
      <c r="HO22" s="281"/>
      <c r="HP22" s="281"/>
      <c r="HQ22" s="281"/>
      <c r="HR22" s="281"/>
      <c r="HS22" s="281"/>
      <c r="HT22" s="281"/>
      <c r="HU22" s="281"/>
      <c r="HV22" s="281"/>
      <c r="HW22" s="281"/>
      <c r="HX22" s="281"/>
      <c r="HY22" s="281"/>
      <c r="HZ22" s="281"/>
      <c r="IA22" s="281"/>
      <c r="IB22" s="281"/>
      <c r="IC22" s="281"/>
      <c r="ID22" s="281"/>
      <c r="IE22" s="281"/>
      <c r="IF22" s="281"/>
      <c r="IG22" s="281"/>
      <c r="IH22" s="281"/>
      <c r="II22" s="281"/>
      <c r="IJ22" s="281"/>
      <c r="IK22" s="281"/>
      <c r="IL22" s="281"/>
      <c r="IM22" s="281"/>
      <c r="IN22" s="281"/>
      <c r="IO22" s="281"/>
      <c r="IP22" s="281"/>
      <c r="IQ22" s="281"/>
      <c r="IR22" s="281"/>
      <c r="IS22" s="281"/>
      <c r="IT22" s="281"/>
      <c r="IU22" s="281"/>
      <c r="IV22" s="281"/>
      <c r="IW22" s="281"/>
      <c r="IX22" s="281"/>
      <c r="IY22" s="281"/>
    </row>
    <row r="23" spans="1:259" s="125" customFormat="1" ht="18" customHeight="1" x14ac:dyDescent="0.2">
      <c r="A23" s="281"/>
      <c r="B23" s="233" t="s">
        <v>45</v>
      </c>
      <c r="C23" s="405">
        <v>6750336</v>
      </c>
      <c r="D23" s="186">
        <v>14.218591431102663</v>
      </c>
      <c r="E23" s="276"/>
      <c r="F23" s="234">
        <v>803577</v>
      </c>
      <c r="G23" s="235">
        <v>12.389129076033749</v>
      </c>
      <c r="H23" s="276"/>
      <c r="I23" s="282">
        <v>168871</v>
      </c>
      <c r="J23" s="413">
        <f t="shared" si="1"/>
        <v>2.5016680651155734</v>
      </c>
      <c r="K23" s="235">
        <f t="shared" si="2"/>
        <v>21.014912074387397</v>
      </c>
      <c r="L23" s="278"/>
      <c r="M23" s="278">
        <f t="shared" si="3"/>
        <v>7</v>
      </c>
      <c r="N23" s="278">
        <v>13</v>
      </c>
      <c r="O23" s="278">
        <f t="shared" si="4"/>
        <v>15</v>
      </c>
      <c r="P23" s="279" t="str">
        <f t="shared" si="0"/>
        <v>Navarra, Comunidad Foral de</v>
      </c>
      <c r="Q23" s="280">
        <f t="shared" si="5"/>
        <v>18.714505406681763</v>
      </c>
      <c r="R23" s="310"/>
      <c r="S23" s="275"/>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c r="EZ23" s="281"/>
      <c r="FA23" s="281"/>
      <c r="FB23" s="281"/>
      <c r="FC23" s="281"/>
      <c r="FD23" s="281"/>
      <c r="FE23" s="281"/>
      <c r="FF23" s="281"/>
      <c r="FG23" s="281"/>
      <c r="FH23" s="281"/>
      <c r="FI23" s="281"/>
      <c r="FJ23" s="281"/>
      <c r="FK23" s="281"/>
      <c r="FL23" s="281"/>
      <c r="FM23" s="281"/>
      <c r="FN23" s="281"/>
      <c r="FO23" s="281"/>
      <c r="FP23" s="281"/>
      <c r="FQ23" s="281"/>
      <c r="FR23" s="281"/>
      <c r="FS23" s="281"/>
      <c r="FT23" s="281"/>
      <c r="FU23" s="281"/>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1"/>
      <c r="GR23" s="281"/>
      <c r="GS23" s="281"/>
      <c r="GT23" s="281"/>
      <c r="GU23" s="281"/>
      <c r="GV23" s="281"/>
      <c r="GW23" s="281"/>
      <c r="GX23" s="281"/>
      <c r="GY23" s="281"/>
      <c r="GZ23" s="281"/>
      <c r="HA23" s="281"/>
      <c r="HB23" s="281"/>
      <c r="HC23" s="281"/>
      <c r="HD23" s="281"/>
      <c r="HE23" s="281"/>
      <c r="HF23" s="281"/>
      <c r="HG23" s="281"/>
      <c r="HH23" s="281"/>
      <c r="HI23" s="281"/>
      <c r="HJ23" s="281"/>
      <c r="HK23" s="281"/>
      <c r="HL23" s="281"/>
      <c r="HM23" s="281"/>
      <c r="HN23" s="281"/>
      <c r="HO23" s="281"/>
      <c r="HP23" s="281"/>
      <c r="HQ23" s="281"/>
      <c r="HR23" s="281"/>
      <c r="HS23" s="281"/>
      <c r="HT23" s="281"/>
      <c r="HU23" s="281"/>
      <c r="HV23" s="281"/>
      <c r="HW23" s="281"/>
      <c r="HX23" s="281"/>
      <c r="HY23" s="281"/>
      <c r="HZ23" s="281"/>
      <c r="IA23" s="281"/>
      <c r="IB23" s="281"/>
      <c r="IC23" s="281"/>
      <c r="ID23" s="281"/>
      <c r="IE23" s="281"/>
      <c r="IF23" s="281"/>
      <c r="IG23" s="281"/>
      <c r="IH23" s="281"/>
      <c r="II23" s="281"/>
      <c r="IJ23" s="281"/>
      <c r="IK23" s="281"/>
      <c r="IL23" s="281"/>
      <c r="IM23" s="281"/>
      <c r="IN23" s="281"/>
      <c r="IO23" s="281"/>
      <c r="IP23" s="281"/>
      <c r="IQ23" s="281"/>
      <c r="IR23" s="281"/>
      <c r="IS23" s="281"/>
      <c r="IT23" s="281"/>
      <c r="IU23" s="281"/>
      <c r="IV23" s="281"/>
      <c r="IW23" s="281"/>
      <c r="IX23" s="281"/>
      <c r="IY23" s="281"/>
    </row>
    <row r="24" spans="1:259" s="125" customFormat="1" ht="18" customHeight="1" x14ac:dyDescent="0.2">
      <c r="A24" s="281"/>
      <c r="B24" s="233" t="s">
        <v>46</v>
      </c>
      <c r="C24" s="405">
        <v>1531878</v>
      </c>
      <c r="D24" s="186">
        <v>3.2266760357254345</v>
      </c>
      <c r="E24" s="276"/>
      <c r="F24" s="234">
        <v>201423</v>
      </c>
      <c r="G24" s="235">
        <v>3.1054342594200008</v>
      </c>
      <c r="H24" s="276"/>
      <c r="I24" s="282">
        <v>38643</v>
      </c>
      <c r="J24" s="413">
        <f t="shared" si="1"/>
        <v>2.5225899190405503</v>
      </c>
      <c r="K24" s="235">
        <f>I24*100/F24</f>
        <v>19.184998734007536</v>
      </c>
      <c r="L24" s="278"/>
      <c r="M24" s="278">
        <f t="shared" si="3"/>
        <v>12</v>
      </c>
      <c r="N24" s="278">
        <v>14</v>
      </c>
      <c r="O24" s="278">
        <f t="shared" si="4"/>
        <v>9</v>
      </c>
      <c r="P24" s="279" t="str">
        <f t="shared" si="0"/>
        <v>Cataluña</v>
      </c>
      <c r="Q24" s="280">
        <f t="shared" si="5"/>
        <v>18.194124003933783</v>
      </c>
      <c r="R24" s="310"/>
      <c r="S24" s="275"/>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c r="EZ24" s="281"/>
      <c r="FA24" s="281"/>
      <c r="FB24" s="281"/>
      <c r="FC24" s="281"/>
      <c r="FD24" s="281"/>
      <c r="FE24" s="281"/>
      <c r="FF24" s="281"/>
      <c r="FG24" s="281"/>
      <c r="FH24" s="281"/>
      <c r="FI24" s="281"/>
      <c r="FJ24" s="281"/>
      <c r="FK24" s="281"/>
      <c r="FL24" s="281"/>
      <c r="FM24" s="281"/>
      <c r="FN24" s="281"/>
      <c r="FO24" s="281"/>
      <c r="FP24" s="281"/>
      <c r="FQ24" s="281"/>
      <c r="FR24" s="281"/>
      <c r="FS24" s="281"/>
      <c r="FT24" s="281"/>
      <c r="FU24" s="281"/>
      <c r="FV24" s="281"/>
      <c r="FW24" s="281"/>
      <c r="FX24" s="281"/>
      <c r="FY24" s="281"/>
      <c r="FZ24" s="281"/>
      <c r="GA24" s="281"/>
      <c r="GB24" s="281"/>
      <c r="GC24" s="281"/>
      <c r="GD24" s="281"/>
      <c r="GE24" s="281"/>
      <c r="GF24" s="281"/>
      <c r="GG24" s="281"/>
      <c r="GH24" s="281"/>
      <c r="GI24" s="281"/>
      <c r="GJ24" s="281"/>
      <c r="GK24" s="281"/>
      <c r="GL24" s="281"/>
      <c r="GM24" s="281"/>
      <c r="GN24" s="281"/>
      <c r="GO24" s="281"/>
      <c r="GP24" s="281"/>
      <c r="GQ24" s="281"/>
      <c r="GR24" s="281"/>
      <c r="GS24" s="281"/>
      <c r="GT24" s="281"/>
      <c r="GU24" s="281"/>
      <c r="GV24" s="281"/>
      <c r="GW24" s="281"/>
      <c r="GX24" s="281"/>
      <c r="GY24" s="281"/>
      <c r="GZ24" s="281"/>
      <c r="HA24" s="281"/>
      <c r="HB24" s="281"/>
      <c r="HC24" s="281"/>
      <c r="HD24" s="281"/>
      <c r="HE24" s="281"/>
      <c r="HF24" s="281"/>
      <c r="HG24" s="281"/>
      <c r="HH24" s="281"/>
      <c r="HI24" s="281"/>
      <c r="HJ24" s="281"/>
      <c r="HK24" s="281"/>
      <c r="HL24" s="281"/>
      <c r="HM24" s="281"/>
      <c r="HN24" s="281"/>
      <c r="HO24" s="281"/>
      <c r="HP24" s="281"/>
      <c r="HQ24" s="281"/>
      <c r="HR24" s="281"/>
      <c r="HS24" s="281"/>
      <c r="HT24" s="281"/>
      <c r="HU24" s="281"/>
      <c r="HV24" s="281"/>
      <c r="HW24" s="281"/>
      <c r="HX24" s="281"/>
      <c r="HY24" s="281"/>
      <c r="HZ24" s="281"/>
      <c r="IA24" s="281"/>
      <c r="IB24" s="281"/>
      <c r="IC24" s="281"/>
      <c r="ID24" s="281"/>
      <c r="IE24" s="281"/>
      <c r="IF24" s="281"/>
      <c r="IG24" s="281"/>
      <c r="IH24" s="281"/>
      <c r="II24" s="281"/>
      <c r="IJ24" s="281"/>
      <c r="IK24" s="281"/>
      <c r="IL24" s="281"/>
      <c r="IM24" s="281"/>
      <c r="IN24" s="281"/>
      <c r="IO24" s="281"/>
      <c r="IP24" s="281"/>
      <c r="IQ24" s="281"/>
      <c r="IR24" s="281"/>
      <c r="IS24" s="281"/>
      <c r="IT24" s="281"/>
      <c r="IU24" s="281"/>
      <c r="IV24" s="281"/>
      <c r="IW24" s="281"/>
      <c r="IX24" s="281"/>
      <c r="IY24" s="281"/>
    </row>
    <row r="25" spans="1:259" s="125" customFormat="1" ht="18" customHeight="1" x14ac:dyDescent="0.2">
      <c r="A25" s="281"/>
      <c r="B25" s="233" t="s">
        <v>47</v>
      </c>
      <c r="C25" s="406">
        <v>664117</v>
      </c>
      <c r="D25" s="186">
        <v>1.3988649284198011</v>
      </c>
      <c r="E25" s="276"/>
      <c r="F25" s="238">
        <v>82583</v>
      </c>
      <c r="G25" s="235">
        <v>1.2732214168475393</v>
      </c>
      <c r="H25" s="276"/>
      <c r="I25" s="282">
        <v>15455</v>
      </c>
      <c r="J25" s="413">
        <f t="shared" si="1"/>
        <v>2.3271501858859205</v>
      </c>
      <c r="K25" s="235">
        <f t="shared" si="2"/>
        <v>18.714505406681763</v>
      </c>
      <c r="L25" s="278"/>
      <c r="M25" s="278">
        <f t="shared" si="3"/>
        <v>13</v>
      </c>
      <c r="N25" s="278">
        <v>15</v>
      </c>
      <c r="O25" s="278">
        <f t="shared" si="4"/>
        <v>6</v>
      </c>
      <c r="P25" s="279" t="str">
        <f t="shared" si="0"/>
        <v>Cantabria</v>
      </c>
      <c r="Q25" s="283">
        <f t="shared" si="5"/>
        <v>17.862517305724431</v>
      </c>
      <c r="R25" s="310"/>
      <c r="S25" s="275"/>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c r="FZ25" s="281"/>
      <c r="GA25" s="281"/>
      <c r="GB25" s="281"/>
      <c r="GC25" s="281"/>
      <c r="GD25" s="281"/>
      <c r="GE25" s="281"/>
      <c r="GF25" s="281"/>
      <c r="GG25" s="281"/>
      <c r="GH25" s="281"/>
      <c r="GI25" s="281"/>
      <c r="GJ25" s="281"/>
      <c r="GK25" s="281"/>
      <c r="GL25" s="281"/>
      <c r="GM25" s="281"/>
      <c r="GN25" s="281"/>
      <c r="GO25" s="281"/>
      <c r="GP25" s="281"/>
      <c r="GQ25" s="281"/>
      <c r="GR25" s="281"/>
      <c r="GS25" s="281"/>
      <c r="GT25" s="281"/>
      <c r="GU25" s="281"/>
      <c r="GV25" s="281"/>
      <c r="GW25" s="281"/>
      <c r="GX25" s="281"/>
      <c r="GY25" s="281"/>
      <c r="GZ25" s="281"/>
      <c r="HA25" s="281"/>
      <c r="HB25" s="281"/>
      <c r="HC25" s="281"/>
      <c r="HD25" s="281"/>
      <c r="HE25" s="281"/>
      <c r="HF25" s="281"/>
      <c r="HG25" s="281"/>
      <c r="HH25" s="281"/>
      <c r="HI25" s="281"/>
      <c r="HJ25" s="281"/>
      <c r="HK25" s="281"/>
      <c r="HL25" s="281"/>
      <c r="HM25" s="281"/>
      <c r="HN25" s="281"/>
      <c r="HO25" s="281"/>
      <c r="HP25" s="281"/>
      <c r="HQ25" s="281"/>
      <c r="HR25" s="281"/>
      <c r="HS25" s="281"/>
      <c r="HT25" s="281"/>
      <c r="HU25" s="281"/>
      <c r="HV25" s="281"/>
      <c r="HW25" s="281"/>
      <c r="HX25" s="281"/>
      <c r="HY25" s="281"/>
      <c r="HZ25" s="281"/>
      <c r="IA25" s="281"/>
      <c r="IB25" s="281"/>
      <c r="IC25" s="281"/>
      <c r="ID25" s="281"/>
      <c r="IE25" s="281"/>
      <c r="IF25" s="281"/>
      <c r="IG25" s="281"/>
      <c r="IH25" s="281"/>
      <c r="II25" s="281"/>
      <c r="IJ25" s="281"/>
      <c r="IK25" s="281"/>
      <c r="IL25" s="281"/>
      <c r="IM25" s="281"/>
      <c r="IN25" s="281"/>
      <c r="IO25" s="281"/>
      <c r="IP25" s="281"/>
      <c r="IQ25" s="281"/>
      <c r="IR25" s="281"/>
      <c r="IS25" s="281"/>
      <c r="IT25" s="281"/>
      <c r="IU25" s="281"/>
      <c r="IV25" s="281"/>
      <c r="IW25" s="281"/>
      <c r="IX25" s="281"/>
      <c r="IY25" s="281"/>
    </row>
    <row r="26" spans="1:259" s="125" customFormat="1" ht="18" customHeight="1" x14ac:dyDescent="0.2">
      <c r="A26" s="281"/>
      <c r="B26" s="233" t="s">
        <v>48</v>
      </c>
      <c r="C26" s="406">
        <v>2208174</v>
      </c>
      <c r="D26" s="186">
        <v>4.6511942390399073</v>
      </c>
      <c r="E26" s="276"/>
      <c r="F26" s="238">
        <v>336616</v>
      </c>
      <c r="G26" s="235">
        <v>5.1897690862956214</v>
      </c>
      <c r="H26" s="276"/>
      <c r="I26" s="282">
        <v>66047</v>
      </c>
      <c r="J26" s="413">
        <f t="shared" si="1"/>
        <v>2.9910233523264016</v>
      </c>
      <c r="K26" s="235">
        <f t="shared" si="2"/>
        <v>19.620873636428453</v>
      </c>
      <c r="L26" s="278"/>
      <c r="M26" s="278">
        <f t="shared" si="3"/>
        <v>11</v>
      </c>
      <c r="N26" s="278">
        <v>16</v>
      </c>
      <c r="O26" s="278">
        <f t="shared" si="4"/>
        <v>5</v>
      </c>
      <c r="P26" s="279" t="str">
        <f t="shared" si="0"/>
        <v>Canarias</v>
      </c>
      <c r="Q26" s="280">
        <f t="shared" si="5"/>
        <v>15.388105287888976</v>
      </c>
      <c r="R26" s="310"/>
      <c r="S26" s="275"/>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c r="DM26" s="281"/>
      <c r="DN26" s="281"/>
      <c r="DO26" s="281"/>
      <c r="DP26" s="281"/>
      <c r="DQ26" s="281"/>
      <c r="DR26" s="281"/>
      <c r="DS26" s="281"/>
      <c r="DT26" s="281"/>
      <c r="DU26" s="281"/>
      <c r="DV26" s="281"/>
      <c r="DW26" s="281"/>
      <c r="DX26" s="281"/>
      <c r="DY26" s="281"/>
      <c r="DZ26" s="281"/>
      <c r="EA26" s="281"/>
      <c r="EB26" s="281"/>
      <c r="EC26" s="281"/>
      <c r="ED26" s="281"/>
      <c r="EE26" s="281"/>
      <c r="EF26" s="281"/>
      <c r="EG26" s="281"/>
      <c r="EH26" s="281"/>
      <c r="EI26" s="281"/>
      <c r="EJ26" s="281"/>
      <c r="EK26" s="281"/>
      <c r="EL26" s="281"/>
      <c r="EM26" s="281"/>
      <c r="EN26" s="281"/>
      <c r="EO26" s="281"/>
      <c r="EP26" s="281"/>
      <c r="EQ26" s="281"/>
      <c r="ER26" s="281"/>
      <c r="ES26" s="281"/>
      <c r="ET26" s="281"/>
      <c r="EU26" s="281"/>
      <c r="EV26" s="281"/>
      <c r="EW26" s="281"/>
      <c r="EX26" s="281"/>
      <c r="EY26" s="281"/>
      <c r="EZ26" s="281"/>
      <c r="FA26" s="281"/>
      <c r="FB26" s="281"/>
      <c r="FC26" s="281"/>
      <c r="FD26" s="281"/>
      <c r="FE26" s="281"/>
      <c r="FF26" s="281"/>
      <c r="FG26" s="281"/>
      <c r="FH26" s="281"/>
      <c r="FI26" s="281"/>
      <c r="FJ26" s="281"/>
      <c r="FK26" s="281"/>
      <c r="FL26" s="281"/>
      <c r="FM26" s="281"/>
      <c r="FN26" s="281"/>
      <c r="FO26" s="281"/>
      <c r="FP26" s="281"/>
      <c r="FQ26" s="281"/>
      <c r="FR26" s="281"/>
      <c r="FS26" s="281"/>
      <c r="FT26" s="281"/>
      <c r="FU26" s="281"/>
      <c r="FV26" s="281"/>
      <c r="FW26" s="281"/>
      <c r="FX26" s="281"/>
      <c r="FY26" s="281"/>
      <c r="FZ26" s="281"/>
      <c r="GA26" s="281"/>
      <c r="GB26" s="281"/>
      <c r="GC26" s="281"/>
      <c r="GD26" s="281"/>
      <c r="GE26" s="281"/>
      <c r="GF26" s="281"/>
      <c r="GG26" s="281"/>
      <c r="GH26" s="281"/>
      <c r="GI26" s="281"/>
      <c r="GJ26" s="281"/>
      <c r="GK26" s="281"/>
      <c r="GL26" s="281"/>
      <c r="GM26" s="281"/>
      <c r="GN26" s="281"/>
      <c r="GO26" s="281"/>
      <c r="GP26" s="281"/>
      <c r="GQ26" s="281"/>
      <c r="GR26" s="281"/>
      <c r="GS26" s="281"/>
      <c r="GT26" s="281"/>
      <c r="GU26" s="281"/>
      <c r="GV26" s="281"/>
      <c r="GW26" s="281"/>
      <c r="GX26" s="281"/>
      <c r="GY26" s="281"/>
      <c r="GZ26" s="281"/>
      <c r="HA26" s="281"/>
      <c r="HB26" s="281"/>
      <c r="HC26" s="281"/>
      <c r="HD26" s="281"/>
      <c r="HE26" s="281"/>
      <c r="HF26" s="281"/>
      <c r="HG26" s="281"/>
      <c r="HH26" s="281"/>
      <c r="HI26" s="281"/>
      <c r="HJ26" s="281"/>
      <c r="HK26" s="281"/>
      <c r="HL26" s="281"/>
      <c r="HM26" s="281"/>
      <c r="HN26" s="281"/>
      <c r="HO26" s="281"/>
      <c r="HP26" s="281"/>
      <c r="HQ26" s="281"/>
      <c r="HR26" s="281"/>
      <c r="HS26" s="281"/>
      <c r="HT26" s="281"/>
      <c r="HU26" s="281"/>
      <c r="HV26" s="281"/>
      <c r="HW26" s="281"/>
      <c r="HX26" s="281"/>
      <c r="HY26" s="281"/>
      <c r="HZ26" s="281"/>
      <c r="IA26" s="281"/>
      <c r="IB26" s="281"/>
      <c r="IC26" s="281"/>
      <c r="ID26" s="281"/>
      <c r="IE26" s="281"/>
      <c r="IF26" s="281"/>
      <c r="IG26" s="281"/>
      <c r="IH26" s="281"/>
      <c r="II26" s="281"/>
      <c r="IJ26" s="281"/>
      <c r="IK26" s="281"/>
      <c r="IL26" s="281"/>
      <c r="IM26" s="281"/>
      <c r="IN26" s="281"/>
      <c r="IO26" s="281"/>
      <c r="IP26" s="281"/>
      <c r="IQ26" s="281"/>
      <c r="IR26" s="281"/>
      <c r="IS26" s="281"/>
      <c r="IT26" s="281"/>
      <c r="IU26" s="281"/>
      <c r="IV26" s="281"/>
      <c r="IW26" s="281"/>
      <c r="IX26" s="281"/>
      <c r="IY26" s="281"/>
    </row>
    <row r="27" spans="1:259" s="125" customFormat="1" ht="18" customHeight="1" x14ac:dyDescent="0.2">
      <c r="A27" s="281"/>
      <c r="B27" s="233" t="s">
        <v>49</v>
      </c>
      <c r="C27" s="406">
        <v>319892</v>
      </c>
      <c r="D27" s="187">
        <v>0.67380551872948147</v>
      </c>
      <c r="E27" s="276"/>
      <c r="F27" s="238">
        <v>45131</v>
      </c>
      <c r="G27" s="242">
        <v>0.69580610735558523</v>
      </c>
      <c r="H27" s="276"/>
      <c r="I27" s="282">
        <v>8872</v>
      </c>
      <c r="J27" s="413">
        <f t="shared" si="1"/>
        <v>2.7734360346616982</v>
      </c>
      <c r="K27" s="242">
        <f t="shared" si="2"/>
        <v>19.658327978551327</v>
      </c>
      <c r="L27" s="278"/>
      <c r="M27" s="278">
        <f t="shared" si="3"/>
        <v>10</v>
      </c>
      <c r="N27" s="278">
        <v>17</v>
      </c>
      <c r="O27" s="278">
        <f t="shared" si="4"/>
        <v>3</v>
      </c>
      <c r="P27" s="279" t="str">
        <f t="shared" si="0"/>
        <v>Asturias, Principado de</v>
      </c>
      <c r="Q27" s="280">
        <f t="shared" si="5"/>
        <v>15.358497586588252</v>
      </c>
      <c r="R27" s="310"/>
      <c r="S27" s="275"/>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c r="DM27" s="281"/>
      <c r="DN27" s="281"/>
      <c r="DO27" s="281"/>
      <c r="DP27" s="281"/>
      <c r="DQ27" s="281"/>
      <c r="DR27" s="281"/>
      <c r="DS27" s="281"/>
      <c r="DT27" s="281"/>
      <c r="DU27" s="281"/>
      <c r="DV27" s="281"/>
      <c r="DW27" s="281"/>
      <c r="DX27" s="281"/>
      <c r="DY27" s="281"/>
      <c r="DZ27" s="281"/>
      <c r="EA27" s="281"/>
      <c r="EB27" s="281"/>
      <c r="EC27" s="281"/>
      <c r="ED27" s="281"/>
      <c r="EE27" s="281"/>
      <c r="EF27" s="281"/>
      <c r="EG27" s="281"/>
      <c r="EH27" s="281"/>
      <c r="EI27" s="281"/>
      <c r="EJ27" s="281"/>
      <c r="EK27" s="281"/>
      <c r="EL27" s="281"/>
      <c r="EM27" s="281"/>
      <c r="EN27" s="281"/>
      <c r="EO27" s="281"/>
      <c r="EP27" s="281"/>
      <c r="EQ27" s="281"/>
      <c r="ER27" s="281"/>
      <c r="ES27" s="281"/>
      <c r="ET27" s="281"/>
      <c r="EU27" s="281"/>
      <c r="EV27" s="281"/>
      <c r="EW27" s="281"/>
      <c r="EX27" s="281"/>
      <c r="EY27" s="281"/>
      <c r="EZ27" s="281"/>
      <c r="FA27" s="281"/>
      <c r="FB27" s="281"/>
      <c r="FC27" s="281"/>
      <c r="FD27" s="281"/>
      <c r="FE27" s="281"/>
      <c r="FF27" s="281"/>
      <c r="FG27" s="281"/>
      <c r="FH27" s="281"/>
      <c r="FI27" s="281"/>
      <c r="FJ27" s="281"/>
      <c r="FK27" s="281"/>
      <c r="FL27" s="281"/>
      <c r="FM27" s="281"/>
      <c r="FN27" s="281"/>
      <c r="FO27" s="281"/>
      <c r="FP27" s="281"/>
      <c r="FQ27" s="281"/>
      <c r="FR27" s="281"/>
      <c r="FS27" s="281"/>
      <c r="FT27" s="281"/>
      <c r="FU27" s="281"/>
      <c r="FV27" s="281"/>
      <c r="FW27" s="281"/>
      <c r="FX27" s="281"/>
      <c r="FY27" s="281"/>
      <c r="FZ27" s="281"/>
      <c r="GA27" s="281"/>
      <c r="GB27" s="281"/>
      <c r="GC27" s="281"/>
      <c r="GD27" s="281"/>
      <c r="GE27" s="281"/>
      <c r="GF27" s="281"/>
      <c r="GG27" s="281"/>
      <c r="GH27" s="281"/>
      <c r="GI27" s="281"/>
      <c r="GJ27" s="281"/>
      <c r="GK27" s="281"/>
      <c r="GL27" s="281"/>
      <c r="GM27" s="281"/>
      <c r="GN27" s="281"/>
      <c r="GO27" s="281"/>
      <c r="GP27" s="281"/>
      <c r="GQ27" s="281"/>
      <c r="GR27" s="281"/>
      <c r="GS27" s="281"/>
      <c r="GT27" s="281"/>
      <c r="GU27" s="281"/>
      <c r="GV27" s="281"/>
      <c r="GW27" s="281"/>
      <c r="GX27" s="281"/>
      <c r="GY27" s="281"/>
      <c r="GZ27" s="281"/>
      <c r="HA27" s="281"/>
      <c r="HB27" s="281"/>
      <c r="HC27" s="281"/>
      <c r="HD27" s="281"/>
      <c r="HE27" s="281"/>
      <c r="HF27" s="281"/>
      <c r="HG27" s="281"/>
      <c r="HH27" s="281"/>
      <c r="HI27" s="281"/>
      <c r="HJ27" s="281"/>
      <c r="HK27" s="281"/>
      <c r="HL27" s="281"/>
      <c r="HM27" s="281"/>
      <c r="HN27" s="281"/>
      <c r="HO27" s="281"/>
      <c r="HP27" s="281"/>
      <c r="HQ27" s="281"/>
      <c r="HR27" s="281"/>
      <c r="HS27" s="281"/>
      <c r="HT27" s="281"/>
      <c r="HU27" s="281"/>
      <c r="HV27" s="281"/>
      <c r="HW27" s="281"/>
      <c r="HX27" s="281"/>
      <c r="HY27" s="281"/>
      <c r="HZ27" s="281"/>
      <c r="IA27" s="281"/>
      <c r="IB27" s="281"/>
      <c r="IC27" s="281"/>
      <c r="ID27" s="281"/>
      <c r="IE27" s="281"/>
      <c r="IF27" s="281"/>
      <c r="IG27" s="281"/>
      <c r="IH27" s="281"/>
      <c r="II27" s="281"/>
      <c r="IJ27" s="281"/>
      <c r="IK27" s="281"/>
      <c r="IL27" s="281"/>
      <c r="IM27" s="281"/>
      <c r="IN27" s="281"/>
      <c r="IO27" s="281"/>
      <c r="IP27" s="281"/>
      <c r="IQ27" s="281"/>
      <c r="IR27" s="281"/>
      <c r="IS27" s="281"/>
      <c r="IT27" s="281"/>
      <c r="IU27" s="281"/>
      <c r="IV27" s="281"/>
      <c r="IW27" s="281"/>
      <c r="IX27" s="281"/>
      <c r="IY27" s="281"/>
    </row>
    <row r="28" spans="1:259" s="125" customFormat="1" ht="18" customHeight="1" x14ac:dyDescent="0.2">
      <c r="A28" s="281"/>
      <c r="B28" s="233" t="s">
        <v>4</v>
      </c>
      <c r="C28" s="238">
        <v>168287</v>
      </c>
      <c r="D28" s="242">
        <v>0.35447185090726951</v>
      </c>
      <c r="E28" s="276"/>
      <c r="F28" s="238">
        <v>22272</v>
      </c>
      <c r="G28" s="242">
        <v>0.34337802448480192</v>
      </c>
      <c r="H28" s="276"/>
      <c r="I28" s="282">
        <v>3250</v>
      </c>
      <c r="J28" s="413">
        <f t="shared" si="1"/>
        <v>1.9312246341072097</v>
      </c>
      <c r="K28" s="242">
        <f t="shared" si="2"/>
        <v>14.592313218390805</v>
      </c>
      <c r="L28" s="278"/>
      <c r="M28" s="278">
        <f t="shared" si="3"/>
        <v>19</v>
      </c>
      <c r="N28" s="278">
        <v>18</v>
      </c>
      <c r="O28" s="278">
        <f t="shared" si="4"/>
        <v>12</v>
      </c>
      <c r="P28" s="279" t="str">
        <f t="shared" si="0"/>
        <v>Galicia</v>
      </c>
      <c r="Q28" s="280">
        <f t="shared" si="5"/>
        <v>14.720177610089834</v>
      </c>
      <c r="R28" s="311"/>
      <c r="S28" s="223"/>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c r="DM28" s="281"/>
      <c r="DN28" s="281"/>
      <c r="DO28" s="281"/>
      <c r="DP28" s="281"/>
      <c r="DQ28" s="281"/>
      <c r="DR28" s="281"/>
      <c r="DS28" s="281"/>
      <c r="DT28" s="281"/>
      <c r="DU28" s="281"/>
      <c r="DV28" s="281"/>
      <c r="DW28" s="281"/>
      <c r="DX28" s="281"/>
      <c r="DY28" s="281"/>
      <c r="DZ28" s="281"/>
      <c r="EA28" s="281"/>
      <c r="EB28" s="281"/>
      <c r="EC28" s="281"/>
      <c r="ED28" s="281"/>
      <c r="EE28" s="281"/>
      <c r="EF28" s="281"/>
      <c r="EG28" s="281"/>
      <c r="EH28" s="281"/>
      <c r="EI28" s="281"/>
      <c r="EJ28" s="281"/>
      <c r="EK28" s="281"/>
      <c r="EL28" s="281"/>
      <c r="EM28" s="281"/>
      <c r="EN28" s="281"/>
      <c r="EO28" s="281"/>
      <c r="EP28" s="281"/>
      <c r="EQ28" s="281"/>
      <c r="ER28" s="281"/>
      <c r="ES28" s="281"/>
      <c r="ET28" s="281"/>
      <c r="EU28" s="281"/>
      <c r="EV28" s="281"/>
      <c r="EW28" s="281"/>
      <c r="EX28" s="281"/>
      <c r="EY28" s="281"/>
      <c r="EZ28" s="281"/>
      <c r="FA28" s="281"/>
      <c r="FB28" s="281"/>
      <c r="FC28" s="281"/>
      <c r="FD28" s="281"/>
      <c r="FE28" s="281"/>
      <c r="FF28" s="281"/>
      <c r="FG28" s="281"/>
      <c r="FH28" s="281"/>
      <c r="FI28" s="281"/>
      <c r="FJ28" s="281"/>
      <c r="FK28" s="281"/>
      <c r="FL28" s="281"/>
      <c r="FM28" s="281"/>
      <c r="FN28" s="281"/>
      <c r="FO28" s="281"/>
      <c r="FP28" s="281"/>
      <c r="FQ28" s="281"/>
      <c r="FR28" s="281"/>
      <c r="FS28" s="281"/>
      <c r="FT28" s="281"/>
      <c r="FU28" s="281"/>
      <c r="FV28" s="281"/>
      <c r="FW28" s="281"/>
      <c r="FX28" s="281"/>
      <c r="FY28" s="281"/>
      <c r="FZ28" s="281"/>
      <c r="GA28" s="281"/>
      <c r="GB28" s="281"/>
      <c r="GC28" s="281"/>
      <c r="GD28" s="281"/>
      <c r="GE28" s="281"/>
      <c r="GF28" s="281"/>
      <c r="GG28" s="281"/>
      <c r="GH28" s="281"/>
      <c r="GI28" s="281"/>
      <c r="GJ28" s="281"/>
      <c r="GK28" s="281"/>
      <c r="GL28" s="281"/>
      <c r="GM28" s="281"/>
      <c r="GN28" s="281"/>
      <c r="GO28" s="281"/>
      <c r="GP28" s="281"/>
      <c r="GQ28" s="281"/>
      <c r="GR28" s="281"/>
      <c r="GS28" s="281"/>
      <c r="GT28" s="281"/>
      <c r="GU28" s="281"/>
      <c r="GV28" s="281"/>
      <c r="GW28" s="281"/>
      <c r="GX28" s="281"/>
      <c r="GY28" s="281"/>
      <c r="GZ28" s="281"/>
      <c r="HA28" s="281"/>
      <c r="HB28" s="281"/>
      <c r="HC28" s="281"/>
      <c r="HD28" s="281"/>
      <c r="HE28" s="281"/>
      <c r="HF28" s="281"/>
      <c r="HG28" s="281"/>
      <c r="HH28" s="281"/>
      <c r="HI28" s="281"/>
      <c r="HJ28" s="281"/>
      <c r="HK28" s="281"/>
      <c r="HL28" s="281"/>
      <c r="HM28" s="281"/>
      <c r="HN28" s="281"/>
      <c r="HO28" s="281"/>
      <c r="HP28" s="281"/>
      <c r="HQ28" s="281"/>
      <c r="HR28" s="281"/>
      <c r="HS28" s="281"/>
      <c r="HT28" s="281"/>
      <c r="HU28" s="281"/>
      <c r="HV28" s="281"/>
      <c r="HW28" s="281"/>
      <c r="HX28" s="281"/>
      <c r="HY28" s="281"/>
      <c r="HZ28" s="281"/>
      <c r="IA28" s="281"/>
      <c r="IB28" s="281"/>
      <c r="IC28" s="281"/>
      <c r="ID28" s="281"/>
      <c r="IE28" s="281"/>
      <c r="IF28" s="281"/>
      <c r="IG28" s="281"/>
      <c r="IH28" s="281"/>
      <c r="II28" s="281"/>
      <c r="IJ28" s="281"/>
      <c r="IK28" s="281"/>
      <c r="IL28" s="281"/>
      <c r="IM28" s="281"/>
      <c r="IN28" s="281"/>
      <c r="IO28" s="281"/>
      <c r="IP28" s="281"/>
      <c r="IQ28" s="281"/>
      <c r="IR28" s="281"/>
      <c r="IS28" s="281"/>
      <c r="IT28" s="281"/>
      <c r="IU28" s="281"/>
      <c r="IV28" s="281"/>
      <c r="IW28" s="281"/>
      <c r="IX28" s="281"/>
      <c r="IY28" s="281"/>
    </row>
    <row r="29" spans="1:259" s="125" customFormat="1" ht="6" customHeight="1" x14ac:dyDescent="0.2">
      <c r="A29" s="281"/>
      <c r="B29" s="290"/>
      <c r="C29" s="291"/>
      <c r="D29" s="292"/>
      <c r="E29" s="232"/>
      <c r="F29" s="291"/>
      <c r="G29" s="292"/>
      <c r="H29" s="232"/>
      <c r="I29" s="291"/>
      <c r="J29" s="411"/>
      <c r="K29" s="292"/>
      <c r="L29" s="278"/>
      <c r="M29" s="278"/>
      <c r="N29" s="278">
        <v>19</v>
      </c>
      <c r="O29" s="278">
        <f t="shared" si="4"/>
        <v>18</v>
      </c>
      <c r="P29" s="279" t="str">
        <f t="shared" si="0"/>
        <v>Ceuta y Melilla</v>
      </c>
      <c r="Q29" s="280">
        <f t="shared" si="5"/>
        <v>14.592313218390805</v>
      </c>
      <c r="R29" s="312"/>
      <c r="S29" s="212"/>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c r="DM29" s="281"/>
      <c r="DN29" s="281"/>
      <c r="DO29" s="281"/>
      <c r="DP29" s="281"/>
      <c r="DQ29" s="281"/>
      <c r="DR29" s="281"/>
      <c r="DS29" s="281"/>
      <c r="DT29" s="281"/>
      <c r="DU29" s="281"/>
      <c r="DV29" s="281"/>
      <c r="DW29" s="281"/>
      <c r="DX29" s="281"/>
      <c r="DY29" s="281"/>
      <c r="DZ29" s="281"/>
      <c r="EA29" s="281"/>
      <c r="EB29" s="281"/>
      <c r="EC29" s="281"/>
      <c r="ED29" s="281"/>
      <c r="EE29" s="281"/>
      <c r="EF29" s="281"/>
      <c r="EG29" s="281"/>
      <c r="EH29" s="281"/>
      <c r="EI29" s="281"/>
      <c r="EJ29" s="281"/>
      <c r="EK29" s="281"/>
      <c r="EL29" s="281"/>
      <c r="EM29" s="281"/>
      <c r="EN29" s="281"/>
      <c r="EO29" s="281"/>
      <c r="EP29" s="281"/>
      <c r="EQ29" s="281"/>
      <c r="ER29" s="281"/>
      <c r="ES29" s="281"/>
      <c r="ET29" s="281"/>
      <c r="EU29" s="281"/>
      <c r="EV29" s="281"/>
      <c r="EW29" s="281"/>
      <c r="EX29" s="281"/>
      <c r="EY29" s="281"/>
      <c r="EZ29" s="281"/>
      <c r="FA29" s="281"/>
      <c r="FB29" s="281"/>
      <c r="FC29" s="281"/>
      <c r="FD29" s="281"/>
      <c r="FE29" s="281"/>
      <c r="FF29" s="281"/>
      <c r="FG29" s="281"/>
      <c r="FH29" s="281"/>
      <c r="FI29" s="281"/>
      <c r="FJ29" s="281"/>
      <c r="FK29" s="281"/>
      <c r="FL29" s="281"/>
      <c r="FM29" s="281"/>
      <c r="FN29" s="281"/>
      <c r="FO29" s="281"/>
      <c r="FP29" s="281"/>
      <c r="FQ29" s="281"/>
      <c r="FR29" s="281"/>
      <c r="FS29" s="281"/>
      <c r="FT29" s="281"/>
      <c r="FU29" s="281"/>
      <c r="FV29" s="281"/>
      <c r="FW29" s="281"/>
      <c r="FX29" s="281"/>
      <c r="FY29" s="281"/>
      <c r="FZ29" s="281"/>
      <c r="GA29" s="281"/>
      <c r="GB29" s="281"/>
      <c r="GC29" s="281"/>
      <c r="GD29" s="281"/>
      <c r="GE29" s="281"/>
      <c r="GF29" s="281"/>
      <c r="GG29" s="281"/>
      <c r="GH29" s="281"/>
      <c r="GI29" s="281"/>
      <c r="GJ29" s="281"/>
      <c r="GK29" s="281"/>
      <c r="GL29" s="281"/>
      <c r="GM29" s="281"/>
      <c r="GN29" s="281"/>
      <c r="GO29" s="281"/>
      <c r="GP29" s="281"/>
      <c r="GQ29" s="281"/>
      <c r="GR29" s="281"/>
      <c r="GS29" s="281"/>
      <c r="GT29" s="281"/>
      <c r="GU29" s="281"/>
      <c r="GV29" s="281"/>
      <c r="GW29" s="281"/>
      <c r="GX29" s="281"/>
      <c r="GY29" s="281"/>
      <c r="GZ29" s="281"/>
      <c r="HA29" s="281"/>
      <c r="HB29" s="281"/>
      <c r="HC29" s="281"/>
      <c r="HD29" s="281"/>
      <c r="HE29" s="281"/>
      <c r="HF29" s="281"/>
      <c r="HG29" s="281"/>
      <c r="HH29" s="281"/>
      <c r="HI29" s="281"/>
      <c r="HJ29" s="281"/>
      <c r="HK29" s="281"/>
      <c r="HL29" s="281"/>
      <c r="HM29" s="281"/>
      <c r="HN29" s="281"/>
      <c r="HO29" s="281"/>
      <c r="HP29" s="281"/>
      <c r="HQ29" s="281"/>
      <c r="HR29" s="281"/>
      <c r="HS29" s="281"/>
      <c r="HT29" s="281"/>
      <c r="HU29" s="281"/>
      <c r="HV29" s="281"/>
      <c r="HW29" s="281"/>
      <c r="HX29" s="281"/>
      <c r="HY29" s="281"/>
      <c r="HZ29" s="281"/>
      <c r="IA29" s="281"/>
      <c r="IB29" s="281"/>
      <c r="IC29" s="281"/>
      <c r="ID29" s="281"/>
      <c r="IE29" s="281"/>
      <c r="IF29" s="281"/>
      <c r="IG29" s="281"/>
      <c r="IH29" s="281"/>
      <c r="II29" s="281"/>
      <c r="IJ29" s="281"/>
      <c r="IK29" s="281"/>
      <c r="IL29" s="281"/>
      <c r="IM29" s="281"/>
      <c r="IN29" s="281"/>
      <c r="IO29" s="281"/>
      <c r="IP29" s="281"/>
      <c r="IQ29" s="281"/>
      <c r="IR29" s="281"/>
      <c r="IS29" s="281"/>
      <c r="IT29" s="281"/>
      <c r="IU29" s="281"/>
      <c r="IV29" s="281"/>
      <c r="IW29" s="281"/>
      <c r="IX29" s="281"/>
      <c r="IY29" s="281"/>
    </row>
    <row r="30" spans="1:259" s="125" customFormat="1" ht="5.25" customHeight="1" x14ac:dyDescent="0.2">
      <c r="A30" s="281"/>
      <c r="B30" s="293"/>
      <c r="C30" s="221"/>
      <c r="D30" s="249"/>
      <c r="E30" s="293"/>
      <c r="F30" s="293"/>
      <c r="G30" s="294"/>
      <c r="H30" s="293"/>
      <c r="I30" s="256"/>
      <c r="J30" s="256"/>
      <c r="K30" s="295"/>
      <c r="L30" s="296"/>
      <c r="M30" s="278"/>
      <c r="N30" s="297"/>
      <c r="O30" s="297"/>
      <c r="P30" s="297"/>
      <c r="Q30" s="297"/>
      <c r="R30" s="313"/>
      <c r="S30" s="256"/>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c r="DM30" s="281"/>
      <c r="DN30" s="281"/>
      <c r="DO30" s="281"/>
      <c r="DP30" s="281"/>
      <c r="DQ30" s="281"/>
      <c r="DR30" s="281"/>
      <c r="DS30" s="281"/>
      <c r="DT30" s="281"/>
      <c r="DU30" s="281"/>
      <c r="DV30" s="281"/>
      <c r="DW30" s="281"/>
      <c r="DX30" s="281"/>
      <c r="DY30" s="281"/>
      <c r="DZ30" s="281"/>
      <c r="EA30" s="281"/>
      <c r="EB30" s="281"/>
      <c r="EC30" s="281"/>
      <c r="ED30" s="281"/>
      <c r="EE30" s="281"/>
      <c r="EF30" s="281"/>
      <c r="EG30" s="281"/>
      <c r="EH30" s="281"/>
      <c r="EI30" s="281"/>
      <c r="EJ30" s="281"/>
      <c r="EK30" s="281"/>
      <c r="EL30" s="281"/>
      <c r="EM30" s="281"/>
      <c r="EN30" s="281"/>
      <c r="EO30" s="281"/>
      <c r="EP30" s="281"/>
      <c r="EQ30" s="281"/>
      <c r="ER30" s="281"/>
      <c r="ES30" s="281"/>
      <c r="ET30" s="281"/>
      <c r="EU30" s="281"/>
      <c r="EV30" s="281"/>
      <c r="EW30" s="281"/>
      <c r="EX30" s="281"/>
      <c r="EY30" s="281"/>
      <c r="EZ30" s="281"/>
      <c r="FA30" s="281"/>
      <c r="FB30" s="281"/>
      <c r="FC30" s="281"/>
      <c r="FD30" s="281"/>
      <c r="FE30" s="281"/>
      <c r="FF30" s="281"/>
      <c r="FG30" s="281"/>
      <c r="FH30" s="281"/>
      <c r="FI30" s="281"/>
      <c r="FJ30" s="281"/>
      <c r="FK30" s="281"/>
      <c r="FL30" s="281"/>
      <c r="FM30" s="281"/>
      <c r="FN30" s="281"/>
      <c r="FO30" s="281"/>
      <c r="FP30" s="281"/>
      <c r="FQ30" s="281"/>
      <c r="FR30" s="281"/>
      <c r="FS30" s="281"/>
      <c r="FT30" s="281"/>
      <c r="FU30" s="281"/>
      <c r="FV30" s="281"/>
      <c r="FW30" s="281"/>
      <c r="FX30" s="281"/>
      <c r="FY30" s="281"/>
      <c r="FZ30" s="281"/>
      <c r="GA30" s="281"/>
      <c r="GB30" s="281"/>
      <c r="GC30" s="281"/>
      <c r="GD30" s="281"/>
      <c r="GE30" s="281"/>
      <c r="GF30" s="281"/>
      <c r="GG30" s="281"/>
      <c r="GH30" s="281"/>
      <c r="GI30" s="281"/>
      <c r="GJ30" s="281"/>
      <c r="GK30" s="281"/>
      <c r="GL30" s="281"/>
      <c r="GM30" s="281"/>
      <c r="GN30" s="281"/>
      <c r="GO30" s="281"/>
      <c r="GP30" s="281"/>
      <c r="GQ30" s="281"/>
      <c r="GR30" s="281"/>
      <c r="GS30" s="281"/>
      <c r="GT30" s="281"/>
      <c r="GU30" s="281"/>
      <c r="GV30" s="281"/>
      <c r="GW30" s="281"/>
      <c r="GX30" s="281"/>
      <c r="GY30" s="281"/>
      <c r="GZ30" s="281"/>
      <c r="HA30" s="281"/>
      <c r="HB30" s="281"/>
      <c r="HC30" s="281"/>
      <c r="HD30" s="281"/>
      <c r="HE30" s="281"/>
      <c r="HF30" s="281"/>
      <c r="HG30" s="281"/>
      <c r="HH30" s="281"/>
      <c r="HI30" s="281"/>
      <c r="HJ30" s="281"/>
      <c r="HK30" s="281"/>
      <c r="HL30" s="281"/>
      <c r="HM30" s="281"/>
      <c r="HN30" s="281"/>
      <c r="HO30" s="281"/>
      <c r="HP30" s="281"/>
      <c r="HQ30" s="281"/>
      <c r="HR30" s="281"/>
      <c r="HS30" s="281"/>
      <c r="HT30" s="281"/>
      <c r="HU30" s="281"/>
      <c r="HV30" s="281"/>
      <c r="HW30" s="281"/>
      <c r="HX30" s="281"/>
      <c r="HY30" s="281"/>
      <c r="HZ30" s="281"/>
      <c r="IA30" s="281"/>
      <c r="IB30" s="281"/>
      <c r="IC30" s="281"/>
      <c r="ID30" s="281"/>
      <c r="IE30" s="281"/>
      <c r="IF30" s="281"/>
      <c r="IG30" s="281"/>
      <c r="IH30" s="281"/>
      <c r="II30" s="281"/>
      <c r="IJ30" s="281"/>
      <c r="IK30" s="281"/>
      <c r="IL30" s="281"/>
      <c r="IM30" s="281"/>
      <c r="IN30" s="281"/>
      <c r="IO30" s="281"/>
      <c r="IP30" s="281"/>
      <c r="IQ30" s="281"/>
      <c r="IR30" s="281"/>
      <c r="IS30" s="281"/>
      <c r="IT30" s="281"/>
      <c r="IU30" s="281"/>
      <c r="IV30" s="281"/>
      <c r="IW30" s="281"/>
      <c r="IX30" s="281"/>
      <c r="IY30" s="281"/>
    </row>
    <row r="31" spans="1:259" s="27" customFormat="1" ht="15.75" customHeight="1" x14ac:dyDescent="0.2">
      <c r="A31" s="222"/>
      <c r="B31" s="298" t="s">
        <v>3</v>
      </c>
      <c r="C31" s="253">
        <f>SUM(C11:C28)</f>
        <v>47475420</v>
      </c>
      <c r="D31" s="254">
        <f>SUM(D11:D28)</f>
        <v>100</v>
      </c>
      <c r="E31" s="299"/>
      <c r="F31" s="253">
        <f>SUM(F11:F28)</f>
        <v>6486146</v>
      </c>
      <c r="G31" s="254">
        <f>SUM(G11:G28)</f>
        <v>99.999999999999986</v>
      </c>
      <c r="H31" s="211"/>
      <c r="I31" s="253">
        <f>SUM(I11:I30)</f>
        <v>1352257</v>
      </c>
      <c r="J31" s="409">
        <f>I31*100/C31</f>
        <v>2.8483307783269742</v>
      </c>
      <c r="K31" s="254">
        <f>I31*100/F31</f>
        <v>20.848389783393714</v>
      </c>
      <c r="L31" s="297"/>
      <c r="M31" s="278">
        <f t="shared" si="3"/>
        <v>8</v>
      </c>
      <c r="N31" s="297"/>
      <c r="O31" s="297"/>
      <c r="P31" s="297"/>
      <c r="Q31" s="297"/>
      <c r="R31" s="261"/>
      <c r="S31" s="261"/>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c r="BH31" s="222"/>
      <c r="BI31" s="222"/>
      <c r="BJ31" s="222"/>
      <c r="BK31" s="222"/>
      <c r="BL31" s="222"/>
      <c r="BM31" s="222"/>
      <c r="BN31" s="222"/>
      <c r="BO31" s="222"/>
      <c r="BP31" s="222"/>
      <c r="BQ31" s="222"/>
      <c r="BR31" s="222"/>
      <c r="BS31" s="222"/>
      <c r="BT31" s="222"/>
      <c r="BU31" s="222"/>
      <c r="BV31" s="222"/>
      <c r="BW31" s="222"/>
      <c r="BX31" s="222"/>
      <c r="BY31" s="222"/>
      <c r="BZ31" s="222"/>
      <c r="CA31" s="222"/>
      <c r="CB31" s="222"/>
      <c r="CC31" s="222"/>
      <c r="CD31" s="222"/>
      <c r="CE31" s="222"/>
      <c r="CF31" s="222"/>
      <c r="CG31" s="222"/>
      <c r="CH31" s="222"/>
      <c r="CI31" s="222"/>
      <c r="CJ31" s="222"/>
      <c r="CK31" s="222"/>
      <c r="CL31" s="222"/>
      <c r="CM31" s="222"/>
      <c r="CN31" s="222"/>
      <c r="CO31" s="222"/>
      <c r="CP31" s="222"/>
      <c r="CQ31" s="222"/>
      <c r="CR31" s="222"/>
      <c r="CS31" s="222"/>
      <c r="CT31" s="222"/>
      <c r="CU31" s="222"/>
      <c r="CV31" s="222"/>
      <c r="CW31" s="222"/>
      <c r="CX31" s="222"/>
      <c r="CY31" s="222"/>
      <c r="CZ31" s="222"/>
      <c r="DA31" s="222"/>
      <c r="DB31" s="222"/>
      <c r="DC31" s="222"/>
      <c r="DD31" s="222"/>
      <c r="DE31" s="222"/>
      <c r="DF31" s="222"/>
      <c r="DG31" s="222"/>
      <c r="DH31" s="222"/>
      <c r="DI31" s="222"/>
      <c r="DJ31" s="222"/>
      <c r="DK31" s="222"/>
      <c r="DL31" s="222"/>
      <c r="DM31" s="222"/>
      <c r="DN31" s="222"/>
      <c r="DO31" s="222"/>
      <c r="DP31" s="222"/>
      <c r="DQ31" s="222"/>
      <c r="DR31" s="222"/>
      <c r="DS31" s="222"/>
      <c r="DT31" s="222"/>
      <c r="DU31" s="222"/>
      <c r="DV31" s="222"/>
      <c r="DW31" s="222"/>
      <c r="DX31" s="222"/>
      <c r="DY31" s="222"/>
      <c r="DZ31" s="222"/>
      <c r="EA31" s="222"/>
      <c r="EB31" s="222"/>
      <c r="EC31" s="222"/>
      <c r="ED31" s="222"/>
      <c r="EE31" s="222"/>
      <c r="EF31" s="222"/>
      <c r="EG31" s="222"/>
      <c r="EH31" s="222"/>
      <c r="EI31" s="222"/>
      <c r="EJ31" s="222"/>
      <c r="EK31" s="222"/>
      <c r="EL31" s="222"/>
      <c r="EM31" s="222"/>
      <c r="EN31" s="222"/>
      <c r="EO31" s="222"/>
      <c r="EP31" s="222"/>
      <c r="EQ31" s="222"/>
      <c r="ER31" s="222"/>
      <c r="ES31" s="222"/>
      <c r="ET31" s="222"/>
      <c r="EU31" s="222"/>
      <c r="EV31" s="222"/>
      <c r="EW31" s="222"/>
      <c r="EX31" s="222"/>
      <c r="EY31" s="222"/>
      <c r="EZ31" s="222"/>
      <c r="FA31" s="222"/>
      <c r="FB31" s="222"/>
      <c r="FC31" s="222"/>
      <c r="FD31" s="222"/>
      <c r="FE31" s="222"/>
      <c r="FF31" s="222"/>
      <c r="FG31" s="222"/>
      <c r="FH31" s="222"/>
      <c r="FI31" s="222"/>
      <c r="FJ31" s="222"/>
      <c r="FK31" s="222"/>
      <c r="FL31" s="222"/>
      <c r="FM31" s="222"/>
      <c r="FN31" s="222"/>
      <c r="FO31" s="222"/>
      <c r="FP31" s="222"/>
      <c r="FQ31" s="222"/>
      <c r="FR31" s="222"/>
      <c r="FS31" s="222"/>
      <c r="FT31" s="222"/>
      <c r="FU31" s="222"/>
      <c r="FV31" s="222"/>
      <c r="FW31" s="222"/>
      <c r="FX31" s="222"/>
      <c r="FY31" s="222"/>
      <c r="FZ31" s="222"/>
      <c r="GA31" s="222"/>
      <c r="GB31" s="222"/>
      <c r="GC31" s="222"/>
      <c r="GD31" s="222"/>
      <c r="GE31" s="222"/>
      <c r="GF31" s="222"/>
      <c r="GG31" s="222"/>
      <c r="GH31" s="222"/>
      <c r="GI31" s="222"/>
      <c r="GJ31" s="222"/>
      <c r="GK31" s="222"/>
      <c r="GL31" s="222"/>
      <c r="GM31" s="222"/>
      <c r="GN31" s="222"/>
      <c r="GO31" s="222"/>
      <c r="GP31" s="222"/>
      <c r="GQ31" s="222"/>
      <c r="GR31" s="222"/>
      <c r="GS31" s="222"/>
      <c r="GT31" s="222"/>
      <c r="GU31" s="222"/>
      <c r="GV31" s="222"/>
      <c r="GW31" s="222"/>
      <c r="GX31" s="222"/>
      <c r="GY31" s="222"/>
      <c r="GZ31" s="222"/>
      <c r="HA31" s="222"/>
      <c r="HB31" s="222"/>
      <c r="HC31" s="222"/>
      <c r="HD31" s="222"/>
      <c r="HE31" s="222"/>
      <c r="HF31" s="222"/>
      <c r="HG31" s="222"/>
      <c r="HH31" s="222"/>
      <c r="HI31" s="222"/>
      <c r="HJ31" s="222"/>
      <c r="HK31" s="222"/>
      <c r="HL31" s="222"/>
      <c r="HM31" s="222"/>
      <c r="HN31" s="222"/>
      <c r="HO31" s="222"/>
      <c r="HP31" s="222"/>
      <c r="HQ31" s="222"/>
      <c r="HR31" s="222"/>
      <c r="HS31" s="222"/>
      <c r="HT31" s="222"/>
      <c r="HU31" s="222"/>
      <c r="HV31" s="222"/>
      <c r="HW31" s="222"/>
      <c r="HX31" s="222"/>
      <c r="HY31" s="222"/>
      <c r="HZ31" s="222"/>
      <c r="IA31" s="222"/>
      <c r="IB31" s="222"/>
      <c r="IC31" s="222"/>
      <c r="ID31" s="222"/>
      <c r="IE31" s="222"/>
      <c r="IF31" s="222"/>
      <c r="IG31" s="222"/>
      <c r="IH31" s="222"/>
      <c r="II31" s="222"/>
      <c r="IJ31" s="222"/>
      <c r="IK31" s="222"/>
      <c r="IL31" s="222"/>
      <c r="IM31" s="222"/>
      <c r="IN31" s="222"/>
      <c r="IO31" s="222"/>
      <c r="IP31" s="222"/>
      <c r="IQ31" s="222"/>
      <c r="IR31" s="222"/>
      <c r="IS31" s="222"/>
      <c r="IT31" s="222"/>
      <c r="IU31" s="222"/>
      <c r="IV31" s="222"/>
      <c r="IW31" s="222"/>
      <c r="IX31" s="222"/>
      <c r="IY31" s="222"/>
    </row>
    <row r="32" spans="1:259" s="27" customFormat="1" ht="9.75" customHeight="1" x14ac:dyDescent="0.2">
      <c r="A32" s="222"/>
      <c r="B32" s="300"/>
      <c r="C32" s="300"/>
      <c r="D32" s="300"/>
      <c r="E32" s="299"/>
      <c r="F32" s="301"/>
      <c r="G32" s="302"/>
      <c r="H32" s="211"/>
      <c r="I32" s="301"/>
      <c r="J32" s="301"/>
      <c r="K32" s="302"/>
      <c r="L32" s="297"/>
      <c r="M32" s="297"/>
      <c r="N32" s="297"/>
      <c r="O32" s="297"/>
      <c r="P32" s="297"/>
      <c r="Q32" s="297"/>
      <c r="R32" s="261"/>
      <c r="S32" s="261"/>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c r="BH32" s="222"/>
      <c r="BI32" s="222"/>
      <c r="BJ32" s="222"/>
      <c r="BK32" s="222"/>
      <c r="BL32" s="222"/>
      <c r="BM32" s="222"/>
      <c r="BN32" s="222"/>
      <c r="BO32" s="222"/>
      <c r="BP32" s="222"/>
      <c r="BQ32" s="222"/>
      <c r="BR32" s="222"/>
      <c r="BS32" s="222"/>
      <c r="BT32" s="222"/>
      <c r="BU32" s="222"/>
      <c r="BV32" s="222"/>
      <c r="BW32" s="222"/>
      <c r="BX32" s="222"/>
      <c r="BY32" s="222"/>
      <c r="BZ32" s="222"/>
      <c r="CA32" s="222"/>
      <c r="CB32" s="222"/>
      <c r="CC32" s="222"/>
      <c r="CD32" s="222"/>
      <c r="CE32" s="222"/>
      <c r="CF32" s="222"/>
      <c r="CG32" s="222"/>
      <c r="CH32" s="222"/>
      <c r="CI32" s="222"/>
      <c r="CJ32" s="222"/>
      <c r="CK32" s="222"/>
      <c r="CL32" s="222"/>
      <c r="CM32" s="222"/>
      <c r="CN32" s="222"/>
      <c r="CO32" s="222"/>
      <c r="CP32" s="222"/>
      <c r="CQ32" s="222"/>
      <c r="CR32" s="222"/>
      <c r="CS32" s="222"/>
      <c r="CT32" s="222"/>
      <c r="CU32" s="222"/>
      <c r="CV32" s="222"/>
      <c r="CW32" s="222"/>
      <c r="CX32" s="222"/>
      <c r="CY32" s="222"/>
      <c r="CZ32" s="222"/>
      <c r="DA32" s="222"/>
      <c r="DB32" s="222"/>
      <c r="DC32" s="222"/>
      <c r="DD32" s="222"/>
      <c r="DE32" s="222"/>
      <c r="DF32" s="222"/>
      <c r="DG32" s="222"/>
      <c r="DH32" s="222"/>
      <c r="DI32" s="222"/>
      <c r="DJ32" s="222"/>
      <c r="DK32" s="222"/>
      <c r="DL32" s="222"/>
      <c r="DM32" s="222"/>
      <c r="DN32" s="222"/>
      <c r="DO32" s="222"/>
      <c r="DP32" s="222"/>
      <c r="DQ32" s="222"/>
      <c r="DR32" s="222"/>
      <c r="DS32" s="222"/>
      <c r="DT32" s="222"/>
      <c r="DU32" s="222"/>
      <c r="DV32" s="222"/>
      <c r="DW32" s="222"/>
      <c r="DX32" s="222"/>
      <c r="DY32" s="222"/>
      <c r="DZ32" s="222"/>
      <c r="EA32" s="222"/>
      <c r="EB32" s="222"/>
      <c r="EC32" s="222"/>
      <c r="ED32" s="222"/>
      <c r="EE32" s="222"/>
      <c r="EF32" s="222"/>
      <c r="EG32" s="222"/>
      <c r="EH32" s="222"/>
      <c r="EI32" s="222"/>
      <c r="EJ32" s="222"/>
      <c r="EK32" s="222"/>
      <c r="EL32" s="222"/>
      <c r="EM32" s="222"/>
      <c r="EN32" s="222"/>
      <c r="EO32" s="222"/>
      <c r="EP32" s="222"/>
      <c r="EQ32" s="222"/>
      <c r="ER32" s="222"/>
      <c r="ES32" s="222"/>
      <c r="ET32" s="222"/>
      <c r="EU32" s="222"/>
      <c r="EV32" s="222"/>
      <c r="EW32" s="222"/>
      <c r="EX32" s="222"/>
      <c r="EY32" s="222"/>
      <c r="EZ32" s="222"/>
      <c r="FA32" s="222"/>
      <c r="FB32" s="222"/>
      <c r="FC32" s="222"/>
      <c r="FD32" s="222"/>
      <c r="FE32" s="222"/>
      <c r="FF32" s="222"/>
      <c r="FG32" s="222"/>
      <c r="FH32" s="222"/>
      <c r="FI32" s="222"/>
      <c r="FJ32" s="222"/>
      <c r="FK32" s="222"/>
      <c r="FL32" s="222"/>
      <c r="FM32" s="222"/>
      <c r="FN32" s="222"/>
      <c r="FO32" s="222"/>
      <c r="FP32" s="222"/>
      <c r="FQ32" s="222"/>
      <c r="FR32" s="222"/>
      <c r="FS32" s="222"/>
      <c r="FT32" s="222"/>
      <c r="FU32" s="222"/>
      <c r="FV32" s="222"/>
      <c r="FW32" s="222"/>
      <c r="FX32" s="222"/>
      <c r="FY32" s="222"/>
      <c r="FZ32" s="222"/>
      <c r="GA32" s="222"/>
      <c r="GB32" s="222"/>
      <c r="GC32" s="222"/>
      <c r="GD32" s="222"/>
      <c r="GE32" s="222"/>
      <c r="GF32" s="222"/>
      <c r="GG32" s="222"/>
      <c r="GH32" s="222"/>
      <c r="GI32" s="222"/>
      <c r="GJ32" s="222"/>
      <c r="GK32" s="222"/>
      <c r="GL32" s="222"/>
      <c r="GM32" s="222"/>
      <c r="GN32" s="222"/>
      <c r="GO32" s="222"/>
      <c r="GP32" s="222"/>
      <c r="GQ32" s="222"/>
      <c r="GR32" s="222"/>
      <c r="GS32" s="222"/>
      <c r="GT32" s="222"/>
      <c r="GU32" s="222"/>
      <c r="GV32" s="222"/>
      <c r="GW32" s="222"/>
      <c r="GX32" s="222"/>
      <c r="GY32" s="222"/>
      <c r="GZ32" s="222"/>
      <c r="HA32" s="222"/>
      <c r="HB32" s="222"/>
      <c r="HC32" s="222"/>
      <c r="HD32" s="222"/>
      <c r="HE32" s="222"/>
      <c r="HF32" s="222"/>
      <c r="HG32" s="222"/>
      <c r="HH32" s="222"/>
      <c r="HI32" s="222"/>
      <c r="HJ32" s="222"/>
      <c r="HK32" s="222"/>
      <c r="HL32" s="222"/>
      <c r="HM32" s="222"/>
      <c r="HN32" s="222"/>
      <c r="HO32" s="222"/>
      <c r="HP32" s="222"/>
      <c r="HQ32" s="222"/>
      <c r="HR32" s="222"/>
      <c r="HS32" s="222"/>
      <c r="HT32" s="222"/>
      <c r="HU32" s="222"/>
      <c r="HV32" s="222"/>
      <c r="HW32" s="222"/>
      <c r="HX32" s="222"/>
      <c r="HY32" s="222"/>
      <c r="HZ32" s="222"/>
      <c r="IA32" s="222"/>
      <c r="IB32" s="222"/>
      <c r="IC32" s="222"/>
      <c r="ID32" s="222"/>
      <c r="IE32" s="222"/>
      <c r="IF32" s="222"/>
      <c r="IG32" s="222"/>
      <c r="IH32" s="222"/>
      <c r="II32" s="222"/>
      <c r="IJ32" s="222"/>
      <c r="IK32" s="222"/>
      <c r="IL32" s="222"/>
      <c r="IM32" s="222"/>
      <c r="IN32" s="222"/>
      <c r="IO32" s="222"/>
      <c r="IP32" s="222"/>
      <c r="IQ32" s="222"/>
      <c r="IR32" s="222"/>
      <c r="IS32" s="222"/>
      <c r="IT32" s="222"/>
      <c r="IU32" s="222"/>
      <c r="IV32" s="222"/>
      <c r="IW32" s="222"/>
      <c r="IX32" s="222"/>
      <c r="IY32" s="222"/>
    </row>
    <row r="33" spans="1:259" s="20" customFormat="1" ht="18.75" customHeight="1" x14ac:dyDescent="0.2">
      <c r="A33" s="251"/>
      <c r="B33" s="1057" t="str">
        <f>'22solcasaadpot'!B32:M32</f>
        <v>(1) Cifras INE de población referidas al 01/01/2022. Real Decreto 1037/2022, de 20 de diciembre BOE 21.12.22.</v>
      </c>
      <c r="C33" s="1071"/>
      <c r="D33" s="1071"/>
      <c r="E33" s="1071"/>
      <c r="F33" s="1071"/>
      <c r="G33" s="1071"/>
      <c r="H33" s="1071"/>
      <c r="I33" s="1071"/>
      <c r="J33" s="1071"/>
      <c r="K33" s="1071"/>
      <c r="L33" s="1071"/>
      <c r="M33" s="1071"/>
      <c r="N33" s="1071"/>
      <c r="O33" s="1071"/>
      <c r="P33" s="251"/>
      <c r="Q33" s="261"/>
      <c r="R33" s="264"/>
      <c r="S33" s="264"/>
      <c r="T33" s="251"/>
      <c r="U33" s="251"/>
      <c r="V33" s="251"/>
      <c r="W33" s="251"/>
      <c r="X33" s="251"/>
      <c r="Y33" s="251"/>
      <c r="Z33" s="251"/>
      <c r="AA33" s="251"/>
      <c r="AB33" s="251"/>
      <c r="AC33" s="251"/>
      <c r="AD33" s="251"/>
      <c r="AE33" s="251"/>
      <c r="AF33" s="251"/>
      <c r="AG33" s="251"/>
      <c r="AH33" s="251"/>
      <c r="AI33" s="251"/>
      <c r="AJ33" s="251"/>
      <c r="AK33" s="251"/>
      <c r="AL33" s="251"/>
      <c r="AM33" s="251"/>
      <c r="AN33" s="251"/>
      <c r="AO33" s="251"/>
      <c r="AP33" s="251"/>
      <c r="AQ33" s="251"/>
      <c r="AR33" s="251"/>
      <c r="AS33" s="251"/>
      <c r="AT33" s="251"/>
      <c r="AU33" s="251"/>
      <c r="AV33" s="251"/>
      <c r="AW33" s="251"/>
      <c r="AX33" s="251"/>
      <c r="AY33" s="251"/>
      <c r="AZ33" s="251"/>
      <c r="BA33" s="251"/>
      <c r="BB33" s="251"/>
      <c r="BC33" s="251"/>
      <c r="BD33" s="251"/>
      <c r="BE33" s="251"/>
      <c r="BF33" s="251"/>
      <c r="BG33" s="251"/>
      <c r="BH33" s="251"/>
      <c r="BI33" s="251"/>
      <c r="BJ33" s="251"/>
      <c r="BK33" s="251"/>
      <c r="BL33" s="251"/>
      <c r="BM33" s="251"/>
      <c r="BN33" s="251"/>
      <c r="BO33" s="251"/>
      <c r="BP33" s="251"/>
      <c r="BQ33" s="251"/>
      <c r="BR33" s="251"/>
      <c r="BS33" s="251"/>
      <c r="BT33" s="251"/>
      <c r="BU33" s="251"/>
      <c r="BV33" s="251"/>
      <c r="BW33" s="251"/>
      <c r="BX33" s="251"/>
      <c r="BY33" s="251"/>
      <c r="BZ33" s="251"/>
      <c r="CA33" s="251"/>
      <c r="CB33" s="251"/>
      <c r="CC33" s="251"/>
      <c r="CD33" s="251"/>
      <c r="CE33" s="251"/>
      <c r="CF33" s="251"/>
      <c r="CG33" s="251"/>
      <c r="CH33" s="251"/>
      <c r="CI33" s="251"/>
      <c r="CJ33" s="251"/>
      <c r="CK33" s="251"/>
      <c r="CL33" s="251"/>
      <c r="CM33" s="251"/>
      <c r="CN33" s="251"/>
      <c r="CO33" s="251"/>
      <c r="CP33" s="251"/>
      <c r="CQ33" s="251"/>
      <c r="CR33" s="251"/>
      <c r="CS33" s="251"/>
      <c r="CT33" s="251"/>
      <c r="CU33" s="251"/>
      <c r="CV33" s="251"/>
      <c r="CW33" s="251"/>
      <c r="CX33" s="251"/>
      <c r="CY33" s="251"/>
      <c r="CZ33" s="251"/>
      <c r="DA33" s="251"/>
      <c r="DB33" s="251"/>
      <c r="DC33" s="251"/>
      <c r="DD33" s="251"/>
      <c r="DE33" s="251"/>
      <c r="DF33" s="251"/>
      <c r="DG33" s="251"/>
      <c r="DH33" s="251"/>
      <c r="DI33" s="251"/>
      <c r="DJ33" s="251"/>
      <c r="DK33" s="251"/>
      <c r="DL33" s="251"/>
      <c r="DM33" s="251"/>
      <c r="DN33" s="251"/>
      <c r="DO33" s="251"/>
      <c r="DP33" s="251"/>
      <c r="DQ33" s="251"/>
      <c r="DR33" s="251"/>
      <c r="DS33" s="251"/>
      <c r="DT33" s="251"/>
      <c r="DU33" s="251"/>
      <c r="DV33" s="251"/>
      <c r="DW33" s="251"/>
      <c r="DX33" s="251"/>
      <c r="DY33" s="251"/>
      <c r="DZ33" s="251"/>
      <c r="EA33" s="251"/>
      <c r="EB33" s="251"/>
      <c r="EC33" s="251"/>
      <c r="ED33" s="251"/>
      <c r="EE33" s="251"/>
      <c r="EF33" s="251"/>
      <c r="EG33" s="251"/>
      <c r="EH33" s="251"/>
      <c r="EI33" s="251"/>
      <c r="EJ33" s="251"/>
      <c r="EK33" s="251"/>
      <c r="EL33" s="251"/>
      <c r="EM33" s="251"/>
      <c r="EN33" s="251"/>
      <c r="EO33" s="251"/>
      <c r="EP33" s="251"/>
      <c r="EQ33" s="251"/>
      <c r="ER33" s="251"/>
      <c r="ES33" s="251"/>
      <c r="ET33" s="251"/>
      <c r="EU33" s="251"/>
      <c r="EV33" s="251"/>
      <c r="EW33" s="251"/>
      <c r="EX33" s="251"/>
      <c r="EY33" s="251"/>
      <c r="EZ33" s="251"/>
      <c r="FA33" s="251"/>
      <c r="FB33" s="251"/>
      <c r="FC33" s="251"/>
      <c r="FD33" s="251"/>
      <c r="FE33" s="251"/>
      <c r="FF33" s="251"/>
      <c r="FG33" s="251"/>
      <c r="FH33" s="251"/>
      <c r="FI33" s="251"/>
      <c r="FJ33" s="251"/>
      <c r="FK33" s="251"/>
      <c r="FL33" s="251"/>
      <c r="FM33" s="251"/>
      <c r="FN33" s="251"/>
      <c r="FO33" s="251"/>
      <c r="FP33" s="251"/>
      <c r="FQ33" s="251"/>
      <c r="FR33" s="251"/>
      <c r="FS33" s="251"/>
      <c r="FT33" s="251"/>
      <c r="FU33" s="251"/>
      <c r="FV33" s="251"/>
      <c r="FW33" s="251"/>
      <c r="FX33" s="251"/>
      <c r="FY33" s="251"/>
      <c r="FZ33" s="251"/>
      <c r="GA33" s="251"/>
      <c r="GB33" s="251"/>
      <c r="GC33" s="251"/>
      <c r="GD33" s="251"/>
      <c r="GE33" s="251"/>
      <c r="GF33" s="251"/>
      <c r="GG33" s="251"/>
      <c r="GH33" s="251"/>
      <c r="GI33" s="251"/>
      <c r="GJ33" s="251"/>
      <c r="GK33" s="251"/>
      <c r="GL33" s="251"/>
      <c r="GM33" s="251"/>
      <c r="GN33" s="251"/>
      <c r="GO33" s="251"/>
      <c r="GP33" s="251"/>
      <c r="GQ33" s="251"/>
      <c r="GR33" s="251"/>
      <c r="GS33" s="251"/>
      <c r="GT33" s="251"/>
      <c r="GU33" s="251"/>
      <c r="GV33" s="251"/>
      <c r="GW33" s="251"/>
      <c r="GX33" s="251"/>
      <c r="GY33" s="251"/>
      <c r="GZ33" s="251"/>
      <c r="HA33" s="251"/>
      <c r="HB33" s="251"/>
      <c r="HC33" s="251"/>
      <c r="HD33" s="251"/>
      <c r="HE33" s="251"/>
      <c r="HF33" s="251"/>
      <c r="HG33" s="251"/>
      <c r="HH33" s="251"/>
      <c r="HI33" s="251"/>
      <c r="HJ33" s="251"/>
      <c r="HK33" s="251"/>
      <c r="HL33" s="251"/>
      <c r="HM33" s="251"/>
      <c r="HN33" s="251"/>
      <c r="HO33" s="251"/>
      <c r="HP33" s="251"/>
      <c r="HQ33" s="251"/>
      <c r="HR33" s="251"/>
      <c r="HS33" s="251"/>
      <c r="HT33" s="251"/>
      <c r="HU33" s="251"/>
      <c r="HV33" s="251"/>
      <c r="HW33" s="251"/>
      <c r="HX33" s="251"/>
      <c r="HY33" s="251"/>
      <c r="HZ33" s="251"/>
      <c r="IA33" s="251"/>
      <c r="IB33" s="251"/>
      <c r="IC33" s="251"/>
      <c r="ID33" s="251"/>
      <c r="IE33" s="251"/>
      <c r="IF33" s="251"/>
      <c r="IG33" s="251"/>
      <c r="IH33" s="251"/>
      <c r="II33" s="251"/>
      <c r="IJ33" s="251"/>
      <c r="IK33" s="251"/>
      <c r="IL33" s="251"/>
      <c r="IM33" s="251"/>
      <c r="IN33" s="251"/>
      <c r="IO33" s="251"/>
      <c r="IP33" s="251"/>
      <c r="IQ33" s="251"/>
      <c r="IR33" s="251"/>
      <c r="IS33" s="251"/>
      <c r="IT33" s="251"/>
      <c r="IU33" s="251"/>
      <c r="IV33" s="251"/>
      <c r="IW33" s="251"/>
      <c r="IX33" s="251"/>
      <c r="IY33" s="251"/>
    </row>
    <row r="34" spans="1:259" ht="24" customHeight="1" x14ac:dyDescent="0.2">
      <c r="B34" s="1064" t="str">
        <f>'22solcasaadpot'!B33:Q33</f>
        <v>(2) Cifras de Población Potencialmente Dependiente calculadas según lo explicado en la metodología</v>
      </c>
      <c r="C34" s="1108"/>
      <c r="D34" s="1108"/>
      <c r="E34" s="1108"/>
      <c r="F34" s="1108"/>
      <c r="G34" s="1108"/>
      <c r="H34" s="1108"/>
      <c r="I34" s="1108"/>
      <c r="J34" s="1108"/>
      <c r="K34" s="1108"/>
      <c r="L34" s="1108"/>
      <c r="M34" s="1108"/>
      <c r="N34" s="1108"/>
      <c r="O34" s="1108"/>
      <c r="P34" s="1108"/>
    </row>
    <row r="35" spans="1:259" ht="15" customHeight="1" x14ac:dyDescent="0.15">
      <c r="B35" s="257" t="s">
        <v>50</v>
      </c>
      <c r="C35" s="257"/>
      <c r="D35" s="257"/>
      <c r="L35" s="304"/>
      <c r="M35" s="305"/>
      <c r="N35" s="305"/>
      <c r="O35" s="305"/>
      <c r="P35" s="306"/>
      <c r="Q35" s="307"/>
      <c r="R35" s="231"/>
    </row>
    <row r="36" spans="1:259" x14ac:dyDescent="0.15">
      <c r="L36" s="304"/>
      <c r="M36" s="305"/>
      <c r="N36" s="305"/>
      <c r="O36" s="305"/>
      <c r="P36" s="306"/>
      <c r="Q36" s="307"/>
      <c r="R36" s="231"/>
    </row>
    <row r="37" spans="1:259" x14ac:dyDescent="0.15">
      <c r="L37" s="304"/>
      <c r="M37" s="305"/>
      <c r="N37" s="305"/>
      <c r="O37" s="305"/>
      <c r="P37" s="306"/>
      <c r="Q37" s="308"/>
      <c r="R37" s="231"/>
    </row>
    <row r="38" spans="1:259" x14ac:dyDescent="0.15">
      <c r="L38" s="304"/>
      <c r="M38" s="305"/>
      <c r="N38" s="305"/>
      <c r="O38" s="305"/>
      <c r="P38" s="306"/>
      <c r="Q38" s="307"/>
      <c r="R38" s="231"/>
    </row>
    <row r="39" spans="1:259" x14ac:dyDescent="0.15">
      <c r="L39" s="304"/>
      <c r="M39" s="305"/>
      <c r="N39" s="305"/>
      <c r="O39" s="305"/>
      <c r="P39" s="306"/>
      <c r="Q39" s="307"/>
      <c r="R39" s="231"/>
    </row>
    <row r="40" spans="1:259" x14ac:dyDescent="0.15">
      <c r="L40" s="304"/>
      <c r="M40" s="305"/>
      <c r="N40" s="305"/>
      <c r="O40" s="305"/>
      <c r="P40" s="306"/>
      <c r="Q40" s="307"/>
      <c r="R40" s="231"/>
    </row>
    <row r="41" spans="1:259" x14ac:dyDescent="0.15">
      <c r="L41" s="304"/>
      <c r="M41" s="305"/>
      <c r="N41" s="305"/>
      <c r="O41" s="305"/>
      <c r="P41" s="306"/>
      <c r="Q41" s="307"/>
      <c r="R41" s="231"/>
    </row>
    <row r="42" spans="1:259" x14ac:dyDescent="0.15">
      <c r="L42" s="304"/>
      <c r="M42" s="305"/>
      <c r="N42" s="305"/>
      <c r="O42" s="305"/>
      <c r="P42" s="306"/>
      <c r="Q42" s="307"/>
      <c r="R42" s="231"/>
    </row>
    <row r="43" spans="1:259" x14ac:dyDescent="0.15">
      <c r="L43" s="304"/>
      <c r="M43" s="305"/>
      <c r="N43" s="305"/>
      <c r="O43" s="305"/>
      <c r="P43" s="306"/>
      <c r="Q43" s="307"/>
      <c r="R43" s="231"/>
    </row>
    <row r="44" spans="1:259" x14ac:dyDescent="0.15">
      <c r="L44" s="304"/>
      <c r="M44" s="305"/>
      <c r="N44" s="305"/>
      <c r="O44" s="305"/>
      <c r="P44" s="306"/>
      <c r="Q44" s="308"/>
      <c r="R44" s="231"/>
    </row>
    <row r="45" spans="1:259" x14ac:dyDescent="0.15">
      <c r="L45" s="304"/>
      <c r="M45" s="305"/>
      <c r="N45" s="305"/>
      <c r="O45" s="305"/>
      <c r="P45" s="306"/>
      <c r="Q45" s="307"/>
      <c r="R45" s="231"/>
    </row>
    <row r="46" spans="1:259" x14ac:dyDescent="0.15">
      <c r="L46" s="304"/>
      <c r="M46" s="305"/>
      <c r="N46" s="305"/>
      <c r="O46" s="305"/>
      <c r="P46" s="306"/>
      <c r="Q46" s="307"/>
      <c r="R46" s="231"/>
    </row>
    <row r="47" spans="1:259" x14ac:dyDescent="0.15">
      <c r="L47" s="304"/>
      <c r="M47" s="305"/>
      <c r="N47" s="305"/>
      <c r="O47" s="305"/>
      <c r="P47" s="306"/>
      <c r="Q47" s="307"/>
      <c r="R47" s="231"/>
    </row>
    <row r="48" spans="1:259" x14ac:dyDescent="0.15">
      <c r="L48" s="304"/>
      <c r="M48" s="305"/>
      <c r="N48" s="305"/>
      <c r="O48" s="305"/>
      <c r="P48" s="306"/>
      <c r="Q48" s="307"/>
      <c r="R48" s="231"/>
    </row>
    <row r="49" spans="12:18" x14ac:dyDescent="0.15">
      <c r="L49" s="304"/>
      <c r="M49" s="305"/>
      <c r="N49" s="305"/>
      <c r="O49" s="305"/>
      <c r="P49" s="306"/>
      <c r="Q49" s="307"/>
      <c r="R49" s="231"/>
    </row>
    <row r="50" spans="12:18" x14ac:dyDescent="0.15">
      <c r="L50" s="304"/>
      <c r="M50" s="305"/>
      <c r="N50" s="305"/>
      <c r="O50" s="305"/>
      <c r="P50" s="306"/>
      <c r="Q50" s="308"/>
      <c r="R50" s="231"/>
    </row>
    <row r="51" spans="12:18" x14ac:dyDescent="0.15">
      <c r="L51" s="304"/>
      <c r="M51" s="305"/>
      <c r="N51" s="305"/>
      <c r="O51" s="305"/>
      <c r="P51" s="306"/>
      <c r="Q51" s="307"/>
      <c r="R51" s="231"/>
    </row>
    <row r="52" spans="12:18" x14ac:dyDescent="0.15">
      <c r="L52" s="304"/>
      <c r="M52" s="305"/>
      <c r="N52" s="305"/>
      <c r="O52" s="305"/>
      <c r="P52" s="306"/>
      <c r="Q52" s="307"/>
      <c r="R52" s="231"/>
    </row>
    <row r="53" spans="12:18" x14ac:dyDescent="0.15">
      <c r="L53" s="304"/>
      <c r="M53" s="309"/>
      <c r="N53" s="309"/>
      <c r="O53" s="305"/>
      <c r="P53" s="306"/>
      <c r="Q53" s="307"/>
      <c r="R53" s="231"/>
    </row>
  </sheetData>
  <mergeCells count="8">
    <mergeCell ref="B34:P34"/>
    <mergeCell ref="B3:H3"/>
    <mergeCell ref="A4:Q4"/>
    <mergeCell ref="B5:Q5"/>
    <mergeCell ref="F8:G8"/>
    <mergeCell ref="I8:K8"/>
    <mergeCell ref="C8:D8"/>
    <mergeCell ref="B33:O33"/>
  </mergeCells>
  <printOptions horizontalCentered="1"/>
  <pageMargins left="0" right="0" top="0.43307086614173229" bottom="0.43307086614173229" header="0" footer="0"/>
  <pageSetup paperSize="9" scale="85" orientation="landscape"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97">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6.7109375" style="261" bestFit="1" customWidth="1"/>
    <col min="14" max="14" width="8.42578125" style="261" customWidth="1"/>
    <col min="15" max="15" width="6.7109375" style="261" bestFit="1" customWidth="1"/>
    <col min="16" max="16" width="0.42578125" style="261" customWidth="1"/>
    <col min="17" max="17" width="8.42578125" style="261" bestFit="1" customWidth="1"/>
    <col min="18" max="18" width="6.85546875" style="261" customWidth="1"/>
    <col min="19" max="19" width="8.42578125" style="261" customWidth="1"/>
    <col min="20" max="20" width="6.7109375" style="261" bestFit="1" customWidth="1"/>
    <col min="21" max="21" width="8.42578125" style="261" customWidth="1"/>
    <col min="22" max="22" width="6.7109375" style="261" bestFit="1" customWidth="1"/>
    <col min="23" max="23" width="0.42578125" style="261" customWidth="1"/>
    <col min="24" max="24" width="8.42578125" style="261" bestFit="1" customWidth="1"/>
    <col min="25" max="25" width="7" style="261" customWidth="1"/>
    <col min="26" max="26" width="8.42578125" style="261" customWidth="1"/>
    <col min="27" max="27" width="6.7109375" style="261" bestFit="1" customWidth="1"/>
    <col min="28" max="28" width="8.42578125" style="26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436</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262</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33.75" customHeight="1" x14ac:dyDescent="0.2">
      <c r="A8" s="209"/>
      <c r="B8" s="1037"/>
      <c r="C8" s="211"/>
      <c r="D8" s="1041"/>
      <c r="E8" s="1042"/>
      <c r="F8" s="1042"/>
      <c r="G8" s="1042"/>
      <c r="H8" s="1042"/>
      <c r="I8" s="501"/>
      <c r="J8" s="1045" t="s">
        <v>263</v>
      </c>
      <c r="K8" s="1043"/>
      <c r="L8" s="1043"/>
      <c r="M8" s="1043"/>
      <c r="N8" s="1043"/>
      <c r="O8" s="1044"/>
      <c r="P8" s="211"/>
      <c r="Q8" s="1045" t="s">
        <v>264</v>
      </c>
      <c r="R8" s="1043"/>
      <c r="S8" s="1043"/>
      <c r="T8" s="1043"/>
      <c r="U8" s="1043"/>
      <c r="V8" s="1044"/>
      <c r="W8" s="211"/>
      <c r="X8" s="1045" t="s">
        <v>265</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233</v>
      </c>
      <c r="L9" s="1048" t="s">
        <v>27</v>
      </c>
      <c r="M9" s="1049"/>
      <c r="N9" s="1049" t="s">
        <v>26</v>
      </c>
      <c r="O9" s="1050"/>
      <c r="P9" s="211"/>
      <c r="Q9" s="1051" t="s">
        <v>12</v>
      </c>
      <c r="R9" s="1053" t="s">
        <v>233</v>
      </c>
      <c r="S9" s="1048" t="s">
        <v>27</v>
      </c>
      <c r="T9" s="1049"/>
      <c r="U9" s="1049" t="s">
        <v>26</v>
      </c>
      <c r="V9" s="1050"/>
      <c r="W9" s="211"/>
      <c r="X9" s="1051" t="s">
        <v>12</v>
      </c>
      <c r="Y9" s="1053" t="s">
        <v>233</v>
      </c>
      <c r="Z9" s="1048" t="s">
        <v>27</v>
      </c>
      <c r="AA9" s="1049"/>
      <c r="AB9" s="1049" t="s">
        <v>26</v>
      </c>
      <c r="AC9" s="1050"/>
      <c r="AD9" s="430"/>
      <c r="AE9" s="430"/>
      <c r="AF9" s="431"/>
      <c r="AG9" s="431"/>
      <c r="AH9" s="431"/>
      <c r="AI9" s="431"/>
      <c r="AJ9" s="431"/>
      <c r="AK9" s="431"/>
      <c r="AL9" s="432"/>
    </row>
    <row r="10" spans="1:53" s="219" customFormat="1" ht="36.75" customHeight="1" x14ac:dyDescent="0.2">
      <c r="A10" s="214"/>
      <c r="B10" s="1038"/>
      <c r="C10" s="216"/>
      <c r="D10" s="1047"/>
      <c r="E10" s="408" t="s">
        <v>12</v>
      </c>
      <c r="F10" s="408" t="s">
        <v>233</v>
      </c>
      <c r="G10" s="408" t="s">
        <v>12</v>
      </c>
      <c r="H10" s="218" t="s">
        <v>233</v>
      </c>
      <c r="I10" s="216"/>
      <c r="J10" s="1052"/>
      <c r="K10" s="1054"/>
      <c r="L10" s="408" t="s">
        <v>12</v>
      </c>
      <c r="M10" s="408" t="s">
        <v>233</v>
      </c>
      <c r="N10" s="408" t="s">
        <v>12</v>
      </c>
      <c r="O10" s="218" t="s">
        <v>233</v>
      </c>
      <c r="P10" s="216"/>
      <c r="Q10" s="1052"/>
      <c r="R10" s="1054"/>
      <c r="S10" s="408" t="s">
        <v>12</v>
      </c>
      <c r="T10" s="408" t="s">
        <v>233</v>
      </c>
      <c r="U10" s="408" t="s">
        <v>12</v>
      </c>
      <c r="V10" s="218" t="s">
        <v>233</v>
      </c>
      <c r="W10" s="216"/>
      <c r="X10" s="1052"/>
      <c r="Y10" s="1054"/>
      <c r="Z10" s="408" t="s">
        <v>12</v>
      </c>
      <c r="AA10" s="408" t="s">
        <v>233</v>
      </c>
      <c r="AB10" s="408" t="s">
        <v>12</v>
      </c>
      <c r="AC10" s="218" t="s">
        <v>233</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272073</v>
      </c>
      <c r="E12" s="738">
        <f>L12+S12+Z12</f>
        <v>172314</v>
      </c>
      <c r="F12" s="747">
        <f>E12/$D12*100</f>
        <v>63.333737636590179</v>
      </c>
      <c r="G12" s="738">
        <f>N12+U12+AB12</f>
        <v>99759</v>
      </c>
      <c r="H12" s="230">
        <f>G12/$D12*100</f>
        <v>36.666262363409821</v>
      </c>
      <c r="I12" s="226"/>
      <c r="J12" s="227">
        <v>82429</v>
      </c>
      <c r="K12" s="750">
        <v>30.296648326000742</v>
      </c>
      <c r="L12" s="744">
        <v>33819</v>
      </c>
      <c r="M12" s="747">
        <v>41.028036249378253</v>
      </c>
      <c r="N12" s="744">
        <v>48610</v>
      </c>
      <c r="O12" s="228">
        <v>58.971963750621747</v>
      </c>
      <c r="P12" s="226"/>
      <c r="Q12" s="227">
        <v>56713</v>
      </c>
      <c r="R12" s="750">
        <v>20.844773277760012</v>
      </c>
      <c r="S12" s="744">
        <v>37868</v>
      </c>
      <c r="T12" s="747">
        <v>66.771287006506441</v>
      </c>
      <c r="U12" s="744">
        <v>18845</v>
      </c>
      <c r="V12" s="228">
        <v>33.228712993493552</v>
      </c>
      <c r="W12" s="226"/>
      <c r="X12" s="227">
        <v>132931</v>
      </c>
      <c r="Y12" s="750">
        <v>48.858578396239245</v>
      </c>
      <c r="Z12" s="744">
        <v>100627</v>
      </c>
      <c r="AA12" s="747">
        <v>75.698670738954803</v>
      </c>
      <c r="AB12" s="744">
        <v>32304</v>
      </c>
      <c r="AC12" s="228">
        <f t="shared" ref="AC12:AC29" si="0">AB12/$X12*100</f>
        <v>24.301329261045204</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38394</v>
      </c>
      <c r="E13" s="739">
        <f t="shared" ref="E13:E29" si="2">L13+S13+Z13</f>
        <v>24887</v>
      </c>
      <c r="F13" s="577">
        <f t="shared" ref="F13:H29" si="3">E13/$D13*100</f>
        <v>64.820023962077414</v>
      </c>
      <c r="G13" s="739">
        <f t="shared" ref="G13:G29" si="4">N13+U13+AB13</f>
        <v>13507</v>
      </c>
      <c r="H13" s="237">
        <f t="shared" si="3"/>
        <v>35.179976037922593</v>
      </c>
      <c r="I13" s="226"/>
      <c r="J13" s="234">
        <v>8059</v>
      </c>
      <c r="K13" s="751">
        <v>20.99025889461895</v>
      </c>
      <c r="L13" s="745">
        <v>3436</v>
      </c>
      <c r="M13" s="748">
        <v>42.635562724903835</v>
      </c>
      <c r="N13" s="745">
        <v>4623</v>
      </c>
      <c r="O13" s="235">
        <v>57.364437275096172</v>
      </c>
      <c r="P13" s="226"/>
      <c r="Q13" s="234">
        <v>6989</v>
      </c>
      <c r="R13" s="751">
        <v>18.203365109131635</v>
      </c>
      <c r="S13" s="745">
        <v>4275</v>
      </c>
      <c r="T13" s="748">
        <v>61.167549005580199</v>
      </c>
      <c r="U13" s="745">
        <v>2714</v>
      </c>
      <c r="V13" s="235">
        <v>38.832450994419801</v>
      </c>
      <c r="W13" s="226"/>
      <c r="X13" s="234">
        <v>23346</v>
      </c>
      <c r="Y13" s="751">
        <v>60.806375996249415</v>
      </c>
      <c r="Z13" s="745">
        <v>17176</v>
      </c>
      <c r="AA13" s="748">
        <v>73.571489762700253</v>
      </c>
      <c r="AB13" s="745">
        <v>6170</v>
      </c>
      <c r="AC13" s="235">
        <f t="shared" si="0"/>
        <v>26.428510237299751</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29719</v>
      </c>
      <c r="E14" s="739">
        <f t="shared" si="2"/>
        <v>19326</v>
      </c>
      <c r="F14" s="577">
        <f t="shared" si="3"/>
        <v>65.029105959150712</v>
      </c>
      <c r="G14" s="739">
        <f t="shared" si="4"/>
        <v>10393</v>
      </c>
      <c r="H14" s="237">
        <f t="shared" si="3"/>
        <v>34.970894040849288</v>
      </c>
      <c r="I14" s="226"/>
      <c r="J14" s="234">
        <v>7443</v>
      </c>
      <c r="K14" s="751">
        <v>25.044584272687509</v>
      </c>
      <c r="L14" s="745">
        <v>3036</v>
      </c>
      <c r="M14" s="748">
        <v>40.790004030632808</v>
      </c>
      <c r="N14" s="745">
        <v>4407</v>
      </c>
      <c r="O14" s="235">
        <v>59.209995969367192</v>
      </c>
      <c r="P14" s="226"/>
      <c r="Q14" s="234">
        <v>6029</v>
      </c>
      <c r="R14" s="751">
        <v>20.286685285507588</v>
      </c>
      <c r="S14" s="745">
        <v>3630</v>
      </c>
      <c r="T14" s="748">
        <v>60.208989882235862</v>
      </c>
      <c r="U14" s="745">
        <v>2399</v>
      </c>
      <c r="V14" s="235">
        <v>39.791010117764145</v>
      </c>
      <c r="W14" s="226"/>
      <c r="X14" s="234">
        <v>16247</v>
      </c>
      <c r="Y14" s="751">
        <v>54.668730441804904</v>
      </c>
      <c r="Z14" s="745">
        <v>12660</v>
      </c>
      <c r="AA14" s="748">
        <v>77.922077922077932</v>
      </c>
      <c r="AB14" s="745">
        <v>3587</v>
      </c>
      <c r="AC14" s="235">
        <f t="shared" si="0"/>
        <v>22.077922077922079</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27463</v>
      </c>
      <c r="E15" s="739">
        <f t="shared" si="2"/>
        <v>17287</v>
      </c>
      <c r="F15" s="577">
        <f t="shared" si="3"/>
        <v>62.94650984961585</v>
      </c>
      <c r="G15" s="739">
        <f t="shared" si="4"/>
        <v>10176</v>
      </c>
      <c r="H15" s="237">
        <f t="shared" si="3"/>
        <v>37.053490150384157</v>
      </c>
      <c r="I15" s="226"/>
      <c r="J15" s="234">
        <v>7285</v>
      </c>
      <c r="K15" s="751">
        <v>26.52659942468048</v>
      </c>
      <c r="L15" s="745">
        <v>3094</v>
      </c>
      <c r="M15" s="748">
        <v>42.470830473575845</v>
      </c>
      <c r="N15" s="745">
        <v>4191</v>
      </c>
      <c r="O15" s="235">
        <v>57.529169526424162</v>
      </c>
      <c r="P15" s="226"/>
      <c r="Q15" s="234">
        <v>5971</v>
      </c>
      <c r="R15" s="751">
        <v>21.741980118705168</v>
      </c>
      <c r="S15" s="745">
        <v>3594</v>
      </c>
      <c r="T15" s="748">
        <v>60.190922793501919</v>
      </c>
      <c r="U15" s="745">
        <v>2377</v>
      </c>
      <c r="V15" s="235">
        <v>39.809077206498074</v>
      </c>
      <c r="W15" s="226"/>
      <c r="X15" s="234">
        <v>14207</v>
      </c>
      <c r="Y15" s="751">
        <v>51.731420456614352</v>
      </c>
      <c r="Z15" s="745">
        <v>10599</v>
      </c>
      <c r="AA15" s="748">
        <v>74.60406841697754</v>
      </c>
      <c r="AB15" s="745">
        <v>3608</v>
      </c>
      <c r="AC15" s="235">
        <f t="shared" si="0"/>
        <v>25.395931583022453</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37988</v>
      </c>
      <c r="E16" s="739">
        <f t="shared" si="2"/>
        <v>22469</v>
      </c>
      <c r="F16" s="577">
        <f t="shared" si="3"/>
        <v>59.147625565968198</v>
      </c>
      <c r="G16" s="739">
        <f t="shared" si="4"/>
        <v>15519</v>
      </c>
      <c r="H16" s="237">
        <f t="shared" si="3"/>
        <v>40.852374434031802</v>
      </c>
      <c r="I16" s="226"/>
      <c r="J16" s="234">
        <v>15292</v>
      </c>
      <c r="K16" s="751">
        <v>40.254817310729699</v>
      </c>
      <c r="L16" s="745">
        <v>6295</v>
      </c>
      <c r="M16" s="748">
        <v>41.16531519748888</v>
      </c>
      <c r="N16" s="745">
        <v>8997</v>
      </c>
      <c r="O16" s="235">
        <v>58.83468480251112</v>
      </c>
      <c r="P16" s="226"/>
      <c r="Q16" s="234">
        <v>7494</v>
      </c>
      <c r="R16" s="751">
        <v>19.727282299673583</v>
      </c>
      <c r="S16" s="745">
        <v>4547</v>
      </c>
      <c r="T16" s="748">
        <v>60.675206832132375</v>
      </c>
      <c r="U16" s="745">
        <v>2947</v>
      </c>
      <c r="V16" s="235">
        <v>39.324793167867625</v>
      </c>
      <c r="W16" s="226"/>
      <c r="X16" s="234">
        <v>15202</v>
      </c>
      <c r="Y16" s="751">
        <v>40.017900389596718</v>
      </c>
      <c r="Z16" s="745">
        <v>11627</v>
      </c>
      <c r="AA16" s="748">
        <v>76.483357452966715</v>
      </c>
      <c r="AB16" s="745">
        <v>3575</v>
      </c>
      <c r="AC16" s="235">
        <f t="shared" si="0"/>
        <v>23.516642547033285</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17805</v>
      </c>
      <c r="E17" s="740">
        <f t="shared" si="2"/>
        <v>11134</v>
      </c>
      <c r="F17" s="578">
        <f t="shared" si="3"/>
        <v>62.532996349340074</v>
      </c>
      <c r="G17" s="740">
        <f t="shared" si="4"/>
        <v>6671</v>
      </c>
      <c r="H17" s="237">
        <f t="shared" si="3"/>
        <v>37.467003650659926</v>
      </c>
      <c r="I17" s="226"/>
      <c r="J17" s="238">
        <v>4513</v>
      </c>
      <c r="K17" s="752">
        <v>25.346812693063747</v>
      </c>
      <c r="L17" s="740">
        <v>1865</v>
      </c>
      <c r="M17" s="578">
        <v>41.325060935076444</v>
      </c>
      <c r="N17" s="740">
        <v>2648</v>
      </c>
      <c r="O17" s="235">
        <v>58.674939064923556</v>
      </c>
      <c r="P17" s="226"/>
      <c r="Q17" s="238">
        <v>3725</v>
      </c>
      <c r="R17" s="752">
        <v>20.921089581578208</v>
      </c>
      <c r="S17" s="740">
        <v>2071</v>
      </c>
      <c r="T17" s="578">
        <v>55.597315436241615</v>
      </c>
      <c r="U17" s="740">
        <v>1654</v>
      </c>
      <c r="V17" s="235">
        <v>44.402684563758385</v>
      </c>
      <c r="W17" s="226"/>
      <c r="X17" s="238">
        <v>9567</v>
      </c>
      <c r="Y17" s="752">
        <v>53.732097725358038</v>
      </c>
      <c r="Z17" s="740">
        <v>7198</v>
      </c>
      <c r="AA17" s="578">
        <v>75.237796592453222</v>
      </c>
      <c r="AB17" s="740">
        <v>2369</v>
      </c>
      <c r="AC17" s="235">
        <f t="shared" si="0"/>
        <v>24.762203407546775</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117431</v>
      </c>
      <c r="E18" s="739">
        <f t="shared" si="2"/>
        <v>74600</v>
      </c>
      <c r="F18" s="577">
        <f t="shared" si="3"/>
        <v>63.5266667234376</v>
      </c>
      <c r="G18" s="739">
        <f t="shared" si="4"/>
        <v>42831</v>
      </c>
      <c r="H18" s="237">
        <f t="shared" si="3"/>
        <v>36.473333276562407</v>
      </c>
      <c r="I18" s="226"/>
      <c r="J18" s="234">
        <v>24563</v>
      </c>
      <c r="K18" s="751">
        <v>20.916964004394071</v>
      </c>
      <c r="L18" s="745">
        <v>10258</v>
      </c>
      <c r="M18" s="748">
        <v>41.761999755730159</v>
      </c>
      <c r="N18" s="745">
        <v>14305</v>
      </c>
      <c r="O18" s="235">
        <v>58.238000244269841</v>
      </c>
      <c r="P18" s="226"/>
      <c r="Q18" s="234">
        <v>20202</v>
      </c>
      <c r="R18" s="751">
        <v>17.203293849153972</v>
      </c>
      <c r="S18" s="745">
        <v>11608</v>
      </c>
      <c r="T18" s="748">
        <v>57.459657459657464</v>
      </c>
      <c r="U18" s="745">
        <v>8594</v>
      </c>
      <c r="V18" s="235">
        <v>42.540342540342543</v>
      </c>
      <c r="W18" s="226"/>
      <c r="X18" s="234">
        <v>72666</v>
      </c>
      <c r="Y18" s="751">
        <v>61.879742146451953</v>
      </c>
      <c r="Z18" s="745">
        <v>52734</v>
      </c>
      <c r="AA18" s="748">
        <v>72.570390554041779</v>
      </c>
      <c r="AB18" s="745">
        <v>19932</v>
      </c>
      <c r="AC18" s="235">
        <f t="shared" si="0"/>
        <v>27.429609445958221</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68486</v>
      </c>
      <c r="E19" s="739">
        <f t="shared" si="2"/>
        <v>43988</v>
      </c>
      <c r="F19" s="577">
        <f t="shared" si="3"/>
        <v>64.229185526969019</v>
      </c>
      <c r="G19" s="739">
        <f t="shared" si="4"/>
        <v>24498</v>
      </c>
      <c r="H19" s="237">
        <f t="shared" si="3"/>
        <v>35.770814473030981</v>
      </c>
      <c r="I19" s="226"/>
      <c r="J19" s="234">
        <v>15859</v>
      </c>
      <c r="K19" s="751">
        <v>23.156557544607654</v>
      </c>
      <c r="L19" s="745">
        <v>6572</v>
      </c>
      <c r="M19" s="748">
        <v>41.440191689261617</v>
      </c>
      <c r="N19" s="745">
        <v>9287</v>
      </c>
      <c r="O19" s="235">
        <v>58.559808310738383</v>
      </c>
      <c r="P19" s="226"/>
      <c r="Q19" s="234">
        <v>12053</v>
      </c>
      <c r="R19" s="751">
        <v>17.599217358292204</v>
      </c>
      <c r="S19" s="745">
        <v>7610</v>
      </c>
      <c r="T19" s="748">
        <v>63.137808014602172</v>
      </c>
      <c r="U19" s="745">
        <v>4443</v>
      </c>
      <c r="V19" s="235">
        <v>36.862191985397821</v>
      </c>
      <c r="W19" s="226"/>
      <c r="X19" s="234">
        <v>40574</v>
      </c>
      <c r="Y19" s="751">
        <v>59.244225097100134</v>
      </c>
      <c r="Z19" s="745">
        <v>29806</v>
      </c>
      <c r="AA19" s="748">
        <v>73.460836989204921</v>
      </c>
      <c r="AB19" s="745">
        <v>10768</v>
      </c>
      <c r="AC19" s="235">
        <f t="shared" si="0"/>
        <v>26.539163010795093</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194624</v>
      </c>
      <c r="E20" s="739">
        <f t="shared" si="2"/>
        <v>123915</v>
      </c>
      <c r="F20" s="577">
        <f t="shared" si="3"/>
        <v>63.66892058533378</v>
      </c>
      <c r="G20" s="739">
        <f t="shared" si="4"/>
        <v>70709</v>
      </c>
      <c r="H20" s="237">
        <f t="shared" si="3"/>
        <v>36.331079414666227</v>
      </c>
      <c r="I20" s="226"/>
      <c r="J20" s="234">
        <v>53078</v>
      </c>
      <c r="K20" s="751">
        <v>27.272073331141073</v>
      </c>
      <c r="L20" s="745">
        <v>22742</v>
      </c>
      <c r="M20" s="748">
        <v>42.846377030031277</v>
      </c>
      <c r="N20" s="745">
        <v>30336</v>
      </c>
      <c r="O20" s="235">
        <v>57.153622969968723</v>
      </c>
      <c r="P20" s="226"/>
      <c r="Q20" s="234">
        <v>39208</v>
      </c>
      <c r="R20" s="751">
        <v>20.145511344952318</v>
      </c>
      <c r="S20" s="745">
        <v>24073</v>
      </c>
      <c r="T20" s="748">
        <v>61.398184044072636</v>
      </c>
      <c r="U20" s="745">
        <v>15135</v>
      </c>
      <c r="V20" s="235">
        <v>38.601815955927357</v>
      </c>
      <c r="W20" s="226"/>
      <c r="X20" s="234">
        <v>102338</v>
      </c>
      <c r="Y20" s="751">
        <v>52.582415323906609</v>
      </c>
      <c r="Z20" s="745">
        <v>77100</v>
      </c>
      <c r="AA20" s="748">
        <v>75.338583908225687</v>
      </c>
      <c r="AB20" s="745">
        <v>25238</v>
      </c>
      <c r="AC20" s="235">
        <f t="shared" si="0"/>
        <v>24.661416091774317</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142054</v>
      </c>
      <c r="E21" s="739">
        <f t="shared" si="2"/>
        <v>88945</v>
      </c>
      <c r="F21" s="577">
        <f t="shared" si="3"/>
        <v>62.613513171047629</v>
      </c>
      <c r="G21" s="739">
        <f t="shared" si="4"/>
        <v>53109</v>
      </c>
      <c r="H21" s="237">
        <f t="shared" si="3"/>
        <v>37.386486828952371</v>
      </c>
      <c r="I21" s="226"/>
      <c r="J21" s="234">
        <v>38395</v>
      </c>
      <c r="K21" s="751">
        <v>27.02845396820927</v>
      </c>
      <c r="L21" s="745">
        <v>15403</v>
      </c>
      <c r="M21" s="748">
        <v>40.117202760776145</v>
      </c>
      <c r="N21" s="745">
        <v>22992</v>
      </c>
      <c r="O21" s="235">
        <v>59.882797239223862</v>
      </c>
      <c r="P21" s="226"/>
      <c r="Q21" s="234">
        <v>28857</v>
      </c>
      <c r="R21" s="751">
        <v>20.314105903388853</v>
      </c>
      <c r="S21" s="745">
        <v>17697</v>
      </c>
      <c r="T21" s="748">
        <v>61.326541220501099</v>
      </c>
      <c r="U21" s="745">
        <v>11160</v>
      </c>
      <c r="V21" s="235">
        <v>38.673458779498908</v>
      </c>
      <c r="W21" s="226"/>
      <c r="X21" s="234">
        <v>74802</v>
      </c>
      <c r="Y21" s="751">
        <v>52.65744012840188</v>
      </c>
      <c r="Z21" s="745">
        <v>55845</v>
      </c>
      <c r="AA21" s="748">
        <v>74.657094730087422</v>
      </c>
      <c r="AB21" s="745">
        <v>18957</v>
      </c>
      <c r="AC21" s="235">
        <f t="shared" si="0"/>
        <v>25.342905269912571</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33607</v>
      </c>
      <c r="E22" s="739">
        <f t="shared" si="2"/>
        <v>21774</v>
      </c>
      <c r="F22" s="577">
        <f t="shared" si="3"/>
        <v>64.790073496592967</v>
      </c>
      <c r="G22" s="739">
        <f t="shared" si="4"/>
        <v>11833</v>
      </c>
      <c r="H22" s="237">
        <f t="shared" si="3"/>
        <v>35.209926503407033</v>
      </c>
      <c r="I22" s="226"/>
      <c r="J22" s="234">
        <v>8463</v>
      </c>
      <c r="K22" s="751">
        <v>25.182253697146429</v>
      </c>
      <c r="L22" s="745">
        <v>3593</v>
      </c>
      <c r="M22" s="748">
        <v>42.455394068297295</v>
      </c>
      <c r="N22" s="745">
        <v>4870</v>
      </c>
      <c r="O22" s="235">
        <v>57.544605931702705</v>
      </c>
      <c r="P22" s="226"/>
      <c r="Q22" s="234">
        <v>6385</v>
      </c>
      <c r="R22" s="751">
        <v>18.999018061713333</v>
      </c>
      <c r="S22" s="745">
        <v>4054</v>
      </c>
      <c r="T22" s="748">
        <v>63.492560689115116</v>
      </c>
      <c r="U22" s="745">
        <v>2331</v>
      </c>
      <c r="V22" s="235">
        <v>36.507439310884884</v>
      </c>
      <c r="W22" s="226"/>
      <c r="X22" s="234">
        <v>18759</v>
      </c>
      <c r="Y22" s="751">
        <v>55.818728241140235</v>
      </c>
      <c r="Z22" s="745">
        <v>14127</v>
      </c>
      <c r="AA22" s="748">
        <v>75.307852230929157</v>
      </c>
      <c r="AB22" s="745">
        <v>4632</v>
      </c>
      <c r="AC22" s="235">
        <f t="shared" si="0"/>
        <v>24.692147769070846</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71475</v>
      </c>
      <c r="E23" s="739">
        <f t="shared" si="2"/>
        <v>45020</v>
      </c>
      <c r="F23" s="577">
        <f t="shared" si="3"/>
        <v>62.987058412032184</v>
      </c>
      <c r="G23" s="739">
        <f t="shared" si="4"/>
        <v>26455</v>
      </c>
      <c r="H23" s="237">
        <f t="shared" si="3"/>
        <v>37.012941587967823</v>
      </c>
      <c r="I23" s="226"/>
      <c r="J23" s="234">
        <v>19936</v>
      </c>
      <c r="K23" s="751">
        <v>27.892270024484084</v>
      </c>
      <c r="L23" s="745">
        <v>7847</v>
      </c>
      <c r="M23" s="748">
        <v>39.360955056179776</v>
      </c>
      <c r="N23" s="745">
        <v>12089</v>
      </c>
      <c r="O23" s="235">
        <v>60.639044943820217</v>
      </c>
      <c r="P23" s="226"/>
      <c r="Q23" s="234">
        <v>12932</v>
      </c>
      <c r="R23" s="751">
        <v>18.093039524309198</v>
      </c>
      <c r="S23" s="745">
        <v>7654</v>
      </c>
      <c r="T23" s="748">
        <v>59.186514073615839</v>
      </c>
      <c r="U23" s="745">
        <v>5278</v>
      </c>
      <c r="V23" s="235">
        <v>40.813485926384161</v>
      </c>
      <c r="W23" s="226"/>
      <c r="X23" s="234">
        <v>38607</v>
      </c>
      <c r="Y23" s="751">
        <v>54.014690451206718</v>
      </c>
      <c r="Z23" s="745">
        <v>29519</v>
      </c>
      <c r="AA23" s="748">
        <v>76.460227419897947</v>
      </c>
      <c r="AB23" s="745">
        <v>9088</v>
      </c>
      <c r="AC23" s="235">
        <f t="shared" si="0"/>
        <v>23.539772580102053</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168871</v>
      </c>
      <c r="E24" s="739">
        <f t="shared" si="2"/>
        <v>112231</v>
      </c>
      <c r="F24" s="577">
        <f t="shared" si="3"/>
        <v>66.459605260820382</v>
      </c>
      <c r="G24" s="739">
        <f t="shared" si="4"/>
        <v>56640</v>
      </c>
      <c r="H24" s="237">
        <f t="shared" si="3"/>
        <v>33.540394739179611</v>
      </c>
      <c r="I24" s="226"/>
      <c r="J24" s="234">
        <v>44792</v>
      </c>
      <c r="K24" s="751">
        <v>26.524388438512236</v>
      </c>
      <c r="L24" s="745">
        <v>21200</v>
      </c>
      <c r="M24" s="748">
        <v>47.329880335774241</v>
      </c>
      <c r="N24" s="745">
        <v>23592</v>
      </c>
      <c r="O24" s="235">
        <v>52.670119664225759</v>
      </c>
      <c r="P24" s="226"/>
      <c r="Q24" s="234">
        <v>30289</v>
      </c>
      <c r="R24" s="751">
        <v>17.936176134445819</v>
      </c>
      <c r="S24" s="745">
        <v>19459</v>
      </c>
      <c r="T24" s="748">
        <v>64.244445178117473</v>
      </c>
      <c r="U24" s="745">
        <v>10830</v>
      </c>
      <c r="V24" s="235">
        <v>35.755554821882527</v>
      </c>
      <c r="W24" s="226"/>
      <c r="X24" s="234">
        <v>93790</v>
      </c>
      <c r="Y24" s="751">
        <v>55.539435427041937</v>
      </c>
      <c r="Z24" s="745">
        <v>71572</v>
      </c>
      <c r="AA24" s="748">
        <v>76.31090734619896</v>
      </c>
      <c r="AB24" s="745">
        <v>22218</v>
      </c>
      <c r="AC24" s="235">
        <f t="shared" si="0"/>
        <v>23.689092653801044</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38643</v>
      </c>
      <c r="E25" s="739">
        <f t="shared" si="2"/>
        <v>22866</v>
      </c>
      <c r="F25" s="577">
        <f t="shared" si="3"/>
        <v>59.172424501203324</v>
      </c>
      <c r="G25" s="739">
        <f t="shared" si="4"/>
        <v>15777</v>
      </c>
      <c r="H25" s="237">
        <f t="shared" si="3"/>
        <v>40.827575498796676</v>
      </c>
      <c r="I25" s="226"/>
      <c r="J25" s="234">
        <v>14237</v>
      </c>
      <c r="K25" s="751">
        <v>36.84237766218979</v>
      </c>
      <c r="L25" s="745">
        <v>5383</v>
      </c>
      <c r="M25" s="748">
        <v>37.809931867668752</v>
      </c>
      <c r="N25" s="745">
        <v>8854</v>
      </c>
      <c r="O25" s="235">
        <v>62.190068132331241</v>
      </c>
      <c r="P25" s="226"/>
      <c r="Q25" s="234">
        <v>7456</v>
      </c>
      <c r="R25" s="751">
        <v>19.294568227104524</v>
      </c>
      <c r="S25" s="745">
        <v>4658</v>
      </c>
      <c r="T25" s="748">
        <v>62.473175965665241</v>
      </c>
      <c r="U25" s="745">
        <v>2798</v>
      </c>
      <c r="V25" s="235">
        <v>37.526824034334766</v>
      </c>
      <c r="W25" s="226"/>
      <c r="X25" s="234">
        <v>16950</v>
      </c>
      <c r="Y25" s="751">
        <v>43.86305411070569</v>
      </c>
      <c r="Z25" s="745">
        <v>12825</v>
      </c>
      <c r="AA25" s="748">
        <v>75.663716814159287</v>
      </c>
      <c r="AB25" s="745">
        <v>4125</v>
      </c>
      <c r="AC25" s="235">
        <f t="shared" si="0"/>
        <v>24.336283185840706</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15455</v>
      </c>
      <c r="E26" s="741">
        <f t="shared" si="2"/>
        <v>9946</v>
      </c>
      <c r="F26" s="579">
        <f t="shared" si="3"/>
        <v>64.354577806535104</v>
      </c>
      <c r="G26" s="741">
        <f t="shared" si="4"/>
        <v>5509</v>
      </c>
      <c r="H26" s="237">
        <f t="shared" si="3"/>
        <v>35.645422193464896</v>
      </c>
      <c r="I26" s="226"/>
      <c r="J26" s="238">
        <v>3309</v>
      </c>
      <c r="K26" s="752">
        <v>21.410546748625041</v>
      </c>
      <c r="L26" s="740">
        <v>1354</v>
      </c>
      <c r="M26" s="578">
        <v>40.918706557872468</v>
      </c>
      <c r="N26" s="740">
        <v>1955</v>
      </c>
      <c r="O26" s="235">
        <v>59.081293442127539</v>
      </c>
      <c r="P26" s="226"/>
      <c r="Q26" s="238">
        <v>2596</v>
      </c>
      <c r="R26" s="752">
        <v>16.797153024911033</v>
      </c>
      <c r="S26" s="740">
        <v>1486</v>
      </c>
      <c r="T26" s="578">
        <v>57.241910631741142</v>
      </c>
      <c r="U26" s="740">
        <v>1110</v>
      </c>
      <c r="V26" s="235">
        <v>42.758089368258858</v>
      </c>
      <c r="W26" s="226"/>
      <c r="X26" s="238">
        <v>9550</v>
      </c>
      <c r="Y26" s="752">
        <v>61.792300226463922</v>
      </c>
      <c r="Z26" s="740">
        <v>7106</v>
      </c>
      <c r="AA26" s="578">
        <v>74.40837696335079</v>
      </c>
      <c r="AB26" s="740">
        <v>2444</v>
      </c>
      <c r="AC26" s="235">
        <f t="shared" si="0"/>
        <v>25.591623036649214</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66047</v>
      </c>
      <c r="E27" s="741">
        <f t="shared" si="2"/>
        <v>41256</v>
      </c>
      <c r="F27" s="579">
        <f t="shared" si="3"/>
        <v>62.464608536345331</v>
      </c>
      <c r="G27" s="741">
        <f t="shared" si="4"/>
        <v>24791</v>
      </c>
      <c r="H27" s="237">
        <f t="shared" si="3"/>
        <v>37.535391463654669</v>
      </c>
      <c r="I27" s="226"/>
      <c r="J27" s="238">
        <v>16999</v>
      </c>
      <c r="K27" s="752">
        <v>25.737732220994143</v>
      </c>
      <c r="L27" s="740">
        <v>6729</v>
      </c>
      <c r="M27" s="578">
        <v>39.584681451850109</v>
      </c>
      <c r="N27" s="740">
        <v>10270</v>
      </c>
      <c r="O27" s="235">
        <v>60.415318548149891</v>
      </c>
      <c r="P27" s="226"/>
      <c r="Q27" s="238">
        <v>11942</v>
      </c>
      <c r="R27" s="752">
        <v>18.081063485093949</v>
      </c>
      <c r="S27" s="740">
        <v>6808</v>
      </c>
      <c r="T27" s="578">
        <v>57.008876235136498</v>
      </c>
      <c r="U27" s="740">
        <v>5134</v>
      </c>
      <c r="V27" s="235">
        <v>42.991123764863509</v>
      </c>
      <c r="W27" s="226"/>
      <c r="X27" s="238">
        <v>37106</v>
      </c>
      <c r="Y27" s="752">
        <v>56.181204293911911</v>
      </c>
      <c r="Z27" s="740">
        <v>27719</v>
      </c>
      <c r="AA27" s="578">
        <v>74.702204495229878</v>
      </c>
      <c r="AB27" s="740">
        <v>9387</v>
      </c>
      <c r="AC27" s="235">
        <f t="shared" si="0"/>
        <v>25.297795504770114</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8872</v>
      </c>
      <c r="E28" s="741">
        <f t="shared" si="2"/>
        <v>5871</v>
      </c>
      <c r="F28" s="579">
        <f t="shared" si="3"/>
        <v>66.174481514878266</v>
      </c>
      <c r="G28" s="741">
        <f t="shared" si="4"/>
        <v>3001</v>
      </c>
      <c r="H28" s="243">
        <f t="shared" si="3"/>
        <v>33.825518485121734</v>
      </c>
      <c r="I28" s="226"/>
      <c r="J28" s="238">
        <v>1548</v>
      </c>
      <c r="K28" s="752">
        <v>17.44815148782687</v>
      </c>
      <c r="L28" s="740">
        <v>650</v>
      </c>
      <c r="M28" s="578">
        <v>41.989664082687341</v>
      </c>
      <c r="N28" s="740">
        <v>898</v>
      </c>
      <c r="O28" s="242">
        <v>58.010335917312659</v>
      </c>
      <c r="P28" s="226"/>
      <c r="Q28" s="238">
        <v>1574</v>
      </c>
      <c r="R28" s="752">
        <v>17.741208295761947</v>
      </c>
      <c r="S28" s="740">
        <v>958</v>
      </c>
      <c r="T28" s="578">
        <v>60.864040660736975</v>
      </c>
      <c r="U28" s="740">
        <v>616</v>
      </c>
      <c r="V28" s="242">
        <v>39.135959339263025</v>
      </c>
      <c r="W28" s="226"/>
      <c r="X28" s="238">
        <v>5750</v>
      </c>
      <c r="Y28" s="752">
        <v>64.810640216411187</v>
      </c>
      <c r="Z28" s="740">
        <v>4263</v>
      </c>
      <c r="AA28" s="578">
        <v>74.139130434782601</v>
      </c>
      <c r="AB28" s="740">
        <v>1487</v>
      </c>
      <c r="AC28" s="242">
        <f t="shared" si="0"/>
        <v>25.860869565217392</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3250</v>
      </c>
      <c r="E29" s="742">
        <f t="shared" si="2"/>
        <v>1783</v>
      </c>
      <c r="F29" s="580">
        <f t="shared" si="3"/>
        <v>54.861538461538458</v>
      </c>
      <c r="G29" s="742">
        <f t="shared" si="4"/>
        <v>1467</v>
      </c>
      <c r="H29" s="248">
        <f t="shared" si="3"/>
        <v>45.138461538461542</v>
      </c>
      <c r="I29" s="226"/>
      <c r="J29" s="245">
        <v>1772</v>
      </c>
      <c r="K29" s="753">
        <v>54.523076923076921</v>
      </c>
      <c r="L29" s="746">
        <v>665</v>
      </c>
      <c r="M29" s="749">
        <v>37.528216704288944</v>
      </c>
      <c r="N29" s="746">
        <v>1107</v>
      </c>
      <c r="O29" s="246">
        <v>62.471783295711056</v>
      </c>
      <c r="P29" s="226"/>
      <c r="Q29" s="245">
        <v>517</v>
      </c>
      <c r="R29" s="753">
        <v>15.907692307692308</v>
      </c>
      <c r="S29" s="746">
        <v>357</v>
      </c>
      <c r="T29" s="749">
        <v>69.052224371373299</v>
      </c>
      <c r="U29" s="746">
        <v>160</v>
      </c>
      <c r="V29" s="246">
        <v>30.947775628626694</v>
      </c>
      <c r="W29" s="226"/>
      <c r="X29" s="245">
        <v>961</v>
      </c>
      <c r="Y29" s="753">
        <v>29.569230769230771</v>
      </c>
      <c r="Z29" s="746">
        <v>761</v>
      </c>
      <c r="AA29" s="749">
        <v>79.188345473465134</v>
      </c>
      <c r="AB29" s="746">
        <v>200</v>
      </c>
      <c r="AC29" s="246">
        <f t="shared" si="0"/>
        <v>20.811654526534859</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1352257</v>
      </c>
      <c r="E31" s="743">
        <f>L31+S31+Z31</f>
        <v>859612</v>
      </c>
      <c r="F31" s="409">
        <f>E31/$D31*100</f>
        <v>63.568685538325923</v>
      </c>
      <c r="G31" s="743">
        <f>N31+U31+AB31</f>
        <v>492645</v>
      </c>
      <c r="H31" s="255">
        <f>G31/$D31*100</f>
        <v>36.431314461674077</v>
      </c>
      <c r="I31" s="211"/>
      <c r="J31" s="253">
        <f>SUM(J12:J29)</f>
        <v>367972</v>
      </c>
      <c r="K31" s="754">
        <f>J31/$D31*100</f>
        <v>27.211691268745515</v>
      </c>
      <c r="L31" s="743">
        <f>SUM(L12:L29)</f>
        <v>153941</v>
      </c>
      <c r="M31" s="409">
        <f t="shared" ref="M31:O31" si="5">L31/$J31*100</f>
        <v>41.834976574304569</v>
      </c>
      <c r="N31" s="743">
        <f>SUM(N12:N29)</f>
        <v>214031</v>
      </c>
      <c r="O31" s="254">
        <f t="shared" si="5"/>
        <v>58.165023425695431</v>
      </c>
      <c r="P31" s="211"/>
      <c r="Q31" s="253">
        <f>SUM(Q12:Q29)</f>
        <v>260932</v>
      </c>
      <c r="R31" s="754">
        <f>Q31/$D31*100</f>
        <v>19.296036182471234</v>
      </c>
      <c r="S31" s="743">
        <f>SUM(S12:S29)</f>
        <v>162407</v>
      </c>
      <c r="T31" s="409">
        <f>S31/$Q31*100</f>
        <v>62.241120291876804</v>
      </c>
      <c r="U31" s="743">
        <f>SUM(U12:U29)</f>
        <v>98525</v>
      </c>
      <c r="V31" s="254">
        <f>U31/$Q31*100</f>
        <v>37.758879708123189</v>
      </c>
      <c r="W31" s="211"/>
      <c r="X31" s="253">
        <f>SUM(X12:X29)</f>
        <v>723353</v>
      </c>
      <c r="Y31" s="754">
        <f>X31/$D31*100</f>
        <v>53.492272548783262</v>
      </c>
      <c r="Z31" s="743">
        <f>SUM(Z12:Z29)</f>
        <v>543264</v>
      </c>
      <c r="AA31" s="409">
        <f>Z31/$X31*100</f>
        <v>75.103580133074715</v>
      </c>
      <c r="AB31" s="743">
        <f>SUM(AB12:AB29)</f>
        <v>180089</v>
      </c>
      <c r="AC31" s="254">
        <f>AB31/$X31*100</f>
        <v>24.896419866925275</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14" s="251" customFormat="1" ht="5.25" customHeight="1" x14ac:dyDescent="0.2">
      <c r="B33" s="257" t="s">
        <v>50</v>
      </c>
      <c r="C33" s="260"/>
      <c r="I33" s="260"/>
    </row>
    <row r="34" spans="2:14" s="251" customFormat="1" ht="13.5" customHeight="1" x14ac:dyDescent="0.2">
      <c r="B34" s="1057"/>
      <c r="C34" s="1057"/>
      <c r="D34" s="1057"/>
      <c r="E34" s="1057"/>
      <c r="F34" s="1057"/>
      <c r="G34" s="1057"/>
      <c r="H34" s="1057"/>
    </row>
    <row r="35" spans="2:14" ht="29.25" customHeight="1" x14ac:dyDescent="0.2">
      <c r="B35" s="1064"/>
      <c r="C35" s="1064"/>
      <c r="D35" s="1064"/>
      <c r="E35" s="736"/>
      <c r="F35" s="736"/>
      <c r="G35" s="736"/>
      <c r="H35" s="262"/>
      <c r="I35" s="262"/>
      <c r="J35" s="262"/>
      <c r="K35" s="262"/>
      <c r="L35" s="262"/>
      <c r="M35" s="262"/>
      <c r="N35" s="262"/>
    </row>
    <row r="36" spans="2:14" ht="4.5" customHeight="1" x14ac:dyDescent="0.2">
      <c r="B36" s="1065"/>
      <c r="C36" s="1065"/>
      <c r="D36" s="1065"/>
      <c r="E36" s="737"/>
      <c r="F36" s="737"/>
      <c r="G36" s="737"/>
      <c r="H36" s="262"/>
      <c r="I36" s="262"/>
      <c r="J36" s="262"/>
      <c r="K36" s="262"/>
      <c r="L36" s="262"/>
      <c r="M36" s="262"/>
      <c r="N36" s="262"/>
    </row>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4:H34"/>
    <mergeCell ref="B35:D35"/>
    <mergeCell ref="B36:D36"/>
    <mergeCell ref="R9:R10"/>
    <mergeCell ref="S9:T9"/>
    <mergeCell ref="K9:K10"/>
    <mergeCell ref="L9:M9"/>
    <mergeCell ref="N9:O9"/>
    <mergeCell ref="Q9:Q10"/>
  </mergeCells>
  <printOptions horizontalCentered="1"/>
  <pageMargins left="0" right="0" top="0.43307086614173229" bottom="0.43307086614173229" header="0" footer="0"/>
  <pageSetup paperSize="9" scale="72" orientation="landscape" r:id="rId1"/>
  <headerFooter alignWithMargins="0"/>
  <rowBreaks count="2" manualBreakCount="2">
    <brk id="34" max="25" man="1"/>
    <brk id="35" max="1638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98">
    <tabColor theme="0"/>
    <pageSetUpPr fitToPage="1"/>
  </sheetPr>
  <dimension ref="A1:BA36"/>
  <sheetViews>
    <sheetView showGridLines="0" zoomScale="84" zoomScaleNormal="84"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6.7109375" style="261" bestFit="1" customWidth="1"/>
    <col min="14" max="14" width="8.42578125" style="261" customWidth="1"/>
    <col min="15" max="15" width="6.7109375" style="261" bestFit="1" customWidth="1"/>
    <col min="16" max="16" width="0.42578125" style="261" customWidth="1"/>
    <col min="17" max="17" width="8.42578125" style="261" bestFit="1" customWidth="1"/>
    <col min="18" max="18" width="6.85546875" style="261" customWidth="1"/>
    <col min="19" max="19" width="8.42578125" style="261" customWidth="1"/>
    <col min="20" max="20" width="6.7109375" style="261" bestFit="1" customWidth="1"/>
    <col min="21" max="21" width="8.42578125" style="261" customWidth="1"/>
    <col min="22" max="22" width="6.7109375" style="261" bestFit="1" customWidth="1"/>
    <col min="23" max="23" width="0.42578125" style="261" customWidth="1"/>
    <col min="24" max="24" width="8.42578125" style="261" bestFit="1" customWidth="1"/>
    <col min="25" max="25" width="7" style="261" customWidth="1"/>
    <col min="26" max="26" width="8.42578125" style="261" customWidth="1"/>
    <col min="27" max="27" width="6.7109375" style="261" bestFit="1" customWidth="1"/>
    <col min="28" max="28" width="8.42578125" style="26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A1" s="713" t="s">
        <v>34</v>
      </c>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435</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266</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33.75" customHeight="1" x14ac:dyDescent="0.2">
      <c r="A8" s="209"/>
      <c r="B8" s="1037"/>
      <c r="C8" s="211"/>
      <c r="D8" s="1041"/>
      <c r="E8" s="1042"/>
      <c r="F8" s="1042"/>
      <c r="G8" s="1042"/>
      <c r="H8" s="1042"/>
      <c r="I8" s="501"/>
      <c r="J8" s="1045" t="s">
        <v>267</v>
      </c>
      <c r="K8" s="1043"/>
      <c r="L8" s="1043"/>
      <c r="M8" s="1043"/>
      <c r="N8" s="1043"/>
      <c r="O8" s="1044"/>
      <c r="P8" s="211"/>
      <c r="Q8" s="1045" t="s">
        <v>268</v>
      </c>
      <c r="R8" s="1043"/>
      <c r="S8" s="1043"/>
      <c r="T8" s="1043"/>
      <c r="U8" s="1043"/>
      <c r="V8" s="1044"/>
      <c r="W8" s="211"/>
      <c r="X8" s="1045" t="s">
        <v>269</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278</v>
      </c>
      <c r="L9" s="1048" t="s">
        <v>27</v>
      </c>
      <c r="M9" s="1049"/>
      <c r="N9" s="1049" t="s">
        <v>26</v>
      </c>
      <c r="O9" s="1050"/>
      <c r="P9" s="211"/>
      <c r="Q9" s="1051" t="s">
        <v>12</v>
      </c>
      <c r="R9" s="1053" t="s">
        <v>278</v>
      </c>
      <c r="S9" s="1048" t="s">
        <v>27</v>
      </c>
      <c r="T9" s="1049"/>
      <c r="U9" s="1049" t="s">
        <v>26</v>
      </c>
      <c r="V9" s="1050"/>
      <c r="W9" s="211"/>
      <c r="X9" s="1051" t="s">
        <v>12</v>
      </c>
      <c r="Y9" s="1053" t="s">
        <v>278</v>
      </c>
      <c r="Z9" s="1048" t="s">
        <v>27</v>
      </c>
      <c r="AA9" s="1049"/>
      <c r="AB9" s="1049" t="s">
        <v>26</v>
      </c>
      <c r="AC9" s="1050"/>
      <c r="AD9" s="430"/>
      <c r="AE9" s="430"/>
      <c r="AF9" s="431"/>
      <c r="AG9" s="431"/>
      <c r="AH9" s="431"/>
      <c r="AI9" s="431"/>
      <c r="AJ9" s="431"/>
      <c r="AK9" s="431"/>
      <c r="AL9" s="432"/>
    </row>
    <row r="10" spans="1:53" s="219" customFormat="1" ht="36.75" customHeight="1" x14ac:dyDescent="0.2">
      <c r="A10" s="214"/>
      <c r="B10" s="1038"/>
      <c r="C10" s="216"/>
      <c r="D10" s="1047"/>
      <c r="E10" s="408" t="s">
        <v>12</v>
      </c>
      <c r="F10" s="806" t="s">
        <v>278</v>
      </c>
      <c r="G10" s="408" t="s">
        <v>12</v>
      </c>
      <c r="H10" s="271" t="s">
        <v>278</v>
      </c>
      <c r="I10" s="216"/>
      <c r="J10" s="1052"/>
      <c r="K10" s="1054"/>
      <c r="L10" s="408" t="s">
        <v>12</v>
      </c>
      <c r="M10" s="806" t="s">
        <v>278</v>
      </c>
      <c r="N10" s="408" t="s">
        <v>12</v>
      </c>
      <c r="O10" s="271" t="s">
        <v>278</v>
      </c>
      <c r="P10" s="216"/>
      <c r="Q10" s="1052"/>
      <c r="R10" s="1054"/>
      <c r="S10" s="408" t="s">
        <v>12</v>
      </c>
      <c r="T10" s="806" t="s">
        <v>278</v>
      </c>
      <c r="U10" s="408" t="s">
        <v>12</v>
      </c>
      <c r="V10" s="271" t="s">
        <v>278</v>
      </c>
      <c r="W10" s="216"/>
      <c r="X10" s="1052"/>
      <c r="Y10" s="1054"/>
      <c r="Z10" s="408" t="s">
        <v>12</v>
      </c>
      <c r="AA10" s="806" t="s">
        <v>278</v>
      </c>
      <c r="AB10" s="408" t="s">
        <v>12</v>
      </c>
      <c r="AC10" s="271" t="s">
        <v>278</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77067</v>
      </c>
      <c r="E12" s="738">
        <f>L12+S12+Z12</f>
        <v>46449</v>
      </c>
      <c r="F12" s="747">
        <f>E12/$D12*100</f>
        <v>60.270933084199463</v>
      </c>
      <c r="G12" s="738">
        <f>N12+U12+AB12</f>
        <v>30618</v>
      </c>
      <c r="H12" s="230">
        <f>G12/$D12*100</f>
        <v>39.729066915800537</v>
      </c>
      <c r="I12" s="226"/>
      <c r="J12" s="227">
        <f>L12+N12</f>
        <v>27367</v>
      </c>
      <c r="K12" s="750">
        <f>J12/$D12*100</f>
        <v>35.510659555970783</v>
      </c>
      <c r="L12" s="744">
        <v>10866</v>
      </c>
      <c r="M12" s="747">
        <v>39.704753900683301</v>
      </c>
      <c r="N12" s="744">
        <v>16501</v>
      </c>
      <c r="O12" s="228">
        <v>60.295246099316692</v>
      </c>
      <c r="P12" s="226"/>
      <c r="Q12" s="227">
        <v>13366</v>
      </c>
      <c r="R12" s="750">
        <v>17.343350591044157</v>
      </c>
      <c r="S12" s="744">
        <v>7840</v>
      </c>
      <c r="T12" s="747">
        <v>58.656292084393236</v>
      </c>
      <c r="U12" s="744">
        <v>5526</v>
      </c>
      <c r="V12" s="228">
        <v>41.343707915606764</v>
      </c>
      <c r="W12" s="226"/>
      <c r="X12" s="227">
        <v>36334</v>
      </c>
      <c r="Y12" s="750">
        <v>47.145989852985068</v>
      </c>
      <c r="Z12" s="744">
        <v>27743</v>
      </c>
      <c r="AA12" s="747">
        <v>76.355479715968514</v>
      </c>
      <c r="AB12" s="744">
        <v>8591</v>
      </c>
      <c r="AC12" s="228">
        <f t="shared" ref="AC12:AC29" si="0">AB12/$X12*100</f>
        <v>23.644520284031486</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12066</v>
      </c>
      <c r="E13" s="739">
        <f t="shared" ref="E13:E29" si="2">L13+S13+Z13</f>
        <v>8047</v>
      </c>
      <c r="F13" s="577">
        <f t="shared" ref="F13:H29" si="3">E13/$D13*100</f>
        <v>66.691529918780049</v>
      </c>
      <c r="G13" s="739">
        <f t="shared" ref="G13:G29" si="4">N13+U13+AB13</f>
        <v>4019</v>
      </c>
      <c r="H13" s="237">
        <f t="shared" si="3"/>
        <v>33.308470081219959</v>
      </c>
      <c r="I13" s="226"/>
      <c r="J13" s="234">
        <f t="shared" ref="J13:J29" si="5">L13+N13</f>
        <v>2272</v>
      </c>
      <c r="K13" s="751">
        <f t="shared" ref="K13:K29" si="6">J13/$D13*100</f>
        <v>18.829769600530415</v>
      </c>
      <c r="L13" s="745">
        <v>937</v>
      </c>
      <c r="M13" s="748">
        <v>41.241197183098592</v>
      </c>
      <c r="N13" s="745">
        <v>1335</v>
      </c>
      <c r="O13" s="235">
        <v>58.758802816901415</v>
      </c>
      <c r="P13" s="226"/>
      <c r="Q13" s="234">
        <v>1838</v>
      </c>
      <c r="R13" s="751">
        <v>15.232885794795292</v>
      </c>
      <c r="S13" s="745">
        <v>1074</v>
      </c>
      <c r="T13" s="748">
        <v>58.433079434167581</v>
      </c>
      <c r="U13" s="745">
        <v>764</v>
      </c>
      <c r="V13" s="235">
        <v>41.566920565832426</v>
      </c>
      <c r="W13" s="226"/>
      <c r="X13" s="234">
        <v>7956</v>
      </c>
      <c r="Y13" s="751">
        <v>65.93734460467428</v>
      </c>
      <c r="Z13" s="745">
        <v>6036</v>
      </c>
      <c r="AA13" s="748">
        <v>75.867269984917044</v>
      </c>
      <c r="AB13" s="745">
        <v>1920</v>
      </c>
      <c r="AC13" s="235">
        <f t="shared" si="0"/>
        <v>24.132730015082956</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7361</v>
      </c>
      <c r="E14" s="739">
        <f t="shared" si="2"/>
        <v>4896</v>
      </c>
      <c r="F14" s="577">
        <f t="shared" si="3"/>
        <v>66.51270207852194</v>
      </c>
      <c r="G14" s="739">
        <f t="shared" si="4"/>
        <v>2465</v>
      </c>
      <c r="H14" s="237">
        <f t="shared" si="3"/>
        <v>33.48729792147806</v>
      </c>
      <c r="I14" s="226"/>
      <c r="J14" s="234">
        <f t="shared" si="5"/>
        <v>1797</v>
      </c>
      <c r="K14" s="751">
        <f t="shared" si="6"/>
        <v>24.412443961418283</v>
      </c>
      <c r="L14" s="745">
        <v>737</v>
      </c>
      <c r="M14" s="748">
        <v>41.01279910962716</v>
      </c>
      <c r="N14" s="745">
        <v>1060</v>
      </c>
      <c r="O14" s="235">
        <v>58.987200890372847</v>
      </c>
      <c r="P14" s="226"/>
      <c r="Q14" s="234">
        <v>1303</v>
      </c>
      <c r="R14" s="751">
        <v>17.701399266404021</v>
      </c>
      <c r="S14" s="745">
        <v>760</v>
      </c>
      <c r="T14" s="748">
        <v>58.326937835763623</v>
      </c>
      <c r="U14" s="745">
        <v>543</v>
      </c>
      <c r="V14" s="235">
        <v>41.673062164236377</v>
      </c>
      <c r="W14" s="226"/>
      <c r="X14" s="234">
        <v>4261</v>
      </c>
      <c r="Y14" s="751">
        <v>57.886156772177685</v>
      </c>
      <c r="Z14" s="745">
        <v>3399</v>
      </c>
      <c r="AA14" s="748">
        <v>79.770007040600802</v>
      </c>
      <c r="AB14" s="745">
        <v>862</v>
      </c>
      <c r="AC14" s="235">
        <f t="shared" si="0"/>
        <v>20.229992959399201</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7360</v>
      </c>
      <c r="E15" s="739">
        <f t="shared" si="2"/>
        <v>4731</v>
      </c>
      <c r="F15" s="577">
        <f t="shared" si="3"/>
        <v>64.279891304347828</v>
      </c>
      <c r="G15" s="739">
        <f t="shared" si="4"/>
        <v>2629</v>
      </c>
      <c r="H15" s="237">
        <f t="shared" si="3"/>
        <v>35.720108695652172</v>
      </c>
      <c r="I15" s="226"/>
      <c r="J15" s="234">
        <f t="shared" si="5"/>
        <v>1691</v>
      </c>
      <c r="K15" s="751">
        <f t="shared" si="6"/>
        <v>22.975543478260871</v>
      </c>
      <c r="L15" s="745">
        <v>677</v>
      </c>
      <c r="M15" s="748">
        <v>40.035481963335307</v>
      </c>
      <c r="N15" s="745">
        <v>1014</v>
      </c>
      <c r="O15" s="235">
        <v>59.964518036664693</v>
      </c>
      <c r="P15" s="226"/>
      <c r="Q15" s="234">
        <v>1324</v>
      </c>
      <c r="R15" s="751">
        <v>17.989130434782609</v>
      </c>
      <c r="S15" s="745">
        <v>765</v>
      </c>
      <c r="T15" s="748">
        <v>57.779456193353475</v>
      </c>
      <c r="U15" s="745">
        <v>559</v>
      </c>
      <c r="V15" s="235">
        <v>42.220543806646525</v>
      </c>
      <c r="W15" s="226"/>
      <c r="X15" s="234">
        <v>4345</v>
      </c>
      <c r="Y15" s="751">
        <v>59.035326086956516</v>
      </c>
      <c r="Z15" s="745">
        <v>3289</v>
      </c>
      <c r="AA15" s="748">
        <v>75.696202531645568</v>
      </c>
      <c r="AB15" s="745">
        <v>1056</v>
      </c>
      <c r="AC15" s="235">
        <f t="shared" si="0"/>
        <v>24.303797468354428</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12886</v>
      </c>
      <c r="E16" s="739">
        <f t="shared" si="2"/>
        <v>7874</v>
      </c>
      <c r="F16" s="577">
        <f t="shared" si="3"/>
        <v>61.10507527549278</v>
      </c>
      <c r="G16" s="739">
        <f t="shared" si="4"/>
        <v>5012</v>
      </c>
      <c r="H16" s="237">
        <f t="shared" si="3"/>
        <v>38.89492472450722</v>
      </c>
      <c r="I16" s="226"/>
      <c r="J16" s="234">
        <f t="shared" si="5"/>
        <v>4789</v>
      </c>
      <c r="K16" s="751">
        <f t="shared" si="6"/>
        <v>37.164364426509387</v>
      </c>
      <c r="L16" s="745">
        <v>1991</v>
      </c>
      <c r="M16" s="748">
        <v>41.574441428273126</v>
      </c>
      <c r="N16" s="745">
        <v>2798</v>
      </c>
      <c r="O16" s="235">
        <v>58.425558571726874</v>
      </c>
      <c r="P16" s="226"/>
      <c r="Q16" s="234">
        <v>2264</v>
      </c>
      <c r="R16" s="751">
        <v>17.569455222722336</v>
      </c>
      <c r="S16" s="745">
        <v>1317</v>
      </c>
      <c r="T16" s="748">
        <v>58.171378091872796</v>
      </c>
      <c r="U16" s="745">
        <v>947</v>
      </c>
      <c r="V16" s="235">
        <v>41.828621908127204</v>
      </c>
      <c r="W16" s="226"/>
      <c r="X16" s="234">
        <v>5833</v>
      </c>
      <c r="Y16" s="751">
        <v>45.266180350768273</v>
      </c>
      <c r="Z16" s="745">
        <v>4566</v>
      </c>
      <c r="AA16" s="748">
        <v>78.278758786216358</v>
      </c>
      <c r="AB16" s="745">
        <v>1267</v>
      </c>
      <c r="AC16" s="235">
        <f t="shared" si="0"/>
        <v>21.721241213783646</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5749</v>
      </c>
      <c r="E17" s="740">
        <f t="shared" si="2"/>
        <v>3700</v>
      </c>
      <c r="F17" s="578">
        <f t="shared" si="3"/>
        <v>64.35901895981911</v>
      </c>
      <c r="G17" s="740">
        <f t="shared" si="4"/>
        <v>2049</v>
      </c>
      <c r="H17" s="237">
        <f t="shared" si="3"/>
        <v>35.640981040180904</v>
      </c>
      <c r="I17" s="226"/>
      <c r="J17" s="238">
        <f t="shared" si="5"/>
        <v>1324</v>
      </c>
      <c r="K17" s="752">
        <f t="shared" si="6"/>
        <v>23.030092189946078</v>
      </c>
      <c r="L17" s="740">
        <v>547</v>
      </c>
      <c r="M17" s="578">
        <v>41.314199395770387</v>
      </c>
      <c r="N17" s="740">
        <v>777</v>
      </c>
      <c r="O17" s="235">
        <v>58.685800604229613</v>
      </c>
      <c r="P17" s="226"/>
      <c r="Q17" s="238">
        <v>1054</v>
      </c>
      <c r="R17" s="752">
        <v>18.333623238824142</v>
      </c>
      <c r="S17" s="740">
        <v>575</v>
      </c>
      <c r="T17" s="578">
        <v>54.554079696394687</v>
      </c>
      <c r="U17" s="740">
        <v>479</v>
      </c>
      <c r="V17" s="235">
        <v>45.445920303605313</v>
      </c>
      <c r="W17" s="226"/>
      <c r="X17" s="238">
        <v>3371</v>
      </c>
      <c r="Y17" s="752">
        <v>58.63628457122978</v>
      </c>
      <c r="Z17" s="740">
        <v>2578</v>
      </c>
      <c r="AA17" s="578">
        <v>76.475823197864131</v>
      </c>
      <c r="AB17" s="740">
        <v>793</v>
      </c>
      <c r="AC17" s="235">
        <f t="shared" si="0"/>
        <v>23.524176802135866</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33622</v>
      </c>
      <c r="E18" s="739">
        <f t="shared" si="2"/>
        <v>22025</v>
      </c>
      <c r="F18" s="577">
        <f t="shared" si="3"/>
        <v>65.507703289512818</v>
      </c>
      <c r="G18" s="739">
        <f t="shared" si="4"/>
        <v>11597</v>
      </c>
      <c r="H18" s="237">
        <f t="shared" si="3"/>
        <v>34.492296710487182</v>
      </c>
      <c r="I18" s="226"/>
      <c r="J18" s="234">
        <f t="shared" si="5"/>
        <v>6774</v>
      </c>
      <c r="K18" s="751">
        <f t="shared" si="6"/>
        <v>20.147522455535068</v>
      </c>
      <c r="L18" s="745">
        <v>2774</v>
      </c>
      <c r="M18" s="748">
        <v>40.950693829347507</v>
      </c>
      <c r="N18" s="745">
        <v>4000</v>
      </c>
      <c r="O18" s="235">
        <v>59.049306170652493</v>
      </c>
      <c r="P18" s="226"/>
      <c r="Q18" s="234">
        <v>4968</v>
      </c>
      <c r="R18" s="751">
        <v>14.776039497947771</v>
      </c>
      <c r="S18" s="745">
        <v>2816</v>
      </c>
      <c r="T18" s="748">
        <v>56.682769726247983</v>
      </c>
      <c r="U18" s="745">
        <v>2152</v>
      </c>
      <c r="V18" s="235">
        <v>43.31723027375201</v>
      </c>
      <c r="W18" s="226"/>
      <c r="X18" s="234">
        <v>21880</v>
      </c>
      <c r="Y18" s="751">
        <v>65.076438046517154</v>
      </c>
      <c r="Z18" s="745">
        <v>16435</v>
      </c>
      <c r="AA18" s="748">
        <v>75.114259597806225</v>
      </c>
      <c r="AB18" s="745">
        <v>5445</v>
      </c>
      <c r="AC18" s="235">
        <f t="shared" si="0"/>
        <v>24.885740402193786</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21392</v>
      </c>
      <c r="E19" s="739">
        <f t="shared" si="2"/>
        <v>13719</v>
      </c>
      <c r="F19" s="577">
        <f t="shared" si="3"/>
        <v>64.131451009723264</v>
      </c>
      <c r="G19" s="739">
        <f t="shared" si="4"/>
        <v>7673</v>
      </c>
      <c r="H19" s="237">
        <f t="shared" si="3"/>
        <v>35.868548990276736</v>
      </c>
      <c r="I19" s="226"/>
      <c r="J19" s="234">
        <f t="shared" si="5"/>
        <v>5130</v>
      </c>
      <c r="K19" s="751">
        <f t="shared" si="6"/>
        <v>23.980927449513835</v>
      </c>
      <c r="L19" s="745">
        <v>2048</v>
      </c>
      <c r="M19" s="748">
        <v>39.922027290448341</v>
      </c>
      <c r="N19" s="745">
        <v>3082</v>
      </c>
      <c r="O19" s="235">
        <v>60.077972709551652</v>
      </c>
      <c r="P19" s="226"/>
      <c r="Q19" s="234">
        <v>3072</v>
      </c>
      <c r="R19" s="751">
        <v>14.360508601346297</v>
      </c>
      <c r="S19" s="745">
        <v>1803</v>
      </c>
      <c r="T19" s="748">
        <v>58.69140625</v>
      </c>
      <c r="U19" s="745">
        <v>1269</v>
      </c>
      <c r="V19" s="235">
        <v>41.30859375</v>
      </c>
      <c r="W19" s="226"/>
      <c r="X19" s="234">
        <v>13190</v>
      </c>
      <c r="Y19" s="751">
        <v>61.658563949139868</v>
      </c>
      <c r="Z19" s="745">
        <v>9868</v>
      </c>
      <c r="AA19" s="748">
        <v>74.814253222137978</v>
      </c>
      <c r="AB19" s="745">
        <v>3322</v>
      </c>
      <c r="AC19" s="235">
        <f t="shared" si="0"/>
        <v>25.185746777862018</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43948</v>
      </c>
      <c r="E20" s="739">
        <f t="shared" si="2"/>
        <v>28147</v>
      </c>
      <c r="F20" s="577">
        <f t="shared" si="3"/>
        <v>64.046145444616371</v>
      </c>
      <c r="G20" s="739">
        <f t="shared" si="4"/>
        <v>15801</v>
      </c>
      <c r="H20" s="237">
        <f t="shared" si="3"/>
        <v>35.953854555383636</v>
      </c>
      <c r="I20" s="226"/>
      <c r="J20" s="234">
        <f t="shared" si="5"/>
        <v>12443</v>
      </c>
      <c r="K20" s="751">
        <f t="shared" si="6"/>
        <v>28.313006280149267</v>
      </c>
      <c r="L20" s="745">
        <v>5207</v>
      </c>
      <c r="M20" s="748">
        <v>41.84682150606767</v>
      </c>
      <c r="N20" s="745">
        <v>7236</v>
      </c>
      <c r="O20" s="235">
        <v>58.15317849393233</v>
      </c>
      <c r="P20" s="226"/>
      <c r="Q20" s="234">
        <v>6964</v>
      </c>
      <c r="R20" s="751">
        <v>15.845999817966689</v>
      </c>
      <c r="S20" s="745">
        <v>3997</v>
      </c>
      <c r="T20" s="748">
        <v>57.395175186674329</v>
      </c>
      <c r="U20" s="745">
        <v>2967</v>
      </c>
      <c r="V20" s="235">
        <v>42.604824813325678</v>
      </c>
      <c r="W20" s="226"/>
      <c r="X20" s="234">
        <v>24541</v>
      </c>
      <c r="Y20" s="751">
        <v>55.84099390188404</v>
      </c>
      <c r="Z20" s="745">
        <v>18943</v>
      </c>
      <c r="AA20" s="748">
        <v>77.18919359439306</v>
      </c>
      <c r="AB20" s="745">
        <v>5598</v>
      </c>
      <c r="AC20" s="235">
        <f t="shared" si="0"/>
        <v>22.810806405606943</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42562</v>
      </c>
      <c r="E21" s="739">
        <f t="shared" si="2"/>
        <v>27679</v>
      </c>
      <c r="F21" s="577">
        <f t="shared" si="3"/>
        <v>65.032188337014247</v>
      </c>
      <c r="G21" s="739">
        <f t="shared" si="4"/>
        <v>14883</v>
      </c>
      <c r="H21" s="237">
        <f t="shared" si="3"/>
        <v>34.96781166298576</v>
      </c>
      <c r="I21" s="226"/>
      <c r="J21" s="234">
        <f t="shared" si="5"/>
        <v>9562</v>
      </c>
      <c r="K21" s="751">
        <f t="shared" si="6"/>
        <v>22.466049527747757</v>
      </c>
      <c r="L21" s="745">
        <v>3898</v>
      </c>
      <c r="M21" s="748">
        <v>40.765530223802557</v>
      </c>
      <c r="N21" s="745">
        <v>5664</v>
      </c>
      <c r="O21" s="235">
        <v>59.23446977619745</v>
      </c>
      <c r="P21" s="226"/>
      <c r="Q21" s="234">
        <v>7607</v>
      </c>
      <c r="R21" s="751">
        <v>17.872750340679481</v>
      </c>
      <c r="S21" s="745">
        <v>4426</v>
      </c>
      <c r="T21" s="748">
        <v>58.183252267648221</v>
      </c>
      <c r="U21" s="745">
        <v>3181</v>
      </c>
      <c r="V21" s="235">
        <v>41.816747732351786</v>
      </c>
      <c r="W21" s="226"/>
      <c r="X21" s="234">
        <v>25393</v>
      </c>
      <c r="Y21" s="751">
        <v>59.66120013157277</v>
      </c>
      <c r="Z21" s="745">
        <v>19355</v>
      </c>
      <c r="AA21" s="748">
        <v>76.22179340763202</v>
      </c>
      <c r="AB21" s="745">
        <v>6038</v>
      </c>
      <c r="AC21" s="235">
        <f t="shared" si="0"/>
        <v>23.778206592367976</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11637</v>
      </c>
      <c r="E22" s="739">
        <f t="shared" si="2"/>
        <v>7686</v>
      </c>
      <c r="F22" s="577">
        <f t="shared" si="3"/>
        <v>66.047950502706883</v>
      </c>
      <c r="G22" s="739">
        <f t="shared" si="4"/>
        <v>3951</v>
      </c>
      <c r="H22" s="237">
        <f t="shared" si="3"/>
        <v>33.952049497293117</v>
      </c>
      <c r="I22" s="226"/>
      <c r="J22" s="234">
        <f t="shared" si="5"/>
        <v>2575</v>
      </c>
      <c r="K22" s="751">
        <f t="shared" si="6"/>
        <v>22.127696141617257</v>
      </c>
      <c r="L22" s="745">
        <v>1077</v>
      </c>
      <c r="M22" s="748">
        <v>41.825242718446603</v>
      </c>
      <c r="N22" s="745">
        <v>1498</v>
      </c>
      <c r="O22" s="235">
        <v>58.174757281553404</v>
      </c>
      <c r="P22" s="226"/>
      <c r="Q22" s="234">
        <v>1885</v>
      </c>
      <c r="R22" s="751">
        <v>16.198332903669328</v>
      </c>
      <c r="S22" s="745">
        <v>1100</v>
      </c>
      <c r="T22" s="748">
        <v>58.355437665782496</v>
      </c>
      <c r="U22" s="745">
        <v>785</v>
      </c>
      <c r="V22" s="235">
        <v>41.644562334217504</v>
      </c>
      <c r="W22" s="226"/>
      <c r="X22" s="234">
        <v>7177</v>
      </c>
      <c r="Y22" s="751">
        <v>61.673970954713418</v>
      </c>
      <c r="Z22" s="745">
        <v>5509</v>
      </c>
      <c r="AA22" s="748">
        <v>76.7590915424272</v>
      </c>
      <c r="AB22" s="745">
        <v>1668</v>
      </c>
      <c r="AC22" s="235">
        <f t="shared" si="0"/>
        <v>23.2409084575728</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25339</v>
      </c>
      <c r="E23" s="739">
        <f t="shared" si="2"/>
        <v>16977</v>
      </c>
      <c r="F23" s="577">
        <f t="shared" si="3"/>
        <v>66.999486956864899</v>
      </c>
      <c r="G23" s="739">
        <f t="shared" si="4"/>
        <v>8362</v>
      </c>
      <c r="H23" s="237">
        <f t="shared" si="3"/>
        <v>33.000513043135086</v>
      </c>
      <c r="I23" s="226"/>
      <c r="J23" s="234">
        <f t="shared" si="5"/>
        <v>5277</v>
      </c>
      <c r="K23" s="751">
        <f t="shared" si="6"/>
        <v>20.825604798926555</v>
      </c>
      <c r="L23" s="745">
        <v>2249</v>
      </c>
      <c r="M23" s="748">
        <v>42.618912260754215</v>
      </c>
      <c r="N23" s="745">
        <v>3028</v>
      </c>
      <c r="O23" s="235">
        <v>57.381087739245785</v>
      </c>
      <c r="P23" s="226"/>
      <c r="Q23" s="234">
        <v>4214</v>
      </c>
      <c r="R23" s="751">
        <v>16.630490548166858</v>
      </c>
      <c r="S23" s="745">
        <v>2371</v>
      </c>
      <c r="T23" s="748">
        <v>56.264831514000946</v>
      </c>
      <c r="U23" s="745">
        <v>1843</v>
      </c>
      <c r="V23" s="235">
        <v>43.735168485999047</v>
      </c>
      <c r="W23" s="226"/>
      <c r="X23" s="234">
        <v>15848</v>
      </c>
      <c r="Y23" s="751">
        <v>62.543904652906591</v>
      </c>
      <c r="Z23" s="745">
        <v>12357</v>
      </c>
      <c r="AA23" s="748">
        <v>77.971983846542145</v>
      </c>
      <c r="AB23" s="745">
        <v>3491</v>
      </c>
      <c r="AC23" s="235">
        <f t="shared" si="0"/>
        <v>22.028016153457848</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57914</v>
      </c>
      <c r="E24" s="739">
        <f t="shared" si="2"/>
        <v>39297</v>
      </c>
      <c r="F24" s="577">
        <f t="shared" si="3"/>
        <v>67.854059467486266</v>
      </c>
      <c r="G24" s="739">
        <f t="shared" si="4"/>
        <v>18617</v>
      </c>
      <c r="H24" s="237">
        <f t="shared" si="3"/>
        <v>32.145940532513727</v>
      </c>
      <c r="I24" s="226"/>
      <c r="J24" s="234">
        <f t="shared" si="5"/>
        <v>14443</v>
      </c>
      <c r="K24" s="751">
        <f t="shared" si="6"/>
        <v>24.938702213627103</v>
      </c>
      <c r="L24" s="745">
        <v>7199</v>
      </c>
      <c r="M24" s="748">
        <v>49.84421519074985</v>
      </c>
      <c r="N24" s="745">
        <v>7244</v>
      </c>
      <c r="O24" s="235">
        <v>50.155784809250157</v>
      </c>
      <c r="P24" s="226"/>
      <c r="Q24" s="234">
        <v>8978</v>
      </c>
      <c r="R24" s="751">
        <v>15.502296508616222</v>
      </c>
      <c r="S24" s="745">
        <v>5408</v>
      </c>
      <c r="T24" s="748">
        <v>60.236132768990871</v>
      </c>
      <c r="U24" s="745">
        <v>3570</v>
      </c>
      <c r="V24" s="235">
        <v>39.763867231009129</v>
      </c>
      <c r="W24" s="226"/>
      <c r="X24" s="234">
        <v>34493</v>
      </c>
      <c r="Y24" s="751">
        <v>59.559001277756671</v>
      </c>
      <c r="Z24" s="745">
        <v>26690</v>
      </c>
      <c r="AA24" s="748">
        <v>77.378018728437652</v>
      </c>
      <c r="AB24" s="745">
        <v>7803</v>
      </c>
      <c r="AC24" s="235">
        <f t="shared" si="0"/>
        <v>22.621981271562348</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12810</v>
      </c>
      <c r="E25" s="739">
        <f t="shared" si="2"/>
        <v>7457</v>
      </c>
      <c r="F25" s="577">
        <f t="shared" si="3"/>
        <v>58.212334113973462</v>
      </c>
      <c r="G25" s="739">
        <f t="shared" si="4"/>
        <v>5353</v>
      </c>
      <c r="H25" s="237">
        <f t="shared" si="3"/>
        <v>41.787665886026545</v>
      </c>
      <c r="I25" s="226"/>
      <c r="J25" s="234">
        <f t="shared" si="5"/>
        <v>4799</v>
      </c>
      <c r="K25" s="751">
        <f t="shared" si="6"/>
        <v>37.462919594067131</v>
      </c>
      <c r="L25" s="745">
        <v>1760</v>
      </c>
      <c r="M25" s="748">
        <v>36.674307147322359</v>
      </c>
      <c r="N25" s="745">
        <v>3039</v>
      </c>
      <c r="O25" s="235">
        <v>63.325692852677641</v>
      </c>
      <c r="P25" s="226"/>
      <c r="Q25" s="234">
        <v>1913</v>
      </c>
      <c r="R25" s="751">
        <v>14.933645589383293</v>
      </c>
      <c r="S25" s="745">
        <v>1072</v>
      </c>
      <c r="T25" s="748">
        <v>56.037637219027701</v>
      </c>
      <c r="U25" s="745">
        <v>841</v>
      </c>
      <c r="V25" s="235">
        <v>43.962362780972299</v>
      </c>
      <c r="W25" s="226"/>
      <c r="X25" s="234">
        <v>6098</v>
      </c>
      <c r="Y25" s="751">
        <v>47.603434816549573</v>
      </c>
      <c r="Z25" s="745">
        <v>4625</v>
      </c>
      <c r="AA25" s="748">
        <v>75.844539193178093</v>
      </c>
      <c r="AB25" s="745">
        <v>1473</v>
      </c>
      <c r="AC25" s="235">
        <f t="shared" si="0"/>
        <v>24.15546080682191</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3356</v>
      </c>
      <c r="E26" s="741">
        <f t="shared" si="2"/>
        <v>2315</v>
      </c>
      <c r="F26" s="579">
        <f t="shared" si="3"/>
        <v>68.980929678188318</v>
      </c>
      <c r="G26" s="741">
        <f t="shared" si="4"/>
        <v>1041</v>
      </c>
      <c r="H26" s="237">
        <f t="shared" si="3"/>
        <v>31.019070321811682</v>
      </c>
      <c r="I26" s="226"/>
      <c r="J26" s="238">
        <f t="shared" si="5"/>
        <v>653</v>
      </c>
      <c r="K26" s="752">
        <f t="shared" si="6"/>
        <v>19.457687723480333</v>
      </c>
      <c r="L26" s="740">
        <v>302</v>
      </c>
      <c r="M26" s="578">
        <v>46.248085758039814</v>
      </c>
      <c r="N26" s="740">
        <v>351</v>
      </c>
      <c r="O26" s="235">
        <v>53.751914241960186</v>
      </c>
      <c r="P26" s="226"/>
      <c r="Q26" s="238">
        <v>513</v>
      </c>
      <c r="R26" s="752">
        <v>15.286054827175208</v>
      </c>
      <c r="S26" s="740">
        <v>307</v>
      </c>
      <c r="T26" s="578">
        <v>59.844054580896689</v>
      </c>
      <c r="U26" s="740">
        <v>206</v>
      </c>
      <c r="V26" s="235">
        <v>40.155945419103311</v>
      </c>
      <c r="W26" s="226"/>
      <c r="X26" s="238">
        <v>2190</v>
      </c>
      <c r="Y26" s="752">
        <v>65.25625744934446</v>
      </c>
      <c r="Z26" s="740">
        <v>1706</v>
      </c>
      <c r="AA26" s="578">
        <v>77.899543378995432</v>
      </c>
      <c r="AB26" s="740">
        <v>484</v>
      </c>
      <c r="AC26" s="235">
        <f t="shared" si="0"/>
        <v>22.100456621004565</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16739</v>
      </c>
      <c r="E27" s="741">
        <f t="shared" si="2"/>
        <v>11267</v>
      </c>
      <c r="F27" s="579">
        <f t="shared" si="3"/>
        <v>67.30987514188422</v>
      </c>
      <c r="G27" s="741">
        <f t="shared" si="4"/>
        <v>5472</v>
      </c>
      <c r="H27" s="237">
        <f t="shared" si="3"/>
        <v>32.69012485811578</v>
      </c>
      <c r="I27" s="226"/>
      <c r="J27" s="238">
        <f t="shared" si="5"/>
        <v>3369</v>
      </c>
      <c r="K27" s="752">
        <f t="shared" si="6"/>
        <v>20.1266503375351</v>
      </c>
      <c r="L27" s="740">
        <v>1408</v>
      </c>
      <c r="M27" s="578">
        <v>41.792816859602254</v>
      </c>
      <c r="N27" s="740">
        <v>1961</v>
      </c>
      <c r="O27" s="235">
        <v>58.207183140397746</v>
      </c>
      <c r="P27" s="226"/>
      <c r="Q27" s="238">
        <v>2563</v>
      </c>
      <c r="R27" s="752">
        <v>15.31154788219129</v>
      </c>
      <c r="S27" s="740">
        <v>1464</v>
      </c>
      <c r="T27" s="578">
        <v>57.120561841591886</v>
      </c>
      <c r="U27" s="740">
        <v>1099</v>
      </c>
      <c r="V27" s="235">
        <v>42.879438158408121</v>
      </c>
      <c r="W27" s="226"/>
      <c r="X27" s="238">
        <v>10807</v>
      </c>
      <c r="Y27" s="752">
        <v>64.561801780273612</v>
      </c>
      <c r="Z27" s="740">
        <v>8395</v>
      </c>
      <c r="AA27" s="578">
        <v>77.681132599241238</v>
      </c>
      <c r="AB27" s="740">
        <v>2412</v>
      </c>
      <c r="AC27" s="235">
        <f t="shared" si="0"/>
        <v>22.318867400758769</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2421</v>
      </c>
      <c r="E28" s="741">
        <f t="shared" si="2"/>
        <v>1557</v>
      </c>
      <c r="F28" s="579">
        <f t="shared" si="3"/>
        <v>64.312267657992564</v>
      </c>
      <c r="G28" s="741">
        <f t="shared" si="4"/>
        <v>864</v>
      </c>
      <c r="H28" s="243">
        <f t="shared" si="3"/>
        <v>35.687732342007436</v>
      </c>
      <c r="I28" s="226"/>
      <c r="J28" s="238">
        <f t="shared" si="5"/>
        <v>543</v>
      </c>
      <c r="K28" s="752">
        <f t="shared" si="6"/>
        <v>22.428748451053284</v>
      </c>
      <c r="L28" s="740">
        <v>231</v>
      </c>
      <c r="M28" s="578">
        <v>42.541436464088399</v>
      </c>
      <c r="N28" s="740">
        <v>312</v>
      </c>
      <c r="O28" s="242">
        <v>57.458563535911601</v>
      </c>
      <c r="P28" s="226"/>
      <c r="Q28" s="238">
        <v>369</v>
      </c>
      <c r="R28" s="752">
        <v>15.241635687732341</v>
      </c>
      <c r="S28" s="740">
        <v>212</v>
      </c>
      <c r="T28" s="578">
        <v>57.452574525745263</v>
      </c>
      <c r="U28" s="740">
        <v>157</v>
      </c>
      <c r="V28" s="242">
        <v>42.547425474254737</v>
      </c>
      <c r="W28" s="226"/>
      <c r="X28" s="238">
        <v>1509</v>
      </c>
      <c r="Y28" s="752">
        <v>62.329615861214371</v>
      </c>
      <c r="Z28" s="740">
        <v>1114</v>
      </c>
      <c r="AA28" s="578">
        <v>73.823724320742215</v>
      </c>
      <c r="AB28" s="740">
        <v>395</v>
      </c>
      <c r="AC28" s="242">
        <f t="shared" si="0"/>
        <v>26.176275679257788</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1120</v>
      </c>
      <c r="E29" s="742">
        <f t="shared" si="2"/>
        <v>617</v>
      </c>
      <c r="F29" s="580">
        <f t="shared" si="3"/>
        <v>55.089285714285715</v>
      </c>
      <c r="G29" s="742">
        <f t="shared" si="4"/>
        <v>503</v>
      </c>
      <c r="H29" s="248">
        <f t="shared" si="3"/>
        <v>44.910714285714285</v>
      </c>
      <c r="I29" s="226"/>
      <c r="J29" s="245">
        <f t="shared" si="5"/>
        <v>610</v>
      </c>
      <c r="K29" s="753">
        <f t="shared" si="6"/>
        <v>54.464285714285708</v>
      </c>
      <c r="L29" s="746">
        <v>232</v>
      </c>
      <c r="M29" s="749">
        <v>38.032786885245898</v>
      </c>
      <c r="N29" s="746">
        <v>378</v>
      </c>
      <c r="O29" s="246">
        <v>61.967213114754095</v>
      </c>
      <c r="P29" s="226"/>
      <c r="Q29" s="245">
        <v>165</v>
      </c>
      <c r="R29" s="753">
        <v>14.732142857142858</v>
      </c>
      <c r="S29" s="746">
        <v>109</v>
      </c>
      <c r="T29" s="749">
        <v>66.060606060606062</v>
      </c>
      <c r="U29" s="746">
        <v>56</v>
      </c>
      <c r="V29" s="246">
        <v>33.939393939393945</v>
      </c>
      <c r="W29" s="226"/>
      <c r="X29" s="245">
        <v>345</v>
      </c>
      <c r="Y29" s="753">
        <v>30.803571428571431</v>
      </c>
      <c r="Z29" s="746">
        <v>276</v>
      </c>
      <c r="AA29" s="749">
        <v>80</v>
      </c>
      <c r="AB29" s="746">
        <v>69</v>
      </c>
      <c r="AC29" s="246">
        <f t="shared" si="0"/>
        <v>20</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395349</v>
      </c>
      <c r="E31" s="743">
        <f>L31+S31+Z31</f>
        <v>254440</v>
      </c>
      <c r="F31" s="409">
        <f>E31/$D31*100</f>
        <v>64.358326440689112</v>
      </c>
      <c r="G31" s="743">
        <f>N31+U31+AB31</f>
        <v>140909</v>
      </c>
      <c r="H31" s="255">
        <f>G31/$D31*100</f>
        <v>35.641673559310888</v>
      </c>
      <c r="I31" s="211"/>
      <c r="J31" s="253">
        <f>SUM(J12:J29)</f>
        <v>105418</v>
      </c>
      <c r="K31" s="754">
        <f>J31/$D31*100</f>
        <v>26.664541961659193</v>
      </c>
      <c r="L31" s="743">
        <f>SUM(L12:L29)</f>
        <v>44140</v>
      </c>
      <c r="M31" s="409">
        <f t="shared" ref="M31:O31" si="7">L31/$J31*100</f>
        <v>41.871407160067541</v>
      </c>
      <c r="N31" s="743">
        <f>SUM(N12:N29)</f>
        <v>61278</v>
      </c>
      <c r="O31" s="254">
        <f t="shared" si="7"/>
        <v>58.128592839932459</v>
      </c>
      <c r="P31" s="211"/>
      <c r="Q31" s="253">
        <f>SUM(Q12:Q29)</f>
        <v>64360</v>
      </c>
      <c r="R31" s="754">
        <f>Q31/$D31*100</f>
        <v>16.279287414411066</v>
      </c>
      <c r="S31" s="743">
        <f>SUM(S12:S29)</f>
        <v>37416</v>
      </c>
      <c r="T31" s="409">
        <f>S31/$Q31*100</f>
        <v>58.135487880671221</v>
      </c>
      <c r="U31" s="743">
        <f>SUM(U12:U29)</f>
        <v>26944</v>
      </c>
      <c r="V31" s="254">
        <f>U31/$Q31*100</f>
        <v>41.864512119328779</v>
      </c>
      <c r="W31" s="211"/>
      <c r="X31" s="253">
        <f>SUM(X12:X29)</f>
        <v>225571</v>
      </c>
      <c r="Y31" s="754">
        <f>X31/$D31*100</f>
        <v>57.056170623929745</v>
      </c>
      <c r="Z31" s="743">
        <f>SUM(Z12:Z29)</f>
        <v>172884</v>
      </c>
      <c r="AA31" s="409">
        <f>Z31/$X31*100</f>
        <v>76.64283086034996</v>
      </c>
      <c r="AB31" s="743">
        <f>SUM(AB12:AB29)</f>
        <v>52687</v>
      </c>
      <c r="AC31" s="254">
        <f>AB31/$X31*100</f>
        <v>23.357169139650043</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14" s="251" customFormat="1" ht="5.25" customHeight="1" x14ac:dyDescent="0.2">
      <c r="B33" s="257" t="s">
        <v>50</v>
      </c>
      <c r="C33" s="260"/>
      <c r="I33" s="260"/>
    </row>
    <row r="34" spans="2:14" s="251" customFormat="1" ht="13.5" customHeight="1" x14ac:dyDescent="0.2">
      <c r="B34" s="1057"/>
      <c r="C34" s="1057"/>
      <c r="D34" s="1057"/>
      <c r="E34" s="1057"/>
      <c r="F34" s="1057"/>
      <c r="G34" s="1057"/>
      <c r="H34" s="1057"/>
    </row>
    <row r="35" spans="2:14" ht="29.25" customHeight="1" x14ac:dyDescent="0.2">
      <c r="B35" s="1064"/>
      <c r="C35" s="1064"/>
      <c r="D35" s="1064"/>
      <c r="E35" s="736"/>
      <c r="F35" s="736"/>
      <c r="G35" s="736"/>
      <c r="H35" s="262"/>
      <c r="I35" s="262"/>
      <c r="J35" s="262"/>
      <c r="K35" s="262"/>
      <c r="L35" s="262"/>
      <c r="M35" s="262"/>
      <c r="N35" s="262"/>
    </row>
    <row r="36" spans="2:14" ht="4.5" customHeight="1" x14ac:dyDescent="0.2">
      <c r="B36" s="1065"/>
      <c r="C36" s="1065"/>
      <c r="D36" s="1065"/>
      <c r="E36" s="737"/>
      <c r="F36" s="737"/>
      <c r="G36" s="737"/>
      <c r="H36" s="262"/>
      <c r="I36" s="262"/>
      <c r="J36" s="262"/>
      <c r="K36" s="262"/>
      <c r="L36" s="262"/>
      <c r="M36" s="262"/>
      <c r="N36" s="262"/>
    </row>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4:H34"/>
    <mergeCell ref="B35:D35"/>
    <mergeCell ref="B36:D36"/>
    <mergeCell ref="R9:R10"/>
    <mergeCell ref="S9:T9"/>
    <mergeCell ref="K9:K10"/>
    <mergeCell ref="L9:M9"/>
    <mergeCell ref="N9:O9"/>
    <mergeCell ref="Q9:Q10"/>
  </mergeCells>
  <printOptions horizontalCentered="1"/>
  <pageMargins left="0" right="0" top="0.43307086614173229" bottom="0.43307086614173229" header="0" footer="0"/>
  <pageSetup paperSize="9" scale="72" orientation="landscape" r:id="rId1"/>
  <headerFooter alignWithMargins="0"/>
  <rowBreaks count="2" manualBreakCount="2">
    <brk id="34" max="25" man="1"/>
    <brk id="35" max="16383" man="1"/>
  </rowBreaks>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99">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6.7109375" style="261" bestFit="1" customWidth="1"/>
    <col min="14" max="14" width="8.42578125" style="261" customWidth="1"/>
    <col min="15" max="15" width="6.7109375" style="261" bestFit="1" customWidth="1"/>
    <col min="16" max="16" width="0.42578125" style="261" customWidth="1"/>
    <col min="17" max="17" width="8.42578125" style="261" bestFit="1" customWidth="1"/>
    <col min="18" max="18" width="6.85546875" style="261" customWidth="1"/>
    <col min="19" max="19" width="8.42578125" style="261" customWidth="1"/>
    <col min="20" max="20" width="6.7109375" style="261" bestFit="1" customWidth="1"/>
    <col min="21" max="21" width="8.42578125" style="261" customWidth="1"/>
    <col min="22" max="22" width="6.7109375" style="261" bestFit="1" customWidth="1"/>
    <col min="23" max="23" width="0.42578125" style="261" customWidth="1"/>
    <col min="24" max="24" width="8.42578125" style="261" bestFit="1" customWidth="1"/>
    <col min="25" max="25" width="7" style="261" customWidth="1"/>
    <col min="26" max="26" width="8.42578125" style="261" customWidth="1"/>
    <col min="27" max="27" width="6.7109375" style="261" bestFit="1" customWidth="1"/>
    <col min="28" max="28" width="8.42578125" style="26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A1" s="713" t="s">
        <v>52</v>
      </c>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434</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270</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33.75" customHeight="1" x14ac:dyDescent="0.2">
      <c r="A8" s="209"/>
      <c r="B8" s="1037"/>
      <c r="C8" s="211"/>
      <c r="D8" s="1041"/>
      <c r="E8" s="1042"/>
      <c r="F8" s="1042"/>
      <c r="G8" s="1042"/>
      <c r="H8" s="1042"/>
      <c r="I8" s="501"/>
      <c r="J8" s="1045" t="s">
        <v>271</v>
      </c>
      <c r="K8" s="1043"/>
      <c r="L8" s="1043"/>
      <c r="M8" s="1043"/>
      <c r="N8" s="1043"/>
      <c r="O8" s="1044"/>
      <c r="P8" s="211"/>
      <c r="Q8" s="1045" t="s">
        <v>272</v>
      </c>
      <c r="R8" s="1043"/>
      <c r="S8" s="1043"/>
      <c r="T8" s="1043"/>
      <c r="U8" s="1043"/>
      <c r="V8" s="1044"/>
      <c r="W8" s="211"/>
      <c r="X8" s="1045" t="s">
        <v>273</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278</v>
      </c>
      <c r="L9" s="1048" t="s">
        <v>27</v>
      </c>
      <c r="M9" s="1049"/>
      <c r="N9" s="1049" t="s">
        <v>26</v>
      </c>
      <c r="O9" s="1050"/>
      <c r="P9" s="211"/>
      <c r="Q9" s="1051" t="s">
        <v>12</v>
      </c>
      <c r="R9" s="1053" t="s">
        <v>278</v>
      </c>
      <c r="S9" s="1048" t="s">
        <v>27</v>
      </c>
      <c r="T9" s="1049"/>
      <c r="U9" s="1049" t="s">
        <v>26</v>
      </c>
      <c r="V9" s="1050"/>
      <c r="W9" s="211"/>
      <c r="X9" s="1051" t="s">
        <v>12</v>
      </c>
      <c r="Y9" s="1053" t="s">
        <v>278</v>
      </c>
      <c r="Z9" s="1048" t="s">
        <v>27</v>
      </c>
      <c r="AA9" s="1049"/>
      <c r="AB9" s="1049" t="s">
        <v>26</v>
      </c>
      <c r="AC9" s="1050"/>
      <c r="AD9" s="430"/>
      <c r="AE9" s="430"/>
      <c r="AF9" s="431"/>
      <c r="AG9" s="431"/>
      <c r="AH9" s="431"/>
      <c r="AI9" s="431"/>
      <c r="AJ9" s="431"/>
      <c r="AK9" s="431"/>
      <c r="AL9" s="432"/>
    </row>
    <row r="10" spans="1:53" s="219" customFormat="1" ht="36.75" customHeight="1" x14ac:dyDescent="0.2">
      <c r="A10" s="214"/>
      <c r="B10" s="1038"/>
      <c r="C10" s="216"/>
      <c r="D10" s="1047"/>
      <c r="E10" s="408" t="s">
        <v>12</v>
      </c>
      <c r="F10" s="806" t="s">
        <v>278</v>
      </c>
      <c r="G10" s="408" t="s">
        <v>12</v>
      </c>
      <c r="H10" s="271" t="s">
        <v>278</v>
      </c>
      <c r="I10" s="216"/>
      <c r="J10" s="1052"/>
      <c r="K10" s="1054"/>
      <c r="L10" s="408" t="s">
        <v>12</v>
      </c>
      <c r="M10" s="806" t="s">
        <v>278</v>
      </c>
      <c r="N10" s="408" t="s">
        <v>12</v>
      </c>
      <c r="O10" s="271" t="s">
        <v>278</v>
      </c>
      <c r="P10" s="216"/>
      <c r="Q10" s="1052"/>
      <c r="R10" s="1054"/>
      <c r="S10" s="408" t="s">
        <v>12</v>
      </c>
      <c r="T10" s="806" t="s">
        <v>278</v>
      </c>
      <c r="U10" s="408" t="s">
        <v>12</v>
      </c>
      <c r="V10" s="271" t="s">
        <v>278</v>
      </c>
      <c r="W10" s="216"/>
      <c r="X10" s="1052"/>
      <c r="Y10" s="1054"/>
      <c r="Z10" s="408" t="s">
        <v>12</v>
      </c>
      <c r="AA10" s="806" t="s">
        <v>278</v>
      </c>
      <c r="AB10" s="408" t="s">
        <v>12</v>
      </c>
      <c r="AC10" s="271" t="s">
        <v>278</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125339</v>
      </c>
      <c r="E12" s="738">
        <f>L12+S12+Z12</f>
        <v>79854</v>
      </c>
      <c r="F12" s="747">
        <f>E12/$D12*100</f>
        <v>63.710417348151815</v>
      </c>
      <c r="G12" s="738">
        <f>N12+U12+AB12</f>
        <v>45485</v>
      </c>
      <c r="H12" s="230">
        <f>G12/$D12*100</f>
        <v>36.289582651848193</v>
      </c>
      <c r="I12" s="226"/>
      <c r="J12" s="227">
        <f>L12+N12</f>
        <v>37983</v>
      </c>
      <c r="K12" s="750">
        <f>J12/$D12*100</f>
        <v>30.304214969004061</v>
      </c>
      <c r="L12" s="744">
        <v>15519</v>
      </c>
      <c r="M12" s="747">
        <v>40.857752152278657</v>
      </c>
      <c r="N12" s="744">
        <v>22464</v>
      </c>
      <c r="O12" s="228">
        <v>59.14224784772135</v>
      </c>
      <c r="P12" s="226"/>
      <c r="Q12" s="227">
        <v>25211</v>
      </c>
      <c r="R12" s="750">
        <v>20.114250153583484</v>
      </c>
      <c r="S12" s="744">
        <v>16583</v>
      </c>
      <c r="T12" s="747">
        <v>65.776843441354956</v>
      </c>
      <c r="U12" s="744">
        <v>8628</v>
      </c>
      <c r="V12" s="228">
        <v>34.223156558645037</v>
      </c>
      <c r="W12" s="226"/>
      <c r="X12" s="227">
        <v>62145</v>
      </c>
      <c r="Y12" s="750">
        <v>49.581534877412459</v>
      </c>
      <c r="Z12" s="744">
        <v>47752</v>
      </c>
      <c r="AA12" s="747">
        <v>76.839649207498596</v>
      </c>
      <c r="AB12" s="744">
        <v>14393</v>
      </c>
      <c r="AC12" s="228">
        <f t="shared" ref="AC12:AC29" si="0">AB12/$X12*100</f>
        <v>23.160350792501408</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14177</v>
      </c>
      <c r="E13" s="739">
        <f t="shared" ref="E13:E29" si="2">L13+S13+Z13</f>
        <v>8987</v>
      </c>
      <c r="F13" s="577">
        <f t="shared" ref="F13:H29" si="3">E13/$D13*100</f>
        <v>63.391408619595126</v>
      </c>
      <c r="G13" s="739">
        <f t="shared" ref="G13:G29" si="4">N13+U13+AB13</f>
        <v>5190</v>
      </c>
      <c r="H13" s="237">
        <f t="shared" si="3"/>
        <v>36.608591380404881</v>
      </c>
      <c r="I13" s="226"/>
      <c r="J13" s="234">
        <f t="shared" ref="J13:J29" si="5">L13+N13</f>
        <v>3111</v>
      </c>
      <c r="K13" s="751">
        <f t="shared" ref="K13:K29" si="6">J13/$D13*100</f>
        <v>21.943993792762924</v>
      </c>
      <c r="L13" s="745">
        <v>1301</v>
      </c>
      <c r="M13" s="748">
        <v>41.819350691096112</v>
      </c>
      <c r="N13" s="745">
        <v>1810</v>
      </c>
      <c r="O13" s="235">
        <v>58.180649308903888</v>
      </c>
      <c r="P13" s="226"/>
      <c r="Q13" s="234">
        <v>2482</v>
      </c>
      <c r="R13" s="751">
        <v>17.507230020455665</v>
      </c>
      <c r="S13" s="745">
        <v>1447</v>
      </c>
      <c r="T13" s="748">
        <v>58.29975825946817</v>
      </c>
      <c r="U13" s="745">
        <v>1035</v>
      </c>
      <c r="V13" s="235">
        <v>41.70024174053183</v>
      </c>
      <c r="W13" s="226"/>
      <c r="X13" s="234">
        <v>8584</v>
      </c>
      <c r="Y13" s="751">
        <v>60.548776186781403</v>
      </c>
      <c r="Z13" s="745">
        <v>6239</v>
      </c>
      <c r="AA13" s="748">
        <v>72.681733457595527</v>
      </c>
      <c r="AB13" s="745">
        <v>2345</v>
      </c>
      <c r="AC13" s="235">
        <f t="shared" si="0"/>
        <v>27.318266542404473</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10123</v>
      </c>
      <c r="E14" s="739">
        <f t="shared" si="2"/>
        <v>6525</v>
      </c>
      <c r="F14" s="577">
        <f t="shared" si="3"/>
        <v>64.457176726266923</v>
      </c>
      <c r="G14" s="739">
        <f t="shared" si="4"/>
        <v>3598</v>
      </c>
      <c r="H14" s="237">
        <f t="shared" si="3"/>
        <v>35.542823273733084</v>
      </c>
      <c r="I14" s="226"/>
      <c r="J14" s="234">
        <f t="shared" si="5"/>
        <v>2586</v>
      </c>
      <c r="K14" s="751">
        <f t="shared" si="6"/>
        <v>25.545786822088314</v>
      </c>
      <c r="L14" s="745">
        <v>988</v>
      </c>
      <c r="M14" s="748">
        <v>38.205723124516631</v>
      </c>
      <c r="N14" s="745">
        <v>1598</v>
      </c>
      <c r="O14" s="235">
        <v>61.794276875483369</v>
      </c>
      <c r="P14" s="226"/>
      <c r="Q14" s="234">
        <v>2036</v>
      </c>
      <c r="R14" s="751">
        <v>20.112614837498764</v>
      </c>
      <c r="S14" s="745">
        <v>1229</v>
      </c>
      <c r="T14" s="748">
        <v>60.36345776031434</v>
      </c>
      <c r="U14" s="745">
        <v>807</v>
      </c>
      <c r="V14" s="235">
        <v>39.63654223968566</v>
      </c>
      <c r="W14" s="226"/>
      <c r="X14" s="234">
        <v>5501</v>
      </c>
      <c r="Y14" s="751">
        <v>54.341598340412922</v>
      </c>
      <c r="Z14" s="745">
        <v>4308</v>
      </c>
      <c r="AA14" s="748">
        <v>78.313033993819303</v>
      </c>
      <c r="AB14" s="745">
        <v>1193</v>
      </c>
      <c r="AC14" s="235">
        <f t="shared" si="0"/>
        <v>21.686966006180693</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9383</v>
      </c>
      <c r="E15" s="739">
        <f t="shared" si="2"/>
        <v>5704</v>
      </c>
      <c r="F15" s="577">
        <f t="shared" si="3"/>
        <v>60.790791857614835</v>
      </c>
      <c r="G15" s="739">
        <f t="shared" si="4"/>
        <v>3679</v>
      </c>
      <c r="H15" s="237">
        <f t="shared" si="3"/>
        <v>39.209208142385165</v>
      </c>
      <c r="I15" s="226"/>
      <c r="J15" s="234">
        <f t="shared" si="5"/>
        <v>2676</v>
      </c>
      <c r="K15" s="751">
        <f t="shared" si="6"/>
        <v>28.519663220718321</v>
      </c>
      <c r="L15" s="745">
        <v>1082</v>
      </c>
      <c r="M15" s="748">
        <v>40.433482810164421</v>
      </c>
      <c r="N15" s="745">
        <v>1594</v>
      </c>
      <c r="O15" s="235">
        <v>59.566517189835579</v>
      </c>
      <c r="P15" s="226"/>
      <c r="Q15" s="234">
        <v>1993</v>
      </c>
      <c r="R15" s="751">
        <v>21.240541404668019</v>
      </c>
      <c r="S15" s="745">
        <v>1152</v>
      </c>
      <c r="T15" s="748">
        <v>57.802308078273953</v>
      </c>
      <c r="U15" s="745">
        <v>841</v>
      </c>
      <c r="V15" s="235">
        <v>42.197691921726047</v>
      </c>
      <c r="W15" s="226"/>
      <c r="X15" s="234">
        <v>4714</v>
      </c>
      <c r="Y15" s="751">
        <v>50.239795374613664</v>
      </c>
      <c r="Z15" s="745">
        <v>3470</v>
      </c>
      <c r="AA15" s="748">
        <v>73.610521849809075</v>
      </c>
      <c r="AB15" s="745">
        <v>1244</v>
      </c>
      <c r="AC15" s="235">
        <f t="shared" si="0"/>
        <v>26.389478150190921</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13244</v>
      </c>
      <c r="E16" s="739">
        <f t="shared" si="2"/>
        <v>7712</v>
      </c>
      <c r="F16" s="577">
        <f t="shared" si="3"/>
        <v>58.230141951072177</v>
      </c>
      <c r="G16" s="739">
        <f t="shared" si="4"/>
        <v>5532</v>
      </c>
      <c r="H16" s="237">
        <f t="shared" si="3"/>
        <v>41.769858048927816</v>
      </c>
      <c r="I16" s="226"/>
      <c r="J16" s="234">
        <f t="shared" si="5"/>
        <v>5592</v>
      </c>
      <c r="K16" s="751">
        <f t="shared" si="6"/>
        <v>42.222893385684088</v>
      </c>
      <c r="L16" s="745">
        <v>2263</v>
      </c>
      <c r="M16" s="748">
        <v>40.468526466380546</v>
      </c>
      <c r="N16" s="745">
        <v>3329</v>
      </c>
      <c r="O16" s="235">
        <v>59.531473533619462</v>
      </c>
      <c r="P16" s="226"/>
      <c r="Q16" s="234">
        <v>2540</v>
      </c>
      <c r="R16" s="751">
        <v>19.178495922681968</v>
      </c>
      <c r="S16" s="745">
        <v>1553</v>
      </c>
      <c r="T16" s="748">
        <v>61.14173228346457</v>
      </c>
      <c r="U16" s="745">
        <v>987</v>
      </c>
      <c r="V16" s="235">
        <v>38.85826771653543</v>
      </c>
      <c r="W16" s="226"/>
      <c r="X16" s="234">
        <v>5112</v>
      </c>
      <c r="Y16" s="751">
        <v>38.598610691633951</v>
      </c>
      <c r="Z16" s="745">
        <v>3896</v>
      </c>
      <c r="AA16" s="748">
        <v>76.212832550860725</v>
      </c>
      <c r="AB16" s="745">
        <v>1216</v>
      </c>
      <c r="AC16" s="235">
        <f t="shared" si="0"/>
        <v>23.787167449139279</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7724</v>
      </c>
      <c r="E17" s="740">
        <f t="shared" si="2"/>
        <v>4914</v>
      </c>
      <c r="F17" s="578">
        <f t="shared" si="3"/>
        <v>63.619886069394092</v>
      </c>
      <c r="G17" s="740">
        <f t="shared" si="4"/>
        <v>2810</v>
      </c>
      <c r="H17" s="237">
        <f t="shared" si="3"/>
        <v>36.380113930605908</v>
      </c>
      <c r="I17" s="226"/>
      <c r="J17" s="238">
        <f t="shared" si="5"/>
        <v>1875</v>
      </c>
      <c r="K17" s="752">
        <f t="shared" si="6"/>
        <v>24.27498705334024</v>
      </c>
      <c r="L17" s="740">
        <v>764</v>
      </c>
      <c r="M17" s="578">
        <v>40.746666666666663</v>
      </c>
      <c r="N17" s="740">
        <v>1111</v>
      </c>
      <c r="O17" s="235">
        <v>59.253333333333337</v>
      </c>
      <c r="P17" s="226"/>
      <c r="Q17" s="238">
        <v>1574</v>
      </c>
      <c r="R17" s="752">
        <v>20.378042465044018</v>
      </c>
      <c r="S17" s="740">
        <v>891</v>
      </c>
      <c r="T17" s="578">
        <v>56.607369758576873</v>
      </c>
      <c r="U17" s="740">
        <v>683</v>
      </c>
      <c r="V17" s="235">
        <v>43.392630241423127</v>
      </c>
      <c r="W17" s="226"/>
      <c r="X17" s="238">
        <v>4275</v>
      </c>
      <c r="Y17" s="752">
        <v>55.346970481615742</v>
      </c>
      <c r="Z17" s="740">
        <v>3259</v>
      </c>
      <c r="AA17" s="578">
        <v>76.233918128654977</v>
      </c>
      <c r="AB17" s="740">
        <v>1016</v>
      </c>
      <c r="AC17" s="235">
        <f t="shared" si="0"/>
        <v>23.76608187134503</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38739</v>
      </c>
      <c r="E18" s="739">
        <f t="shared" si="2"/>
        <v>24530</v>
      </c>
      <c r="F18" s="577">
        <f t="shared" si="3"/>
        <v>63.32120085701748</v>
      </c>
      <c r="G18" s="739">
        <f t="shared" si="4"/>
        <v>14209</v>
      </c>
      <c r="H18" s="237">
        <f t="shared" si="3"/>
        <v>36.678799142982527</v>
      </c>
      <c r="I18" s="226"/>
      <c r="J18" s="234">
        <f t="shared" si="5"/>
        <v>9037</v>
      </c>
      <c r="K18" s="751">
        <f t="shared" si="6"/>
        <v>23.327912439660288</v>
      </c>
      <c r="L18" s="745">
        <v>3798</v>
      </c>
      <c r="M18" s="748">
        <v>42.027221423038618</v>
      </c>
      <c r="N18" s="745">
        <v>5239</v>
      </c>
      <c r="O18" s="235">
        <v>57.972778576961382</v>
      </c>
      <c r="P18" s="226"/>
      <c r="Q18" s="234">
        <v>6627</v>
      </c>
      <c r="R18" s="751">
        <v>17.106791605358939</v>
      </c>
      <c r="S18" s="745">
        <v>3767</v>
      </c>
      <c r="T18" s="748">
        <v>56.84321714199487</v>
      </c>
      <c r="U18" s="745">
        <v>2860</v>
      </c>
      <c r="V18" s="235">
        <v>43.15678285800513</v>
      </c>
      <c r="W18" s="226"/>
      <c r="X18" s="234">
        <v>23075</v>
      </c>
      <c r="Y18" s="751">
        <v>59.565295954980769</v>
      </c>
      <c r="Z18" s="745">
        <v>16965</v>
      </c>
      <c r="AA18" s="748">
        <v>73.521126760563376</v>
      </c>
      <c r="AB18" s="745">
        <v>6110</v>
      </c>
      <c r="AC18" s="235">
        <f t="shared" si="0"/>
        <v>26.478873239436616</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22484</v>
      </c>
      <c r="E19" s="739">
        <f t="shared" si="2"/>
        <v>14026</v>
      </c>
      <c r="F19" s="577">
        <f t="shared" si="3"/>
        <v>62.382138409535671</v>
      </c>
      <c r="G19" s="739">
        <f t="shared" si="4"/>
        <v>8458</v>
      </c>
      <c r="H19" s="237">
        <f t="shared" si="3"/>
        <v>37.617861590464329</v>
      </c>
      <c r="I19" s="226"/>
      <c r="J19" s="234">
        <f t="shared" si="5"/>
        <v>5975</v>
      </c>
      <c r="K19" s="751">
        <f t="shared" si="6"/>
        <v>26.574452944315958</v>
      </c>
      <c r="L19" s="745">
        <v>2480</v>
      </c>
      <c r="M19" s="748">
        <v>41.506276150627613</v>
      </c>
      <c r="N19" s="745">
        <v>3495</v>
      </c>
      <c r="O19" s="235">
        <v>58.49372384937238</v>
      </c>
      <c r="P19" s="226"/>
      <c r="Q19" s="234">
        <v>3957</v>
      </c>
      <c r="R19" s="751">
        <v>17.599181640277532</v>
      </c>
      <c r="S19" s="745">
        <v>2378</v>
      </c>
      <c r="T19" s="748">
        <v>60.096032347738181</v>
      </c>
      <c r="U19" s="745">
        <v>1579</v>
      </c>
      <c r="V19" s="235">
        <v>39.903967652261812</v>
      </c>
      <c r="W19" s="226"/>
      <c r="X19" s="234">
        <v>12552</v>
      </c>
      <c r="Y19" s="751">
        <v>55.826365415406507</v>
      </c>
      <c r="Z19" s="745">
        <v>9168</v>
      </c>
      <c r="AA19" s="748">
        <v>73.040152963671119</v>
      </c>
      <c r="AB19" s="745">
        <v>3384</v>
      </c>
      <c r="AC19" s="235">
        <f t="shared" si="0"/>
        <v>26.95984703632887</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79487</v>
      </c>
      <c r="E20" s="739">
        <f t="shared" si="2"/>
        <v>50897</v>
      </c>
      <c r="F20" s="577">
        <f t="shared" si="3"/>
        <v>64.031854265477378</v>
      </c>
      <c r="G20" s="739">
        <f t="shared" si="4"/>
        <v>28590</v>
      </c>
      <c r="H20" s="237">
        <f t="shared" si="3"/>
        <v>35.968145734522629</v>
      </c>
      <c r="I20" s="226"/>
      <c r="J20" s="234">
        <f t="shared" si="5"/>
        <v>18968</v>
      </c>
      <c r="K20" s="751">
        <f t="shared" si="6"/>
        <v>23.863021626177865</v>
      </c>
      <c r="L20" s="745">
        <v>7811</v>
      </c>
      <c r="M20" s="748">
        <v>41.179881906368621</v>
      </c>
      <c r="N20" s="745">
        <v>11157</v>
      </c>
      <c r="O20" s="235">
        <v>58.820118093631379</v>
      </c>
      <c r="P20" s="226"/>
      <c r="Q20" s="234">
        <v>15428</v>
      </c>
      <c r="R20" s="751">
        <v>19.409463182658797</v>
      </c>
      <c r="S20" s="745">
        <v>9057</v>
      </c>
      <c r="T20" s="748">
        <v>58.704952035260561</v>
      </c>
      <c r="U20" s="745">
        <v>6371</v>
      </c>
      <c r="V20" s="235">
        <v>41.295047964739432</v>
      </c>
      <c r="W20" s="226"/>
      <c r="X20" s="234">
        <v>45091</v>
      </c>
      <c r="Y20" s="751">
        <v>56.727515191163334</v>
      </c>
      <c r="Z20" s="745">
        <v>34029</v>
      </c>
      <c r="AA20" s="748">
        <v>75.467388170588364</v>
      </c>
      <c r="AB20" s="745">
        <v>11062</v>
      </c>
      <c r="AC20" s="235">
        <f t="shared" si="0"/>
        <v>24.532611829411636</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53468</v>
      </c>
      <c r="E21" s="739">
        <f t="shared" si="2"/>
        <v>33198</v>
      </c>
      <c r="F21" s="577">
        <f t="shared" si="3"/>
        <v>62.089474077953163</v>
      </c>
      <c r="G21" s="739">
        <f t="shared" si="4"/>
        <v>20270</v>
      </c>
      <c r="H21" s="237">
        <f t="shared" si="3"/>
        <v>37.910525922046837</v>
      </c>
      <c r="I21" s="226"/>
      <c r="J21" s="234">
        <f t="shared" si="5"/>
        <v>14634</v>
      </c>
      <c r="K21" s="751">
        <f t="shared" si="6"/>
        <v>27.369641654821574</v>
      </c>
      <c r="L21" s="745">
        <v>5962</v>
      </c>
      <c r="M21" s="748">
        <v>40.74074074074074</v>
      </c>
      <c r="N21" s="745">
        <v>8672</v>
      </c>
      <c r="O21" s="235">
        <v>59.259259259259252</v>
      </c>
      <c r="P21" s="226"/>
      <c r="Q21" s="234">
        <v>10798</v>
      </c>
      <c r="R21" s="751">
        <v>20.195256976135258</v>
      </c>
      <c r="S21" s="745">
        <v>6390</v>
      </c>
      <c r="T21" s="748">
        <v>59.177625486201144</v>
      </c>
      <c r="U21" s="745">
        <v>4408</v>
      </c>
      <c r="V21" s="235">
        <v>40.822374513798856</v>
      </c>
      <c r="W21" s="226"/>
      <c r="X21" s="234">
        <v>28036</v>
      </c>
      <c r="Y21" s="751">
        <v>52.435101369043167</v>
      </c>
      <c r="Z21" s="745">
        <v>20846</v>
      </c>
      <c r="AA21" s="748">
        <v>74.354401483806527</v>
      </c>
      <c r="AB21" s="745">
        <v>7190</v>
      </c>
      <c r="AC21" s="235">
        <f t="shared" si="0"/>
        <v>25.645598516193463</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11231</v>
      </c>
      <c r="E22" s="739">
        <f t="shared" si="2"/>
        <v>7197</v>
      </c>
      <c r="F22" s="577">
        <f t="shared" si="3"/>
        <v>64.081559967945864</v>
      </c>
      <c r="G22" s="739">
        <f t="shared" si="4"/>
        <v>4034</v>
      </c>
      <c r="H22" s="237">
        <f t="shared" si="3"/>
        <v>35.918440032054136</v>
      </c>
      <c r="I22" s="226"/>
      <c r="J22" s="234">
        <f t="shared" si="5"/>
        <v>3063</v>
      </c>
      <c r="K22" s="751">
        <f t="shared" si="6"/>
        <v>27.27272727272727</v>
      </c>
      <c r="L22" s="745">
        <v>1298</v>
      </c>
      <c r="M22" s="748">
        <v>42.376754815540316</v>
      </c>
      <c r="N22" s="745">
        <v>1765</v>
      </c>
      <c r="O22" s="235">
        <v>57.623245184459684</v>
      </c>
      <c r="P22" s="226"/>
      <c r="Q22" s="234">
        <v>2139</v>
      </c>
      <c r="R22" s="751">
        <v>19.045499065087704</v>
      </c>
      <c r="S22" s="745">
        <v>1331</v>
      </c>
      <c r="T22" s="748">
        <v>62.22533894343151</v>
      </c>
      <c r="U22" s="745">
        <v>808</v>
      </c>
      <c r="V22" s="235">
        <v>37.77466105656849</v>
      </c>
      <c r="W22" s="226"/>
      <c r="X22" s="234">
        <v>6029</v>
      </c>
      <c r="Y22" s="751">
        <v>53.68177366218503</v>
      </c>
      <c r="Z22" s="745">
        <v>4568</v>
      </c>
      <c r="AA22" s="748">
        <v>75.767125559794323</v>
      </c>
      <c r="AB22" s="745">
        <v>1461</v>
      </c>
      <c r="AC22" s="235">
        <f t="shared" si="0"/>
        <v>24.232874440205673</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24946</v>
      </c>
      <c r="E23" s="739">
        <f t="shared" si="2"/>
        <v>15427</v>
      </c>
      <c r="F23" s="577">
        <f t="shared" si="3"/>
        <v>61.841577808065416</v>
      </c>
      <c r="G23" s="739">
        <f t="shared" si="4"/>
        <v>9519</v>
      </c>
      <c r="H23" s="237">
        <f t="shared" si="3"/>
        <v>38.158422191934577</v>
      </c>
      <c r="I23" s="226"/>
      <c r="J23" s="234">
        <f t="shared" si="5"/>
        <v>7506</v>
      </c>
      <c r="K23" s="751">
        <f t="shared" si="6"/>
        <v>30.088992223202116</v>
      </c>
      <c r="L23" s="745">
        <v>2916</v>
      </c>
      <c r="M23" s="748">
        <v>38.848920863309353</v>
      </c>
      <c r="N23" s="745">
        <v>4590</v>
      </c>
      <c r="O23" s="235">
        <v>61.151079136690647</v>
      </c>
      <c r="P23" s="226"/>
      <c r="Q23" s="234">
        <v>4746</v>
      </c>
      <c r="R23" s="751">
        <v>19.025094203479515</v>
      </c>
      <c r="S23" s="745">
        <v>2828</v>
      </c>
      <c r="T23" s="748">
        <v>59.587020648967545</v>
      </c>
      <c r="U23" s="745">
        <v>1918</v>
      </c>
      <c r="V23" s="235">
        <v>40.412979351032448</v>
      </c>
      <c r="W23" s="226"/>
      <c r="X23" s="234">
        <v>12694</v>
      </c>
      <c r="Y23" s="751">
        <v>50.885913573318362</v>
      </c>
      <c r="Z23" s="745">
        <v>9683</v>
      </c>
      <c r="AA23" s="748">
        <v>76.280132345990239</v>
      </c>
      <c r="AB23" s="745">
        <v>3011</v>
      </c>
      <c r="AC23" s="235">
        <f t="shared" si="0"/>
        <v>23.719867654009768</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62962</v>
      </c>
      <c r="E24" s="739">
        <f t="shared" si="2"/>
        <v>40738</v>
      </c>
      <c r="F24" s="577">
        <f t="shared" si="3"/>
        <v>64.702518979702035</v>
      </c>
      <c r="G24" s="739">
        <f t="shared" si="4"/>
        <v>22224</v>
      </c>
      <c r="H24" s="237">
        <f t="shared" si="3"/>
        <v>35.297481020297958</v>
      </c>
      <c r="I24" s="226"/>
      <c r="J24" s="234">
        <f t="shared" si="5"/>
        <v>18522</v>
      </c>
      <c r="K24" s="751">
        <f t="shared" si="6"/>
        <v>29.41774403608526</v>
      </c>
      <c r="L24" s="745">
        <v>8494</v>
      </c>
      <c r="M24" s="748">
        <v>45.858978512039741</v>
      </c>
      <c r="N24" s="745">
        <v>10028</v>
      </c>
      <c r="O24" s="235">
        <v>54.141021487960259</v>
      </c>
      <c r="P24" s="226"/>
      <c r="Q24" s="234">
        <v>11337</v>
      </c>
      <c r="R24" s="751">
        <v>18.006098916806963</v>
      </c>
      <c r="S24" s="745">
        <v>7054</v>
      </c>
      <c r="T24" s="748">
        <v>62.221046132133715</v>
      </c>
      <c r="U24" s="745">
        <v>4283</v>
      </c>
      <c r="V24" s="235">
        <v>37.778953867866278</v>
      </c>
      <c r="W24" s="226"/>
      <c r="X24" s="234">
        <v>33103</v>
      </c>
      <c r="Y24" s="751">
        <v>52.576157047107777</v>
      </c>
      <c r="Z24" s="745">
        <v>25190</v>
      </c>
      <c r="AA24" s="748">
        <v>76.095822130924688</v>
      </c>
      <c r="AB24" s="745">
        <v>7913</v>
      </c>
      <c r="AC24" s="235">
        <f t="shared" si="0"/>
        <v>23.904177869075312</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15505</v>
      </c>
      <c r="E25" s="739">
        <f t="shared" si="2"/>
        <v>8712</v>
      </c>
      <c r="F25" s="577">
        <f t="shared" si="3"/>
        <v>56.188326346339892</v>
      </c>
      <c r="G25" s="739">
        <f t="shared" si="4"/>
        <v>6793</v>
      </c>
      <c r="H25" s="237">
        <f t="shared" si="3"/>
        <v>43.811673653660108</v>
      </c>
      <c r="I25" s="226"/>
      <c r="J25" s="234">
        <f t="shared" si="5"/>
        <v>6446</v>
      </c>
      <c r="K25" s="751">
        <f t="shared" si="6"/>
        <v>41.573685907771683</v>
      </c>
      <c r="L25" s="745">
        <v>2405</v>
      </c>
      <c r="M25" s="748">
        <v>37.309959664908469</v>
      </c>
      <c r="N25" s="745">
        <v>4041</v>
      </c>
      <c r="O25" s="235">
        <v>62.690040335091538</v>
      </c>
      <c r="P25" s="226"/>
      <c r="Q25" s="234">
        <v>2899</v>
      </c>
      <c r="R25" s="751">
        <v>18.697194453402126</v>
      </c>
      <c r="S25" s="745">
        <v>1650</v>
      </c>
      <c r="T25" s="748">
        <v>56.916177992411178</v>
      </c>
      <c r="U25" s="745">
        <v>1249</v>
      </c>
      <c r="V25" s="235">
        <v>43.083822007588822</v>
      </c>
      <c r="W25" s="226"/>
      <c r="X25" s="234">
        <v>6160</v>
      </c>
      <c r="Y25" s="751">
        <v>39.729119638826184</v>
      </c>
      <c r="Z25" s="745">
        <v>4657</v>
      </c>
      <c r="AA25" s="748">
        <v>75.600649350649348</v>
      </c>
      <c r="AB25" s="745">
        <v>1503</v>
      </c>
      <c r="AC25" s="235">
        <f t="shared" si="0"/>
        <v>24.399350649350648</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5834</v>
      </c>
      <c r="E26" s="741">
        <f t="shared" si="2"/>
        <v>3732</v>
      </c>
      <c r="F26" s="579">
        <f t="shared" si="3"/>
        <v>63.969832019197803</v>
      </c>
      <c r="G26" s="741">
        <f t="shared" si="4"/>
        <v>2102</v>
      </c>
      <c r="H26" s="237">
        <f t="shared" si="3"/>
        <v>36.03016798080219</v>
      </c>
      <c r="I26" s="226"/>
      <c r="J26" s="238">
        <f t="shared" si="5"/>
        <v>1128</v>
      </c>
      <c r="K26" s="752">
        <f t="shared" si="6"/>
        <v>19.334933150497086</v>
      </c>
      <c r="L26" s="740">
        <v>432</v>
      </c>
      <c r="M26" s="578">
        <v>38.297872340425535</v>
      </c>
      <c r="N26" s="740">
        <v>696</v>
      </c>
      <c r="O26" s="235">
        <v>61.702127659574465</v>
      </c>
      <c r="P26" s="226"/>
      <c r="Q26" s="238">
        <v>840</v>
      </c>
      <c r="R26" s="752">
        <v>14.398354473774425</v>
      </c>
      <c r="S26" s="740">
        <v>465</v>
      </c>
      <c r="T26" s="578">
        <v>55.357142857142861</v>
      </c>
      <c r="U26" s="740">
        <v>375</v>
      </c>
      <c r="V26" s="235">
        <v>44.642857142857146</v>
      </c>
      <c r="W26" s="226"/>
      <c r="X26" s="238">
        <v>3866</v>
      </c>
      <c r="Y26" s="752">
        <v>66.266712375728488</v>
      </c>
      <c r="Z26" s="740">
        <v>2835</v>
      </c>
      <c r="AA26" s="578">
        <v>73.331608898085875</v>
      </c>
      <c r="AB26" s="740">
        <v>1031</v>
      </c>
      <c r="AC26" s="235">
        <f t="shared" si="0"/>
        <v>26.668391101914125</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22554</v>
      </c>
      <c r="E27" s="741">
        <f t="shared" si="2"/>
        <v>13904</v>
      </c>
      <c r="F27" s="579">
        <f t="shared" si="3"/>
        <v>61.647601312405783</v>
      </c>
      <c r="G27" s="741">
        <f t="shared" si="4"/>
        <v>8650</v>
      </c>
      <c r="H27" s="237">
        <f t="shared" si="3"/>
        <v>38.352398687594217</v>
      </c>
      <c r="I27" s="226"/>
      <c r="J27" s="238">
        <f t="shared" si="5"/>
        <v>5803</v>
      </c>
      <c r="K27" s="752">
        <f t="shared" si="6"/>
        <v>25.729360645561762</v>
      </c>
      <c r="L27" s="740">
        <v>2238</v>
      </c>
      <c r="M27" s="578">
        <v>38.566258831638805</v>
      </c>
      <c r="N27" s="740">
        <v>3565</v>
      </c>
      <c r="O27" s="235">
        <v>61.433741168361188</v>
      </c>
      <c r="P27" s="226"/>
      <c r="Q27" s="238">
        <v>4075</v>
      </c>
      <c r="R27" s="752">
        <v>18.067748514675888</v>
      </c>
      <c r="S27" s="740">
        <v>2236</v>
      </c>
      <c r="T27" s="578">
        <v>54.871165644171782</v>
      </c>
      <c r="U27" s="740">
        <v>1839</v>
      </c>
      <c r="V27" s="235">
        <v>45.128834355828225</v>
      </c>
      <c r="W27" s="226"/>
      <c r="X27" s="238">
        <v>12676</v>
      </c>
      <c r="Y27" s="752">
        <v>56.20289083976234</v>
      </c>
      <c r="Z27" s="740">
        <v>9430</v>
      </c>
      <c r="AA27" s="578">
        <v>74.39255285579047</v>
      </c>
      <c r="AB27" s="740">
        <v>3246</v>
      </c>
      <c r="AC27" s="235">
        <f t="shared" si="0"/>
        <v>25.607447144209527</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3759</v>
      </c>
      <c r="E28" s="741">
        <f t="shared" si="2"/>
        <v>2457</v>
      </c>
      <c r="F28" s="579">
        <f t="shared" si="3"/>
        <v>65.363128491620117</v>
      </c>
      <c r="G28" s="741">
        <f t="shared" si="4"/>
        <v>1302</v>
      </c>
      <c r="H28" s="243">
        <f t="shared" si="3"/>
        <v>34.63687150837989</v>
      </c>
      <c r="I28" s="226"/>
      <c r="J28" s="238">
        <f t="shared" si="5"/>
        <v>660</v>
      </c>
      <c r="K28" s="752">
        <f t="shared" si="6"/>
        <v>17.557861133280127</v>
      </c>
      <c r="L28" s="740">
        <v>265</v>
      </c>
      <c r="M28" s="578">
        <v>40.151515151515149</v>
      </c>
      <c r="N28" s="740">
        <v>395</v>
      </c>
      <c r="O28" s="242">
        <v>59.848484848484851</v>
      </c>
      <c r="P28" s="226"/>
      <c r="Q28" s="238">
        <v>643</v>
      </c>
      <c r="R28" s="752">
        <v>17.105613194998671</v>
      </c>
      <c r="S28" s="740">
        <v>361</v>
      </c>
      <c r="T28" s="578">
        <v>56.143079315707624</v>
      </c>
      <c r="U28" s="740">
        <v>282</v>
      </c>
      <c r="V28" s="242">
        <v>43.856920684292376</v>
      </c>
      <c r="W28" s="226"/>
      <c r="X28" s="238">
        <v>2456</v>
      </c>
      <c r="Y28" s="752">
        <v>65.336525671721205</v>
      </c>
      <c r="Z28" s="740">
        <v>1831</v>
      </c>
      <c r="AA28" s="578">
        <v>74.552117263843655</v>
      </c>
      <c r="AB28" s="740">
        <v>625</v>
      </c>
      <c r="AC28" s="242">
        <f t="shared" si="0"/>
        <v>25.447882736156352</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1207</v>
      </c>
      <c r="E29" s="742">
        <f t="shared" si="2"/>
        <v>651</v>
      </c>
      <c r="F29" s="580">
        <f t="shared" si="3"/>
        <v>53.935376967688484</v>
      </c>
      <c r="G29" s="742">
        <f t="shared" si="4"/>
        <v>556</v>
      </c>
      <c r="H29" s="248">
        <f t="shared" si="3"/>
        <v>46.064623032311516</v>
      </c>
      <c r="I29" s="226"/>
      <c r="J29" s="245">
        <f t="shared" si="5"/>
        <v>683</v>
      </c>
      <c r="K29" s="753">
        <f t="shared" si="6"/>
        <v>56.586578293289151</v>
      </c>
      <c r="L29" s="746">
        <v>248</v>
      </c>
      <c r="M29" s="749">
        <v>36.310395314787705</v>
      </c>
      <c r="N29" s="746">
        <v>435</v>
      </c>
      <c r="O29" s="246">
        <v>63.689604685212295</v>
      </c>
      <c r="P29" s="226"/>
      <c r="Q29" s="245">
        <v>173</v>
      </c>
      <c r="R29" s="753">
        <v>14.333057166528585</v>
      </c>
      <c r="S29" s="746">
        <v>125</v>
      </c>
      <c r="T29" s="749">
        <v>72.25433526011561</v>
      </c>
      <c r="U29" s="746">
        <v>48</v>
      </c>
      <c r="V29" s="246">
        <v>27.74566473988439</v>
      </c>
      <c r="W29" s="226"/>
      <c r="X29" s="245">
        <v>351</v>
      </c>
      <c r="Y29" s="753">
        <v>29.08036454018227</v>
      </c>
      <c r="Z29" s="746">
        <v>278</v>
      </c>
      <c r="AA29" s="749">
        <v>79.2022792022792</v>
      </c>
      <c r="AB29" s="746">
        <v>73</v>
      </c>
      <c r="AC29" s="246">
        <f t="shared" si="0"/>
        <v>20.7977207977208</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522166</v>
      </c>
      <c r="E31" s="743">
        <f>L31+S31+Z31</f>
        <v>329165</v>
      </c>
      <c r="F31" s="409">
        <f>E31/$D31*100</f>
        <v>63.038382430108427</v>
      </c>
      <c r="G31" s="743">
        <f>N31+U31+AB31</f>
        <v>193001</v>
      </c>
      <c r="H31" s="255">
        <f>G31/$D31*100</f>
        <v>36.961617569891573</v>
      </c>
      <c r="I31" s="211"/>
      <c r="J31" s="253">
        <f>SUM(J12:J29)</f>
        <v>146248</v>
      </c>
      <c r="K31" s="754">
        <f>J31/$D31*100</f>
        <v>28.007951494352373</v>
      </c>
      <c r="L31" s="743">
        <f>SUM(L12:L29)</f>
        <v>60264</v>
      </c>
      <c r="M31" s="409">
        <f t="shared" ref="M31:O31" si="7">L31/$J31*100</f>
        <v>41.206717356818558</v>
      </c>
      <c r="N31" s="743">
        <f>SUM(N12:N29)</f>
        <v>85984</v>
      </c>
      <c r="O31" s="254">
        <f t="shared" si="7"/>
        <v>58.793282643181442</v>
      </c>
      <c r="P31" s="211"/>
      <c r="Q31" s="253">
        <f>SUM(Q12:Q29)</f>
        <v>99498</v>
      </c>
      <c r="R31" s="754">
        <f>Q31/$D31*100</f>
        <v>19.054859948751929</v>
      </c>
      <c r="S31" s="743">
        <f>SUM(S12:S29)</f>
        <v>60497</v>
      </c>
      <c r="T31" s="409">
        <f>S31/$Q31*100</f>
        <v>60.802227180445833</v>
      </c>
      <c r="U31" s="743">
        <f>SUM(U12:U29)</f>
        <v>39001</v>
      </c>
      <c r="V31" s="254">
        <f>U31/$Q31*100</f>
        <v>39.19777281955416</v>
      </c>
      <c r="W31" s="211"/>
      <c r="X31" s="253">
        <f>SUM(X12:X29)</f>
        <v>276420</v>
      </c>
      <c r="Y31" s="754">
        <f>X31/$D31*100</f>
        <v>52.937188556895698</v>
      </c>
      <c r="Z31" s="743">
        <f>SUM(Z12:Z29)</f>
        <v>208404</v>
      </c>
      <c r="AA31" s="409">
        <f>Z31/$X31*100</f>
        <v>75.393965704362927</v>
      </c>
      <c r="AB31" s="743">
        <f>SUM(AB12:AB29)</f>
        <v>68016</v>
      </c>
      <c r="AC31" s="254">
        <f>AB31/$X31*100</f>
        <v>24.606034295637073</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14" s="251" customFormat="1" ht="5.25" customHeight="1" x14ac:dyDescent="0.2">
      <c r="B33" s="257" t="s">
        <v>50</v>
      </c>
      <c r="C33" s="260"/>
      <c r="I33" s="260"/>
    </row>
    <row r="34" spans="2:14" s="251" customFormat="1" ht="13.5" customHeight="1" x14ac:dyDescent="0.2">
      <c r="B34" s="1057"/>
      <c r="C34" s="1057"/>
      <c r="D34" s="1057"/>
      <c r="E34" s="1057"/>
      <c r="F34" s="1057"/>
      <c r="G34" s="1057"/>
      <c r="H34" s="1057"/>
    </row>
    <row r="35" spans="2:14" ht="29.25" customHeight="1" x14ac:dyDescent="0.2">
      <c r="B35" s="1064"/>
      <c r="C35" s="1064"/>
      <c r="D35" s="1064"/>
      <c r="E35" s="736"/>
      <c r="F35" s="736"/>
      <c r="G35" s="736"/>
      <c r="H35" s="262"/>
      <c r="I35" s="262"/>
      <c r="J35" s="262"/>
      <c r="K35" s="262"/>
      <c r="L35" s="262"/>
      <c r="M35" s="262"/>
      <c r="N35" s="262"/>
    </row>
    <row r="36" spans="2:14" ht="4.5" customHeight="1" x14ac:dyDescent="0.2">
      <c r="B36" s="1065"/>
      <c r="C36" s="1065"/>
      <c r="D36" s="1065"/>
      <c r="E36" s="737"/>
      <c r="F36" s="737"/>
      <c r="G36" s="737"/>
      <c r="H36" s="262"/>
      <c r="I36" s="262"/>
      <c r="J36" s="262"/>
      <c r="K36" s="262"/>
      <c r="L36" s="262"/>
      <c r="M36" s="262"/>
      <c r="N36" s="262"/>
    </row>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4:H34"/>
    <mergeCell ref="B35:D35"/>
    <mergeCell ref="B36:D36"/>
    <mergeCell ref="R9:R10"/>
    <mergeCell ref="S9:T9"/>
    <mergeCell ref="K9:K10"/>
    <mergeCell ref="L9:M9"/>
    <mergeCell ref="N9:O9"/>
    <mergeCell ref="Q9:Q10"/>
  </mergeCells>
  <printOptions horizontalCentered="1"/>
  <pageMargins left="0" right="0" top="0.43307086614173229" bottom="0.43307086614173229" header="0" footer="0"/>
  <pageSetup paperSize="9" scale="72" orientation="landscape" r:id="rId1"/>
  <headerFooter alignWithMargins="0"/>
  <rowBreaks count="2" manualBreakCount="2">
    <brk id="34" max="25" man="1"/>
    <brk id="35" max="16383" man="1"/>
  </row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100">
    <tabColor theme="0"/>
    <pageSetUpPr fitToPage="1"/>
  </sheetPr>
  <dimension ref="A1:BA36"/>
  <sheetViews>
    <sheetView showGridLines="0" zoomScaleNormal="100"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0.140625" style="261" bestFit="1" customWidth="1"/>
    <col min="5" max="5" width="10.28515625" style="261" customWidth="1"/>
    <col min="6" max="6" width="7" style="261" customWidth="1"/>
    <col min="7" max="7" width="8.85546875" style="261" customWidth="1"/>
    <col min="8" max="8" width="7" style="261" customWidth="1"/>
    <col min="9" max="9" width="0.42578125" style="261" customWidth="1"/>
    <col min="10" max="10" width="8.42578125" style="261" bestFit="1" customWidth="1"/>
    <col min="11" max="11" width="6.7109375" style="261" customWidth="1"/>
    <col min="12" max="12" width="8.42578125" style="261" customWidth="1"/>
    <col min="13" max="13" width="6.7109375" style="261" bestFit="1" customWidth="1"/>
    <col min="14" max="14" width="8.42578125" style="261" customWidth="1"/>
    <col min="15" max="15" width="6.7109375" style="261" bestFit="1" customWidth="1"/>
    <col min="16" max="16" width="0.42578125" style="261" customWidth="1"/>
    <col min="17" max="17" width="8.42578125" style="261" bestFit="1" customWidth="1"/>
    <col min="18" max="18" width="6.85546875" style="261" customWidth="1"/>
    <col min="19" max="19" width="8.42578125" style="261" customWidth="1"/>
    <col min="20" max="20" width="6.7109375" style="261" bestFit="1" customWidth="1"/>
    <col min="21" max="21" width="8.42578125" style="261" customWidth="1"/>
    <col min="22" max="22" width="6.7109375" style="261" bestFit="1" customWidth="1"/>
    <col min="23" max="23" width="0.42578125" style="261" customWidth="1"/>
    <col min="24" max="24" width="8.42578125" style="261" bestFit="1" customWidth="1"/>
    <col min="25" max="25" width="7" style="261" customWidth="1"/>
    <col min="26" max="26" width="8.42578125" style="261" customWidth="1"/>
    <col min="27" max="27" width="6.7109375" style="261" bestFit="1" customWidth="1"/>
    <col min="28" max="28" width="8.42578125" style="261" customWidth="1"/>
    <col min="29" max="29" width="6.7109375" style="261" bestFit="1" customWidth="1"/>
    <col min="30" max="30" width="11.42578125" style="261"/>
    <col min="31" max="33" width="2.42578125" style="261" bestFit="1" customWidth="1"/>
    <col min="34" max="34" width="13" style="261" bestFit="1" customWidth="1"/>
    <col min="35" max="35" width="3.42578125" style="261" bestFit="1" customWidth="1"/>
    <col min="36" max="36" width="3.85546875" style="261" customWidth="1"/>
    <col min="37" max="39" width="2.42578125" style="261" bestFit="1" customWidth="1"/>
    <col min="40" max="40" width="8.42578125" style="261" bestFit="1" customWidth="1"/>
    <col min="41" max="41" width="3.42578125" style="261" bestFit="1" customWidth="1"/>
    <col min="42" max="42" width="3.5703125" style="261" customWidth="1"/>
    <col min="43" max="45" width="2.42578125" style="261" bestFit="1" customWidth="1"/>
    <col min="46" max="46" width="8.42578125" style="261" bestFit="1" customWidth="1"/>
    <col min="47" max="47" width="4.140625" style="261" bestFit="1" customWidth="1"/>
    <col min="48" max="48" width="3.28515625" style="261" customWidth="1"/>
    <col min="49" max="49" width="4.28515625" style="261" bestFit="1" customWidth="1"/>
    <col min="50" max="50" width="2.42578125" style="261" bestFit="1" customWidth="1"/>
    <col min="51" max="51" width="4.28515625" style="261" bestFit="1" customWidth="1"/>
    <col min="52" max="52" width="8.42578125" style="261" bestFit="1" customWidth="1"/>
    <col min="53" max="53" width="4.28515625" style="261" bestFit="1" customWidth="1"/>
    <col min="54" max="16384" width="11.42578125" style="261"/>
  </cols>
  <sheetData>
    <row r="1" spans="1:53" s="201" customFormat="1" ht="15" customHeight="1" x14ac:dyDescent="0.2">
      <c r="A1" s="713" t="s">
        <v>53</v>
      </c>
      <c r="B1" s="202"/>
      <c r="C1" s="203"/>
      <c r="I1" s="203"/>
      <c r="J1" s="713" t="s">
        <v>143</v>
      </c>
      <c r="K1" s="713"/>
      <c r="L1" s="713" t="s">
        <v>143</v>
      </c>
      <c r="M1" s="713"/>
      <c r="N1" s="713" t="s">
        <v>143</v>
      </c>
      <c r="O1" s="713"/>
      <c r="P1" s="713"/>
      <c r="Q1" s="713" t="s">
        <v>19</v>
      </c>
      <c r="R1" s="713"/>
      <c r="S1" s="713" t="s">
        <v>19</v>
      </c>
      <c r="T1" s="713"/>
      <c r="U1" s="713" t="s">
        <v>19</v>
      </c>
      <c r="V1" s="713"/>
      <c r="W1" s="713"/>
      <c r="X1" s="713" t="s">
        <v>18</v>
      </c>
      <c r="Y1" s="713"/>
      <c r="Z1" s="713" t="s">
        <v>18</v>
      </c>
      <c r="AA1" s="713"/>
      <c r="AB1" s="713" t="s">
        <v>18</v>
      </c>
    </row>
    <row r="2" spans="1:53" s="205" customFormat="1" ht="52.5" customHeight="1" x14ac:dyDescent="0.2">
      <c r="B2" s="1033"/>
      <c r="C2" s="1033"/>
    </row>
    <row r="3" spans="1:53" s="208" customFormat="1" ht="4.5" customHeight="1" x14ac:dyDescent="0.2">
      <c r="B3" s="1034"/>
      <c r="C3" s="1034"/>
    </row>
    <row r="4" spans="1:53" s="208" customFormat="1" ht="17.25" customHeight="1" x14ac:dyDescent="0.2">
      <c r="A4" s="1034" t="s">
        <v>433</v>
      </c>
      <c r="B4" s="1034"/>
      <c r="C4" s="1034"/>
      <c r="D4" s="1034"/>
      <c r="E4" s="1034"/>
      <c r="F4" s="1034"/>
      <c r="G4" s="1034"/>
      <c r="H4" s="1034"/>
      <c r="I4" s="1034"/>
      <c r="J4" s="1034"/>
      <c r="K4" s="1034"/>
      <c r="L4" s="1034"/>
      <c r="M4" s="1034"/>
      <c r="N4" s="1034"/>
      <c r="O4" s="1034"/>
      <c r="P4" s="1034"/>
      <c r="Q4" s="1034"/>
      <c r="R4" s="1034"/>
      <c r="S4" s="1034"/>
      <c r="T4" s="1034"/>
      <c r="U4" s="1034"/>
      <c r="V4" s="1034"/>
      <c r="W4" s="1034"/>
      <c r="X4" s="1034"/>
      <c r="Y4" s="1034"/>
      <c r="Z4" s="1034"/>
      <c r="AA4" s="1034"/>
      <c r="AB4" s="1034"/>
      <c r="AC4" s="1034"/>
    </row>
    <row r="5" spans="1:53"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1035"/>
      <c r="AB5" s="1035"/>
      <c r="AC5" s="1035"/>
    </row>
    <row r="6" spans="1:53" s="208" customFormat="1" ht="6" customHeight="1" x14ac:dyDescent="0.2"/>
    <row r="7" spans="1:53" s="213" customFormat="1" ht="12.75" customHeight="1" x14ac:dyDescent="0.2">
      <c r="A7" s="209"/>
      <c r="B7" s="1036" t="s">
        <v>15</v>
      </c>
      <c r="C7" s="211"/>
      <c r="D7" s="1039" t="s">
        <v>274</v>
      </c>
      <c r="E7" s="1040"/>
      <c r="F7" s="1040"/>
      <c r="G7" s="1040"/>
      <c r="H7" s="1040"/>
      <c r="I7" s="568"/>
      <c r="J7" s="1043"/>
      <c r="K7" s="1043"/>
      <c r="L7" s="1043"/>
      <c r="M7" s="1043"/>
      <c r="N7" s="1043"/>
      <c r="O7" s="1043"/>
      <c r="P7" s="568"/>
      <c r="Q7" s="1043"/>
      <c r="R7" s="1043"/>
      <c r="S7" s="1043"/>
      <c r="T7" s="1043"/>
      <c r="U7" s="1043"/>
      <c r="V7" s="1043"/>
      <c r="W7" s="568"/>
      <c r="X7" s="1043"/>
      <c r="Y7" s="1043"/>
      <c r="Z7" s="1043"/>
      <c r="AA7" s="1043"/>
      <c r="AB7" s="1043"/>
      <c r="AC7" s="1044"/>
      <c r="AD7" s="430"/>
      <c r="AE7" s="430"/>
      <c r="AF7" s="431"/>
      <c r="AG7" s="431"/>
      <c r="AH7" s="431"/>
      <c r="AI7" s="431"/>
      <c r="AJ7" s="431"/>
      <c r="AK7" s="431"/>
      <c r="AL7" s="432"/>
    </row>
    <row r="8" spans="1:53" s="213" customFormat="1" ht="33.75" customHeight="1" x14ac:dyDescent="0.2">
      <c r="A8" s="209"/>
      <c r="B8" s="1037"/>
      <c r="C8" s="211"/>
      <c r="D8" s="1041"/>
      <c r="E8" s="1042"/>
      <c r="F8" s="1042"/>
      <c r="G8" s="1042"/>
      <c r="H8" s="1042"/>
      <c r="I8" s="501"/>
      <c r="J8" s="1045" t="s">
        <v>275</v>
      </c>
      <c r="K8" s="1043"/>
      <c r="L8" s="1043"/>
      <c r="M8" s="1043"/>
      <c r="N8" s="1043"/>
      <c r="O8" s="1044"/>
      <c r="P8" s="211"/>
      <c r="Q8" s="1045" t="s">
        <v>276</v>
      </c>
      <c r="R8" s="1043"/>
      <c r="S8" s="1043"/>
      <c r="T8" s="1043"/>
      <c r="U8" s="1043"/>
      <c r="V8" s="1044"/>
      <c r="W8" s="211"/>
      <c r="X8" s="1045" t="s">
        <v>277</v>
      </c>
      <c r="Y8" s="1043"/>
      <c r="Z8" s="1043"/>
      <c r="AA8" s="1043"/>
      <c r="AB8" s="1043"/>
      <c r="AC8" s="1044"/>
      <c r="AD8" s="430"/>
      <c r="AE8" s="430"/>
      <c r="AF8" s="431"/>
      <c r="AG8" s="431"/>
      <c r="AH8" s="431"/>
      <c r="AI8" s="431"/>
      <c r="AJ8" s="431"/>
      <c r="AK8" s="431"/>
      <c r="AL8" s="432"/>
    </row>
    <row r="9" spans="1:53" s="213" customFormat="1" ht="21.75" customHeight="1" x14ac:dyDescent="0.2">
      <c r="A9" s="209"/>
      <c r="B9" s="1037"/>
      <c r="C9" s="211"/>
      <c r="D9" s="1046" t="s">
        <v>12</v>
      </c>
      <c r="E9" s="1048" t="s">
        <v>27</v>
      </c>
      <c r="F9" s="1049"/>
      <c r="G9" s="1049" t="s">
        <v>26</v>
      </c>
      <c r="H9" s="1050"/>
      <c r="I9" s="211"/>
      <c r="J9" s="1051" t="s">
        <v>12</v>
      </c>
      <c r="K9" s="1053" t="s">
        <v>278</v>
      </c>
      <c r="L9" s="1048" t="s">
        <v>27</v>
      </c>
      <c r="M9" s="1049"/>
      <c r="N9" s="1049" t="s">
        <v>26</v>
      </c>
      <c r="O9" s="1050"/>
      <c r="P9" s="211"/>
      <c r="Q9" s="1051" t="s">
        <v>12</v>
      </c>
      <c r="R9" s="1053" t="s">
        <v>278</v>
      </c>
      <c r="S9" s="1048" t="s">
        <v>27</v>
      </c>
      <c r="T9" s="1049"/>
      <c r="U9" s="1049" t="s">
        <v>26</v>
      </c>
      <c r="V9" s="1050"/>
      <c r="W9" s="211"/>
      <c r="X9" s="1051" t="s">
        <v>12</v>
      </c>
      <c r="Y9" s="1053" t="s">
        <v>278</v>
      </c>
      <c r="Z9" s="1048" t="s">
        <v>27</v>
      </c>
      <c r="AA9" s="1049"/>
      <c r="AB9" s="1049" t="s">
        <v>26</v>
      </c>
      <c r="AC9" s="1050"/>
      <c r="AD9" s="430"/>
      <c r="AE9" s="430"/>
      <c r="AF9" s="431"/>
      <c r="AG9" s="431"/>
      <c r="AH9" s="431"/>
      <c r="AI9" s="431"/>
      <c r="AJ9" s="431"/>
      <c r="AK9" s="431"/>
      <c r="AL9" s="432"/>
    </row>
    <row r="10" spans="1:53" s="219" customFormat="1" ht="36.75" customHeight="1" x14ac:dyDescent="0.2">
      <c r="A10" s="214"/>
      <c r="B10" s="1038"/>
      <c r="C10" s="216"/>
      <c r="D10" s="1047"/>
      <c r="E10" s="408" t="s">
        <v>12</v>
      </c>
      <c r="F10" s="806" t="s">
        <v>278</v>
      </c>
      <c r="G10" s="408" t="s">
        <v>12</v>
      </c>
      <c r="H10" s="271" t="s">
        <v>278</v>
      </c>
      <c r="I10" s="216"/>
      <c r="J10" s="1052"/>
      <c r="K10" s="1054"/>
      <c r="L10" s="408" t="s">
        <v>12</v>
      </c>
      <c r="M10" s="806" t="s">
        <v>278</v>
      </c>
      <c r="N10" s="408" t="s">
        <v>12</v>
      </c>
      <c r="O10" s="271" t="s">
        <v>278</v>
      </c>
      <c r="P10" s="216"/>
      <c r="Q10" s="1052"/>
      <c r="R10" s="1054"/>
      <c r="S10" s="408" t="s">
        <v>12</v>
      </c>
      <c r="T10" s="806" t="s">
        <v>278</v>
      </c>
      <c r="U10" s="408" t="s">
        <v>12</v>
      </c>
      <c r="V10" s="271" t="s">
        <v>278</v>
      </c>
      <c r="W10" s="216"/>
      <c r="X10" s="1052"/>
      <c r="Y10" s="1054"/>
      <c r="Z10" s="408" t="s">
        <v>12</v>
      </c>
      <c r="AA10" s="806" t="s">
        <v>278</v>
      </c>
      <c r="AB10" s="408" t="s">
        <v>12</v>
      </c>
      <c r="AC10" s="271" t="s">
        <v>278</v>
      </c>
      <c r="AD10" s="433"/>
      <c r="AE10" s="434"/>
      <c r="AF10" s="309"/>
      <c r="AG10" s="309"/>
      <c r="AH10" s="309"/>
      <c r="AI10" s="309"/>
      <c r="AJ10" s="435"/>
      <c r="AK10" s="435"/>
      <c r="AL10" s="435"/>
    </row>
    <row r="11" spans="1:53" s="223" customFormat="1" ht="4.5" customHeight="1" x14ac:dyDescent="0.2">
      <c r="A11" s="220"/>
      <c r="B11" s="221"/>
      <c r="C11" s="222"/>
      <c r="D11" s="221"/>
      <c r="E11" s="221"/>
      <c r="F11" s="221"/>
      <c r="G11" s="221"/>
      <c r="H11" s="221"/>
      <c r="I11" s="222"/>
      <c r="J11" s="221"/>
      <c r="K11" s="221"/>
      <c r="L11" s="221"/>
      <c r="M11" s="221"/>
      <c r="N11" s="221"/>
      <c r="O11" s="221"/>
      <c r="P11" s="222"/>
      <c r="Q11" s="221"/>
      <c r="R11" s="221"/>
      <c r="S11" s="221"/>
      <c r="T11" s="221"/>
      <c r="U11" s="221"/>
      <c r="V11" s="221"/>
      <c r="W11" s="222"/>
      <c r="X11" s="221"/>
      <c r="Y11" s="221"/>
      <c r="Z11" s="221"/>
      <c r="AA11" s="221"/>
      <c r="AB11" s="221"/>
      <c r="AC11" s="221"/>
      <c r="AD11" s="430"/>
      <c r="AE11" s="434"/>
      <c r="AF11" s="309"/>
      <c r="AG11" s="309"/>
      <c r="AH11" s="309"/>
      <c r="AI11" s="309"/>
      <c r="AJ11" s="231"/>
      <c r="AK11" s="231"/>
      <c r="AL11" s="231"/>
    </row>
    <row r="12" spans="1:53" s="232" customFormat="1" ht="18" customHeight="1" x14ac:dyDescent="0.15">
      <c r="A12" s="224"/>
      <c r="B12" s="225" t="s">
        <v>11</v>
      </c>
      <c r="C12" s="226"/>
      <c r="D12" s="755">
        <f>J12+Q12+X12</f>
        <v>69667</v>
      </c>
      <c r="E12" s="738">
        <f>L12+S12+Z12</f>
        <v>46011</v>
      </c>
      <c r="F12" s="747">
        <f>E12/$D12*100</f>
        <v>66.044181606786566</v>
      </c>
      <c r="G12" s="738">
        <f>N12+U12+AB12</f>
        <v>23656</v>
      </c>
      <c r="H12" s="230">
        <f>G12/$D12*100</f>
        <v>33.955818393213427</v>
      </c>
      <c r="I12" s="226"/>
      <c r="J12" s="227">
        <f>L12+N12</f>
        <v>17079</v>
      </c>
      <c r="K12" s="750">
        <f>J12/$D12*100</f>
        <v>24.515193707207143</v>
      </c>
      <c r="L12" s="744">
        <v>7434</v>
      </c>
      <c r="M12" s="747">
        <v>43.527138591252417</v>
      </c>
      <c r="N12" s="744">
        <v>9645</v>
      </c>
      <c r="O12" s="228">
        <v>56.47286140874759</v>
      </c>
      <c r="P12" s="226"/>
      <c r="Q12" s="227">
        <v>18136</v>
      </c>
      <c r="R12" s="750">
        <v>26.032411328175463</v>
      </c>
      <c r="S12" s="744">
        <v>13445</v>
      </c>
      <c r="T12" s="747">
        <v>74.134318482576091</v>
      </c>
      <c r="U12" s="744">
        <v>4691</v>
      </c>
      <c r="V12" s="228">
        <v>25.865681517423912</v>
      </c>
      <c r="W12" s="226"/>
      <c r="X12" s="227">
        <v>34452</v>
      </c>
      <c r="Y12" s="750">
        <v>49.452394964617397</v>
      </c>
      <c r="Z12" s="744">
        <v>25132</v>
      </c>
      <c r="AA12" s="747">
        <v>72.947869499593637</v>
      </c>
      <c r="AB12" s="744">
        <v>9320</v>
      </c>
      <c r="AC12" s="228">
        <f t="shared" ref="AC12:AC29" si="0">AB12/$X12*100</f>
        <v>27.052130500406363</v>
      </c>
      <c r="AD12" s="575"/>
      <c r="AE12" s="305"/>
      <c r="AF12" s="305"/>
      <c r="AG12" s="305"/>
      <c r="AH12" s="306"/>
      <c r="AI12" s="436"/>
      <c r="AJ12" s="231"/>
      <c r="AK12" s="305"/>
      <c r="AL12" s="305"/>
      <c r="AM12" s="305"/>
      <c r="AN12" s="306"/>
      <c r="AO12" s="436"/>
      <c r="AQ12" s="305"/>
      <c r="AR12" s="305"/>
      <c r="AS12" s="305"/>
      <c r="AT12" s="306"/>
      <c r="AU12" s="436"/>
      <c r="AW12" s="305"/>
      <c r="AX12" s="305"/>
      <c r="AY12" s="305"/>
      <c r="AZ12" s="306"/>
      <c r="BA12" s="436"/>
    </row>
    <row r="13" spans="1:53" s="232" customFormat="1" ht="18" customHeight="1" x14ac:dyDescent="0.15">
      <c r="A13" s="224"/>
      <c r="B13" s="233" t="s">
        <v>10</v>
      </c>
      <c r="C13" s="226"/>
      <c r="D13" s="756">
        <f t="shared" ref="D13:D29" si="1">J13+Q13+X13</f>
        <v>12151</v>
      </c>
      <c r="E13" s="739">
        <f t="shared" ref="E13:E29" si="2">L13+S13+Z13</f>
        <v>7853</v>
      </c>
      <c r="F13" s="577">
        <f t="shared" ref="F13:H29" si="3">E13/$D13*100</f>
        <v>64.628425643979909</v>
      </c>
      <c r="G13" s="739">
        <f t="shared" ref="G13:G29" si="4">N13+U13+AB13</f>
        <v>4298</v>
      </c>
      <c r="H13" s="237">
        <f t="shared" si="3"/>
        <v>35.371574356020083</v>
      </c>
      <c r="I13" s="226"/>
      <c r="J13" s="234">
        <f t="shared" ref="J13:J29" si="5">L13+N13</f>
        <v>2676</v>
      </c>
      <c r="K13" s="751">
        <f t="shared" ref="K13:K29" si="6">J13/$D13*100</f>
        <v>22.022878775409431</v>
      </c>
      <c r="L13" s="745">
        <v>1198</v>
      </c>
      <c r="M13" s="748">
        <v>44.768310911808669</v>
      </c>
      <c r="N13" s="745">
        <v>1478</v>
      </c>
      <c r="O13" s="235">
        <v>55.231689088191324</v>
      </c>
      <c r="P13" s="226"/>
      <c r="Q13" s="234">
        <v>2669</v>
      </c>
      <c r="R13" s="751">
        <v>21.965270348119496</v>
      </c>
      <c r="S13" s="745">
        <v>1754</v>
      </c>
      <c r="T13" s="748">
        <v>65.717497189958777</v>
      </c>
      <c r="U13" s="745">
        <v>915</v>
      </c>
      <c r="V13" s="235">
        <v>34.282502810041215</v>
      </c>
      <c r="W13" s="226"/>
      <c r="X13" s="234">
        <v>6806</v>
      </c>
      <c r="Y13" s="751">
        <v>56.011850876471073</v>
      </c>
      <c r="Z13" s="745">
        <v>4901</v>
      </c>
      <c r="AA13" s="748">
        <v>72.009991184249188</v>
      </c>
      <c r="AB13" s="745">
        <v>1905</v>
      </c>
      <c r="AC13" s="235">
        <f t="shared" si="0"/>
        <v>27.990008815750805</v>
      </c>
      <c r="AD13" s="575"/>
      <c r="AE13" s="305"/>
      <c r="AF13" s="305"/>
      <c r="AG13" s="305"/>
      <c r="AH13" s="306"/>
      <c r="AI13" s="436"/>
      <c r="AJ13" s="231"/>
      <c r="AK13" s="305"/>
      <c r="AL13" s="305"/>
      <c r="AM13" s="305"/>
      <c r="AN13" s="306"/>
      <c r="AO13" s="436"/>
      <c r="AQ13" s="305"/>
      <c r="AR13" s="305"/>
      <c r="AS13" s="305"/>
      <c r="AT13" s="306"/>
      <c r="AU13" s="436"/>
      <c r="AW13" s="305"/>
      <c r="AX13" s="305"/>
      <c r="AY13" s="305"/>
      <c r="AZ13" s="306"/>
      <c r="BA13" s="436"/>
    </row>
    <row r="14" spans="1:53" s="232" customFormat="1" ht="18" customHeight="1" x14ac:dyDescent="0.15">
      <c r="A14" s="224"/>
      <c r="B14" s="233" t="s">
        <v>40</v>
      </c>
      <c r="C14" s="226"/>
      <c r="D14" s="756">
        <f t="shared" si="1"/>
        <v>12235</v>
      </c>
      <c r="E14" s="739">
        <f t="shared" si="2"/>
        <v>7905</v>
      </c>
      <c r="F14" s="577">
        <f t="shared" si="3"/>
        <v>64.609726195341239</v>
      </c>
      <c r="G14" s="739">
        <f t="shared" si="4"/>
        <v>4330</v>
      </c>
      <c r="H14" s="237">
        <f t="shared" si="3"/>
        <v>35.390273804658769</v>
      </c>
      <c r="I14" s="226"/>
      <c r="J14" s="234">
        <f t="shared" si="5"/>
        <v>3060</v>
      </c>
      <c r="K14" s="751">
        <f t="shared" si="6"/>
        <v>25.010216591744992</v>
      </c>
      <c r="L14" s="745">
        <v>1311</v>
      </c>
      <c r="M14" s="748">
        <v>42.843137254901961</v>
      </c>
      <c r="N14" s="745">
        <v>1749</v>
      </c>
      <c r="O14" s="235">
        <v>57.156862745098039</v>
      </c>
      <c r="P14" s="226"/>
      <c r="Q14" s="234">
        <v>2690</v>
      </c>
      <c r="R14" s="751">
        <v>21.986105435226808</v>
      </c>
      <c r="S14" s="745">
        <v>1641</v>
      </c>
      <c r="T14" s="748">
        <v>61.003717472118957</v>
      </c>
      <c r="U14" s="745">
        <v>1049</v>
      </c>
      <c r="V14" s="235">
        <v>38.996282527881043</v>
      </c>
      <c r="W14" s="226"/>
      <c r="X14" s="234">
        <v>6485</v>
      </c>
      <c r="Y14" s="751">
        <v>53.003677973028196</v>
      </c>
      <c r="Z14" s="745">
        <v>4953</v>
      </c>
      <c r="AA14" s="748">
        <v>76.376252891287592</v>
      </c>
      <c r="AB14" s="745">
        <v>1532</v>
      </c>
      <c r="AC14" s="235">
        <f t="shared" si="0"/>
        <v>23.623747108712415</v>
      </c>
      <c r="AD14" s="575"/>
      <c r="AE14" s="305"/>
      <c r="AF14" s="305"/>
      <c r="AG14" s="305"/>
      <c r="AH14" s="306"/>
      <c r="AI14" s="437"/>
      <c r="AJ14" s="231"/>
      <c r="AK14" s="305"/>
      <c r="AL14" s="305"/>
      <c r="AM14" s="305"/>
      <c r="AN14" s="306"/>
      <c r="AO14" s="436"/>
      <c r="AQ14" s="305"/>
      <c r="AR14" s="305"/>
      <c r="AS14" s="305"/>
      <c r="AT14" s="306"/>
      <c r="AU14" s="436"/>
      <c r="AW14" s="305"/>
      <c r="AX14" s="305"/>
      <c r="AY14" s="305"/>
      <c r="AZ14" s="306"/>
      <c r="BA14" s="436"/>
    </row>
    <row r="15" spans="1:53" s="232" customFormat="1" ht="18" customHeight="1" x14ac:dyDescent="0.15">
      <c r="A15" s="224"/>
      <c r="B15" s="233" t="s">
        <v>41</v>
      </c>
      <c r="C15" s="226"/>
      <c r="D15" s="756">
        <f t="shared" si="1"/>
        <v>10720</v>
      </c>
      <c r="E15" s="739">
        <f t="shared" si="2"/>
        <v>6852</v>
      </c>
      <c r="F15" s="577">
        <f t="shared" si="3"/>
        <v>63.917910447761194</v>
      </c>
      <c r="G15" s="739">
        <f t="shared" si="4"/>
        <v>3868</v>
      </c>
      <c r="H15" s="237">
        <f t="shared" si="3"/>
        <v>36.082089552238806</v>
      </c>
      <c r="I15" s="226"/>
      <c r="J15" s="234">
        <f t="shared" si="5"/>
        <v>2918</v>
      </c>
      <c r="K15" s="751">
        <f t="shared" si="6"/>
        <v>27.220149253731339</v>
      </c>
      <c r="L15" s="745">
        <v>1335</v>
      </c>
      <c r="M15" s="748">
        <v>45.750514050719673</v>
      </c>
      <c r="N15" s="745">
        <v>1583</v>
      </c>
      <c r="O15" s="235">
        <v>54.249485949280327</v>
      </c>
      <c r="P15" s="226"/>
      <c r="Q15" s="234">
        <v>2654</v>
      </c>
      <c r="R15" s="751">
        <v>24.757462686567163</v>
      </c>
      <c r="S15" s="745">
        <v>1677</v>
      </c>
      <c r="T15" s="748">
        <v>63.187641296156748</v>
      </c>
      <c r="U15" s="745">
        <v>977</v>
      </c>
      <c r="V15" s="235">
        <v>36.812358703843259</v>
      </c>
      <c r="W15" s="226"/>
      <c r="X15" s="234">
        <v>5148</v>
      </c>
      <c r="Y15" s="751">
        <v>48.022388059701491</v>
      </c>
      <c r="Z15" s="745">
        <v>3840</v>
      </c>
      <c r="AA15" s="748">
        <v>74.592074592074596</v>
      </c>
      <c r="AB15" s="745">
        <v>1308</v>
      </c>
      <c r="AC15" s="235">
        <f t="shared" si="0"/>
        <v>25.407925407925408</v>
      </c>
      <c r="AD15" s="575"/>
      <c r="AE15" s="305"/>
      <c r="AF15" s="305"/>
      <c r="AG15" s="305"/>
      <c r="AH15" s="306"/>
      <c r="AI15" s="436"/>
      <c r="AJ15" s="231"/>
      <c r="AK15" s="305"/>
      <c r="AL15" s="305"/>
      <c r="AM15" s="305"/>
      <c r="AN15" s="306"/>
      <c r="AO15" s="436"/>
      <c r="AQ15" s="305"/>
      <c r="AR15" s="305"/>
      <c r="AS15" s="305"/>
      <c r="AT15" s="306"/>
      <c r="AU15" s="436"/>
      <c r="AW15" s="305"/>
      <c r="AX15" s="305"/>
      <c r="AY15" s="305"/>
      <c r="AZ15" s="306"/>
      <c r="BA15" s="436"/>
    </row>
    <row r="16" spans="1:53" s="232" customFormat="1" ht="18" customHeight="1" x14ac:dyDescent="0.15">
      <c r="A16" s="224"/>
      <c r="B16" s="233" t="s">
        <v>9</v>
      </c>
      <c r="C16" s="226"/>
      <c r="D16" s="756">
        <f t="shared" si="1"/>
        <v>11858</v>
      </c>
      <c r="E16" s="739">
        <f t="shared" si="2"/>
        <v>6883</v>
      </c>
      <c r="F16" s="577">
        <f t="shared" si="3"/>
        <v>58.045201551695058</v>
      </c>
      <c r="G16" s="739">
        <f t="shared" si="4"/>
        <v>4975</v>
      </c>
      <c r="H16" s="237">
        <f t="shared" si="3"/>
        <v>41.954798448304942</v>
      </c>
      <c r="I16" s="226"/>
      <c r="J16" s="234">
        <f t="shared" si="5"/>
        <v>4911</v>
      </c>
      <c r="K16" s="751">
        <f t="shared" si="6"/>
        <v>41.415078428065442</v>
      </c>
      <c r="L16" s="745">
        <v>2041</v>
      </c>
      <c r="M16" s="748">
        <v>41.559763795560983</v>
      </c>
      <c r="N16" s="745">
        <v>2870</v>
      </c>
      <c r="O16" s="235">
        <v>58.44023620443901</v>
      </c>
      <c r="P16" s="226"/>
      <c r="Q16" s="234">
        <v>2690</v>
      </c>
      <c r="R16" s="751">
        <v>22.685107100691514</v>
      </c>
      <c r="S16" s="745">
        <v>1677</v>
      </c>
      <c r="T16" s="748">
        <v>62.342007434944236</v>
      </c>
      <c r="U16" s="745">
        <v>1013</v>
      </c>
      <c r="V16" s="235">
        <v>37.657992565055764</v>
      </c>
      <c r="W16" s="226"/>
      <c r="X16" s="234">
        <v>4257</v>
      </c>
      <c r="Y16" s="751">
        <v>35.89981447124304</v>
      </c>
      <c r="Z16" s="745">
        <v>3165</v>
      </c>
      <c r="AA16" s="748">
        <v>74.348132487667371</v>
      </c>
      <c r="AB16" s="745">
        <v>1092</v>
      </c>
      <c r="AC16" s="235">
        <f t="shared" si="0"/>
        <v>25.651867512332625</v>
      </c>
      <c r="AD16" s="575"/>
      <c r="AE16" s="305"/>
      <c r="AF16" s="305"/>
      <c r="AG16" s="305"/>
      <c r="AH16" s="306"/>
      <c r="AI16" s="436"/>
      <c r="AJ16" s="231"/>
      <c r="AK16" s="305"/>
      <c r="AL16" s="305"/>
      <c r="AM16" s="305"/>
      <c r="AN16" s="306"/>
      <c r="AO16" s="436"/>
      <c r="AQ16" s="305"/>
      <c r="AR16" s="305"/>
      <c r="AS16" s="305"/>
      <c r="AT16" s="306"/>
      <c r="AU16" s="436"/>
      <c r="AW16" s="305"/>
      <c r="AX16" s="305"/>
      <c r="AY16" s="305"/>
      <c r="AZ16" s="306"/>
      <c r="BA16" s="436"/>
    </row>
    <row r="17" spans="1:53" s="232" customFormat="1" ht="18" customHeight="1" x14ac:dyDescent="0.15">
      <c r="A17" s="224"/>
      <c r="B17" s="233" t="s">
        <v>8</v>
      </c>
      <c r="C17" s="226"/>
      <c r="D17" s="757">
        <f t="shared" si="1"/>
        <v>4332</v>
      </c>
      <c r="E17" s="740">
        <f t="shared" si="2"/>
        <v>2520</v>
      </c>
      <c r="F17" s="578">
        <f t="shared" si="3"/>
        <v>58.171745152354568</v>
      </c>
      <c r="G17" s="740">
        <f t="shared" si="4"/>
        <v>1812</v>
      </c>
      <c r="H17" s="237">
        <f t="shared" si="3"/>
        <v>41.828254847645432</v>
      </c>
      <c r="I17" s="226"/>
      <c r="J17" s="238">
        <f t="shared" si="5"/>
        <v>1314</v>
      </c>
      <c r="K17" s="752">
        <f t="shared" si="6"/>
        <v>30.332409972299168</v>
      </c>
      <c r="L17" s="740">
        <v>554</v>
      </c>
      <c r="M17" s="578">
        <v>42.161339421613391</v>
      </c>
      <c r="N17" s="740">
        <v>760</v>
      </c>
      <c r="O17" s="235">
        <v>57.838660578386602</v>
      </c>
      <c r="P17" s="226"/>
      <c r="Q17" s="238">
        <v>1097</v>
      </c>
      <c r="R17" s="752">
        <v>25.323176361957529</v>
      </c>
      <c r="S17" s="740">
        <v>605</v>
      </c>
      <c r="T17" s="578">
        <v>55.150410209662716</v>
      </c>
      <c r="U17" s="740">
        <v>492</v>
      </c>
      <c r="V17" s="235">
        <v>44.849589790337284</v>
      </c>
      <c r="W17" s="226"/>
      <c r="X17" s="238">
        <v>1921</v>
      </c>
      <c r="Y17" s="752">
        <v>44.344413665743303</v>
      </c>
      <c r="Z17" s="740">
        <v>1361</v>
      </c>
      <c r="AA17" s="578">
        <v>70.848516397709531</v>
      </c>
      <c r="AB17" s="740">
        <v>560</v>
      </c>
      <c r="AC17" s="235">
        <f t="shared" si="0"/>
        <v>29.151483602290472</v>
      </c>
      <c r="AD17" s="575"/>
      <c r="AE17" s="305"/>
      <c r="AF17" s="305"/>
      <c r="AG17" s="305"/>
      <c r="AH17" s="306"/>
      <c r="AI17" s="436"/>
      <c r="AJ17" s="231"/>
      <c r="AK17" s="305"/>
      <c r="AL17" s="305"/>
      <c r="AM17" s="305"/>
      <c r="AN17" s="306"/>
      <c r="AO17" s="436"/>
      <c r="AQ17" s="305"/>
      <c r="AR17" s="305"/>
      <c r="AS17" s="305"/>
      <c r="AT17" s="306"/>
      <c r="AU17" s="436"/>
      <c r="AW17" s="305"/>
      <c r="AX17" s="305"/>
      <c r="AY17" s="305"/>
      <c r="AZ17" s="306"/>
      <c r="BA17" s="436"/>
    </row>
    <row r="18" spans="1:53" s="232" customFormat="1" ht="18" customHeight="1" x14ac:dyDescent="0.15">
      <c r="A18" s="224"/>
      <c r="B18" s="233" t="s">
        <v>7</v>
      </c>
      <c r="C18" s="226"/>
      <c r="D18" s="756">
        <f t="shared" si="1"/>
        <v>45070</v>
      </c>
      <c r="E18" s="739">
        <f t="shared" si="2"/>
        <v>28045</v>
      </c>
      <c r="F18" s="577">
        <f t="shared" si="3"/>
        <v>62.225427113379183</v>
      </c>
      <c r="G18" s="739">
        <f t="shared" si="4"/>
        <v>17025</v>
      </c>
      <c r="H18" s="237">
        <f t="shared" si="3"/>
        <v>37.77457288662081</v>
      </c>
      <c r="I18" s="226"/>
      <c r="J18" s="234">
        <f t="shared" si="5"/>
        <v>8752</v>
      </c>
      <c r="K18" s="751">
        <f t="shared" si="6"/>
        <v>19.41868205014422</v>
      </c>
      <c r="L18" s="745">
        <v>3686</v>
      </c>
      <c r="M18" s="748">
        <v>42.116087751371118</v>
      </c>
      <c r="N18" s="745">
        <v>5066</v>
      </c>
      <c r="O18" s="235">
        <v>57.883912248628889</v>
      </c>
      <c r="P18" s="226"/>
      <c r="Q18" s="234">
        <v>8607</v>
      </c>
      <c r="R18" s="751">
        <v>19.096960284002662</v>
      </c>
      <c r="S18" s="745">
        <v>5025</v>
      </c>
      <c r="T18" s="748">
        <v>58.382711746253044</v>
      </c>
      <c r="U18" s="745">
        <v>3582</v>
      </c>
      <c r="V18" s="235">
        <v>41.617288253746949</v>
      </c>
      <c r="W18" s="226"/>
      <c r="X18" s="234">
        <v>27711</v>
      </c>
      <c r="Y18" s="751">
        <v>61.484357665853118</v>
      </c>
      <c r="Z18" s="745">
        <v>19334</v>
      </c>
      <c r="AA18" s="748">
        <v>69.77012738623651</v>
      </c>
      <c r="AB18" s="745">
        <v>8377</v>
      </c>
      <c r="AC18" s="235">
        <f t="shared" si="0"/>
        <v>30.229872613763487</v>
      </c>
      <c r="AD18" s="575"/>
      <c r="AE18" s="305"/>
      <c r="AF18" s="305"/>
      <c r="AG18" s="305"/>
      <c r="AH18" s="306"/>
      <c r="AI18" s="436"/>
      <c r="AJ18" s="231"/>
      <c r="AK18" s="305"/>
      <c r="AL18" s="305"/>
      <c r="AM18" s="305"/>
      <c r="AN18" s="306"/>
      <c r="AO18" s="436"/>
      <c r="AQ18" s="305"/>
      <c r="AR18" s="305"/>
      <c r="AS18" s="305"/>
      <c r="AT18" s="306"/>
      <c r="AU18" s="436"/>
      <c r="AW18" s="305"/>
      <c r="AX18" s="305"/>
      <c r="AY18" s="305"/>
      <c r="AZ18" s="306"/>
      <c r="BA18" s="436"/>
    </row>
    <row r="19" spans="1:53" s="232" customFormat="1" ht="18" customHeight="1" x14ac:dyDescent="0.15">
      <c r="A19" s="224"/>
      <c r="B19" s="233" t="s">
        <v>43</v>
      </c>
      <c r="C19" s="226"/>
      <c r="D19" s="756">
        <f t="shared" si="1"/>
        <v>24610</v>
      </c>
      <c r="E19" s="739">
        <f t="shared" si="2"/>
        <v>16243</v>
      </c>
      <c r="F19" s="577">
        <f t="shared" si="3"/>
        <v>66.001625355546523</v>
      </c>
      <c r="G19" s="739">
        <f t="shared" si="4"/>
        <v>8367</v>
      </c>
      <c r="H19" s="237">
        <f t="shared" si="3"/>
        <v>33.99837464445347</v>
      </c>
      <c r="I19" s="226"/>
      <c r="J19" s="234">
        <f t="shared" si="5"/>
        <v>4754</v>
      </c>
      <c r="K19" s="751">
        <f t="shared" si="6"/>
        <v>19.317350670459163</v>
      </c>
      <c r="L19" s="745">
        <v>2044</v>
      </c>
      <c r="M19" s="748">
        <v>42.995372318047956</v>
      </c>
      <c r="N19" s="745">
        <v>2710</v>
      </c>
      <c r="O19" s="235">
        <v>57.004627681952037</v>
      </c>
      <c r="P19" s="226"/>
      <c r="Q19" s="234">
        <v>5024</v>
      </c>
      <c r="R19" s="751">
        <v>20.41446566436408</v>
      </c>
      <c r="S19" s="745">
        <v>3429</v>
      </c>
      <c r="T19" s="748">
        <v>68.252388535031855</v>
      </c>
      <c r="U19" s="745">
        <v>1595</v>
      </c>
      <c r="V19" s="235">
        <v>31.747611464968152</v>
      </c>
      <c r="W19" s="226"/>
      <c r="X19" s="234">
        <v>14832</v>
      </c>
      <c r="Y19" s="751">
        <v>60.268183665176757</v>
      </c>
      <c r="Z19" s="745">
        <v>10770</v>
      </c>
      <c r="AA19" s="748">
        <v>72.613268608414245</v>
      </c>
      <c r="AB19" s="745">
        <v>4062</v>
      </c>
      <c r="AC19" s="235">
        <f t="shared" si="0"/>
        <v>27.386731391585762</v>
      </c>
      <c r="AD19" s="575"/>
      <c r="AE19" s="305"/>
      <c r="AF19" s="305"/>
      <c r="AG19" s="305"/>
      <c r="AH19" s="306"/>
      <c r="AI19" s="436"/>
      <c r="AJ19" s="231"/>
      <c r="AK19" s="305"/>
      <c r="AL19" s="305"/>
      <c r="AM19" s="305"/>
      <c r="AN19" s="306"/>
      <c r="AO19" s="436"/>
      <c r="AQ19" s="305"/>
      <c r="AR19" s="305"/>
      <c r="AS19" s="305"/>
      <c r="AT19" s="306"/>
      <c r="AU19" s="436"/>
      <c r="AW19" s="305"/>
      <c r="AX19" s="305"/>
      <c r="AY19" s="305"/>
      <c r="AZ19" s="306"/>
      <c r="BA19" s="436"/>
    </row>
    <row r="20" spans="1:53" s="232" customFormat="1" ht="18" customHeight="1" x14ac:dyDescent="0.15">
      <c r="A20" s="224"/>
      <c r="B20" s="233" t="s">
        <v>44</v>
      </c>
      <c r="C20" s="226"/>
      <c r="D20" s="756">
        <f t="shared" si="1"/>
        <v>71189</v>
      </c>
      <c r="E20" s="739">
        <f t="shared" si="2"/>
        <v>44871</v>
      </c>
      <c r="F20" s="577">
        <f t="shared" si="3"/>
        <v>63.030805321046792</v>
      </c>
      <c r="G20" s="739">
        <f t="shared" si="4"/>
        <v>26318</v>
      </c>
      <c r="H20" s="237">
        <f t="shared" si="3"/>
        <v>36.969194678953208</v>
      </c>
      <c r="I20" s="226"/>
      <c r="J20" s="234">
        <f t="shared" si="5"/>
        <v>21667</v>
      </c>
      <c r="K20" s="751">
        <f t="shared" si="6"/>
        <v>30.435881948053773</v>
      </c>
      <c r="L20" s="745">
        <v>9724</v>
      </c>
      <c r="M20" s="748">
        <v>44.879309549083864</v>
      </c>
      <c r="N20" s="745">
        <v>11943</v>
      </c>
      <c r="O20" s="235">
        <v>55.120690450916143</v>
      </c>
      <c r="P20" s="226"/>
      <c r="Q20" s="234">
        <v>16816</v>
      </c>
      <c r="R20" s="751">
        <v>23.621626936745844</v>
      </c>
      <c r="S20" s="745">
        <v>11019</v>
      </c>
      <c r="T20" s="748">
        <v>65.526879162702187</v>
      </c>
      <c r="U20" s="745">
        <v>5797</v>
      </c>
      <c r="V20" s="235">
        <v>34.473120837297813</v>
      </c>
      <c r="W20" s="226"/>
      <c r="X20" s="234">
        <v>32706</v>
      </c>
      <c r="Y20" s="751">
        <v>45.942491115200383</v>
      </c>
      <c r="Z20" s="745">
        <v>24128</v>
      </c>
      <c r="AA20" s="748">
        <v>73.772396502170849</v>
      </c>
      <c r="AB20" s="745">
        <v>8578</v>
      </c>
      <c r="AC20" s="235">
        <f t="shared" si="0"/>
        <v>26.227603497829143</v>
      </c>
      <c r="AD20" s="575"/>
      <c r="AE20" s="305"/>
      <c r="AF20" s="305"/>
      <c r="AG20" s="305"/>
      <c r="AH20" s="306"/>
      <c r="AI20" s="436"/>
      <c r="AJ20" s="231"/>
      <c r="AK20" s="305"/>
      <c r="AL20" s="305"/>
      <c r="AM20" s="305"/>
      <c r="AN20" s="306"/>
      <c r="AO20" s="436"/>
      <c r="AQ20" s="305"/>
      <c r="AR20" s="305"/>
      <c r="AS20" s="305"/>
      <c r="AT20" s="306"/>
      <c r="AU20" s="436"/>
      <c r="AW20" s="305"/>
      <c r="AX20" s="305"/>
      <c r="AY20" s="305"/>
      <c r="AZ20" s="306"/>
      <c r="BA20" s="436"/>
    </row>
    <row r="21" spans="1:53" s="232" customFormat="1" ht="18" customHeight="1" x14ac:dyDescent="0.15">
      <c r="A21" s="224"/>
      <c r="B21" s="233" t="s">
        <v>6</v>
      </c>
      <c r="C21" s="226"/>
      <c r="D21" s="756">
        <f t="shared" si="1"/>
        <v>46024</v>
      </c>
      <c r="E21" s="739">
        <f t="shared" si="2"/>
        <v>28068</v>
      </c>
      <c r="F21" s="577">
        <f t="shared" si="3"/>
        <v>60.985572744654959</v>
      </c>
      <c r="G21" s="739">
        <f t="shared" si="4"/>
        <v>17956</v>
      </c>
      <c r="H21" s="237">
        <f t="shared" si="3"/>
        <v>39.014427255345034</v>
      </c>
      <c r="I21" s="226"/>
      <c r="J21" s="234">
        <f t="shared" si="5"/>
        <v>14199</v>
      </c>
      <c r="K21" s="751">
        <f t="shared" si="6"/>
        <v>30.851294976533982</v>
      </c>
      <c r="L21" s="745">
        <v>5543</v>
      </c>
      <c r="M21" s="748">
        <v>39.037960419747868</v>
      </c>
      <c r="N21" s="745">
        <v>8656</v>
      </c>
      <c r="O21" s="235">
        <v>60.962039580252124</v>
      </c>
      <c r="P21" s="226"/>
      <c r="Q21" s="234">
        <v>10452</v>
      </c>
      <c r="R21" s="751">
        <v>22.70989049191726</v>
      </c>
      <c r="S21" s="745">
        <v>6881</v>
      </c>
      <c r="T21" s="748">
        <v>65.834290088021433</v>
      </c>
      <c r="U21" s="745">
        <v>3571</v>
      </c>
      <c r="V21" s="235">
        <v>34.165709911978567</v>
      </c>
      <c r="W21" s="226"/>
      <c r="X21" s="234">
        <v>21373</v>
      </c>
      <c r="Y21" s="751">
        <v>46.438814531548758</v>
      </c>
      <c r="Z21" s="745">
        <v>15644</v>
      </c>
      <c r="AA21" s="748">
        <v>73.195152762831611</v>
      </c>
      <c r="AB21" s="745">
        <v>5729</v>
      </c>
      <c r="AC21" s="235">
        <f t="shared" si="0"/>
        <v>26.804847237168389</v>
      </c>
      <c r="AD21" s="575"/>
      <c r="AE21" s="305"/>
      <c r="AF21" s="305"/>
      <c r="AG21" s="305"/>
      <c r="AH21" s="306"/>
      <c r="AI21" s="437"/>
      <c r="AJ21" s="231"/>
      <c r="AK21" s="305"/>
      <c r="AL21" s="305"/>
      <c r="AM21" s="305"/>
      <c r="AN21" s="306"/>
      <c r="AO21" s="436"/>
      <c r="AQ21" s="305"/>
      <c r="AR21" s="305"/>
      <c r="AS21" s="305"/>
      <c r="AT21" s="306"/>
      <c r="AU21" s="436"/>
      <c r="AW21" s="305"/>
      <c r="AX21" s="305"/>
      <c r="AY21" s="305"/>
      <c r="AZ21" s="306"/>
      <c r="BA21" s="436"/>
    </row>
    <row r="22" spans="1:53" s="232" customFormat="1" ht="18" customHeight="1" x14ac:dyDescent="0.15">
      <c r="A22" s="224"/>
      <c r="B22" s="233" t="s">
        <v>5</v>
      </c>
      <c r="C22" s="226"/>
      <c r="D22" s="756">
        <f t="shared" si="1"/>
        <v>10739</v>
      </c>
      <c r="E22" s="739">
        <f t="shared" si="2"/>
        <v>6891</v>
      </c>
      <c r="F22" s="577">
        <f t="shared" si="3"/>
        <v>64.167985845981931</v>
      </c>
      <c r="G22" s="739">
        <f t="shared" si="4"/>
        <v>3848</v>
      </c>
      <c r="H22" s="237">
        <f t="shared" si="3"/>
        <v>35.832014154018069</v>
      </c>
      <c r="I22" s="226"/>
      <c r="J22" s="234">
        <f t="shared" si="5"/>
        <v>2825</v>
      </c>
      <c r="K22" s="751">
        <f t="shared" si="6"/>
        <v>26.305987522115654</v>
      </c>
      <c r="L22" s="745">
        <v>1218</v>
      </c>
      <c r="M22" s="748">
        <v>43.115044247787608</v>
      </c>
      <c r="N22" s="745">
        <v>1607</v>
      </c>
      <c r="O22" s="235">
        <v>56.884955752212385</v>
      </c>
      <c r="P22" s="226"/>
      <c r="Q22" s="234">
        <v>2361</v>
      </c>
      <c r="R22" s="751">
        <v>21.985287270695594</v>
      </c>
      <c r="S22" s="745">
        <v>1623</v>
      </c>
      <c r="T22" s="748">
        <v>68.742058449809406</v>
      </c>
      <c r="U22" s="745">
        <v>738</v>
      </c>
      <c r="V22" s="235">
        <v>31.257941550190598</v>
      </c>
      <c r="W22" s="226"/>
      <c r="X22" s="234">
        <v>5553</v>
      </c>
      <c r="Y22" s="751">
        <v>51.708725207188756</v>
      </c>
      <c r="Z22" s="745">
        <v>4050</v>
      </c>
      <c r="AA22" s="748">
        <v>72.933549432739071</v>
      </c>
      <c r="AB22" s="745">
        <v>1503</v>
      </c>
      <c r="AC22" s="235">
        <f t="shared" si="0"/>
        <v>27.06645056726094</v>
      </c>
      <c r="AD22" s="575"/>
      <c r="AE22" s="305"/>
      <c r="AF22" s="305"/>
      <c r="AG22" s="305"/>
      <c r="AH22" s="306"/>
      <c r="AI22" s="436"/>
      <c r="AJ22" s="231"/>
      <c r="AK22" s="305"/>
      <c r="AL22" s="305"/>
      <c r="AM22" s="305"/>
      <c r="AN22" s="306"/>
      <c r="AO22" s="436"/>
      <c r="AQ22" s="305"/>
      <c r="AR22" s="305"/>
      <c r="AS22" s="305"/>
      <c r="AT22" s="306"/>
      <c r="AU22" s="436"/>
      <c r="AW22" s="305"/>
      <c r="AX22" s="305"/>
      <c r="AY22" s="305"/>
      <c r="AZ22" s="306"/>
      <c r="BA22" s="436"/>
    </row>
    <row r="23" spans="1:53" s="232" customFormat="1" ht="18" customHeight="1" x14ac:dyDescent="0.15">
      <c r="A23" s="224"/>
      <c r="B23" s="233" t="s">
        <v>38</v>
      </c>
      <c r="C23" s="226"/>
      <c r="D23" s="756">
        <f t="shared" si="1"/>
        <v>21190</v>
      </c>
      <c r="E23" s="739">
        <f t="shared" si="2"/>
        <v>12616</v>
      </c>
      <c r="F23" s="577">
        <f t="shared" si="3"/>
        <v>59.5375176970269</v>
      </c>
      <c r="G23" s="739">
        <f t="shared" si="4"/>
        <v>8574</v>
      </c>
      <c r="H23" s="237">
        <f t="shared" si="3"/>
        <v>40.4624823029731</v>
      </c>
      <c r="I23" s="226"/>
      <c r="J23" s="234">
        <f t="shared" si="5"/>
        <v>7153</v>
      </c>
      <c r="K23" s="751">
        <f t="shared" si="6"/>
        <v>33.756488909863144</v>
      </c>
      <c r="L23" s="745">
        <v>2682</v>
      </c>
      <c r="M23" s="748">
        <v>37.494757444428913</v>
      </c>
      <c r="N23" s="745">
        <v>4471</v>
      </c>
      <c r="O23" s="235">
        <v>62.505242555571094</v>
      </c>
      <c r="P23" s="226"/>
      <c r="Q23" s="234">
        <v>3972</v>
      </c>
      <c r="R23" s="751">
        <v>18.744690891930155</v>
      </c>
      <c r="S23" s="745">
        <v>2455</v>
      </c>
      <c r="T23" s="748">
        <v>61.807653575025178</v>
      </c>
      <c r="U23" s="745">
        <v>1517</v>
      </c>
      <c r="V23" s="235">
        <v>38.192346424974822</v>
      </c>
      <c r="W23" s="226"/>
      <c r="X23" s="234">
        <v>10065</v>
      </c>
      <c r="Y23" s="751">
        <v>47.498820198206701</v>
      </c>
      <c r="Z23" s="745">
        <v>7479</v>
      </c>
      <c r="AA23" s="748">
        <v>74.307004470938892</v>
      </c>
      <c r="AB23" s="745">
        <v>2586</v>
      </c>
      <c r="AC23" s="235">
        <f t="shared" si="0"/>
        <v>25.692995529061101</v>
      </c>
      <c r="AD23" s="575"/>
      <c r="AE23" s="305"/>
      <c r="AF23" s="305"/>
      <c r="AG23" s="305"/>
      <c r="AH23" s="306"/>
      <c r="AI23" s="436"/>
      <c r="AJ23" s="231"/>
      <c r="AK23" s="305"/>
      <c r="AL23" s="305"/>
      <c r="AM23" s="305"/>
      <c r="AN23" s="306"/>
      <c r="AO23" s="436"/>
      <c r="AQ23" s="305"/>
      <c r="AR23" s="305"/>
      <c r="AS23" s="305"/>
      <c r="AT23" s="306"/>
      <c r="AU23" s="436"/>
      <c r="AW23" s="305"/>
      <c r="AX23" s="305"/>
      <c r="AY23" s="305"/>
      <c r="AZ23" s="306"/>
      <c r="BA23" s="436"/>
    </row>
    <row r="24" spans="1:53" s="232" customFormat="1" ht="18" customHeight="1" x14ac:dyDescent="0.15">
      <c r="A24" s="224"/>
      <c r="B24" s="233" t="s">
        <v>45</v>
      </c>
      <c r="C24" s="226"/>
      <c r="D24" s="756">
        <f t="shared" si="1"/>
        <v>47995</v>
      </c>
      <c r="E24" s="739">
        <f t="shared" si="2"/>
        <v>32196</v>
      </c>
      <c r="F24" s="577">
        <f t="shared" si="3"/>
        <v>67.081987707052818</v>
      </c>
      <c r="G24" s="739">
        <f t="shared" si="4"/>
        <v>15799</v>
      </c>
      <c r="H24" s="237">
        <f t="shared" si="3"/>
        <v>32.918012292947182</v>
      </c>
      <c r="I24" s="226"/>
      <c r="J24" s="234">
        <f t="shared" si="5"/>
        <v>11827</v>
      </c>
      <c r="K24" s="751">
        <f t="shared" si="6"/>
        <v>24.642150223981666</v>
      </c>
      <c r="L24" s="745">
        <v>5507</v>
      </c>
      <c r="M24" s="748">
        <v>46.562949184070348</v>
      </c>
      <c r="N24" s="745">
        <v>6320</v>
      </c>
      <c r="O24" s="235">
        <v>53.437050815929652</v>
      </c>
      <c r="P24" s="226"/>
      <c r="Q24" s="234">
        <v>9974</v>
      </c>
      <c r="R24" s="751">
        <v>20.781331388686322</v>
      </c>
      <c r="S24" s="745">
        <v>6997</v>
      </c>
      <c r="T24" s="748">
        <v>70.152396230198519</v>
      </c>
      <c r="U24" s="745">
        <v>2977</v>
      </c>
      <c r="V24" s="235">
        <v>29.847603769801484</v>
      </c>
      <c r="W24" s="226"/>
      <c r="X24" s="234">
        <v>26194</v>
      </c>
      <c r="Y24" s="751">
        <v>54.576518387332015</v>
      </c>
      <c r="Z24" s="745">
        <v>19692</v>
      </c>
      <c r="AA24" s="748">
        <v>75.177521569825146</v>
      </c>
      <c r="AB24" s="745">
        <v>6502</v>
      </c>
      <c r="AC24" s="235">
        <f t="shared" si="0"/>
        <v>24.822478430174851</v>
      </c>
      <c r="AD24" s="575"/>
      <c r="AE24" s="305"/>
      <c r="AF24" s="305"/>
      <c r="AG24" s="305"/>
      <c r="AH24" s="306"/>
      <c r="AI24" s="436"/>
      <c r="AJ24" s="231"/>
      <c r="AK24" s="305"/>
      <c r="AL24" s="305"/>
      <c r="AM24" s="305"/>
      <c r="AN24" s="306"/>
      <c r="AO24" s="436"/>
      <c r="AQ24" s="305"/>
      <c r="AR24" s="305"/>
      <c r="AS24" s="305"/>
      <c r="AT24" s="306"/>
      <c r="AU24" s="436"/>
      <c r="AW24" s="305"/>
      <c r="AX24" s="305"/>
      <c r="AY24" s="305"/>
      <c r="AZ24" s="306"/>
      <c r="BA24" s="436"/>
    </row>
    <row r="25" spans="1:53" s="240" customFormat="1" ht="18" customHeight="1" x14ac:dyDescent="0.15">
      <c r="A25" s="239"/>
      <c r="B25" s="233" t="s">
        <v>46</v>
      </c>
      <c r="C25" s="226"/>
      <c r="D25" s="756">
        <f t="shared" si="1"/>
        <v>10328</v>
      </c>
      <c r="E25" s="739">
        <f t="shared" si="2"/>
        <v>6697</v>
      </c>
      <c r="F25" s="577">
        <f t="shared" si="3"/>
        <v>64.84314484895431</v>
      </c>
      <c r="G25" s="739">
        <f t="shared" si="4"/>
        <v>3631</v>
      </c>
      <c r="H25" s="237">
        <f t="shared" si="3"/>
        <v>35.156855151045704</v>
      </c>
      <c r="I25" s="226"/>
      <c r="J25" s="234">
        <f t="shared" si="5"/>
        <v>2992</v>
      </c>
      <c r="K25" s="751">
        <f t="shared" si="6"/>
        <v>28.969790859798607</v>
      </c>
      <c r="L25" s="745">
        <v>1218</v>
      </c>
      <c r="M25" s="748">
        <v>40.708556149732622</v>
      </c>
      <c r="N25" s="745">
        <v>1774</v>
      </c>
      <c r="O25" s="235">
        <v>59.291443850267378</v>
      </c>
      <c r="P25" s="226"/>
      <c r="Q25" s="234">
        <v>2644</v>
      </c>
      <c r="R25" s="751">
        <v>25.600309837335399</v>
      </c>
      <c r="S25" s="745">
        <v>1936</v>
      </c>
      <c r="T25" s="748">
        <v>73.222390317700459</v>
      </c>
      <c r="U25" s="745">
        <v>708</v>
      </c>
      <c r="V25" s="235">
        <v>26.777609682299548</v>
      </c>
      <c r="W25" s="226"/>
      <c r="X25" s="234">
        <v>4692</v>
      </c>
      <c r="Y25" s="751">
        <v>45.429899302865998</v>
      </c>
      <c r="Z25" s="745">
        <v>3543</v>
      </c>
      <c r="AA25" s="748">
        <v>75.511508951406654</v>
      </c>
      <c r="AB25" s="745">
        <v>1149</v>
      </c>
      <c r="AC25" s="235">
        <f t="shared" si="0"/>
        <v>24.48849104859335</v>
      </c>
      <c r="AD25" s="575"/>
      <c r="AE25" s="305"/>
      <c r="AF25" s="305"/>
      <c r="AG25" s="305"/>
      <c r="AH25" s="306"/>
      <c r="AI25" s="436"/>
      <c r="AJ25" s="231"/>
      <c r="AK25" s="305"/>
      <c r="AL25" s="305"/>
      <c r="AM25" s="305"/>
      <c r="AN25" s="306"/>
      <c r="AO25" s="436"/>
      <c r="AQ25" s="305"/>
      <c r="AR25" s="305"/>
      <c r="AS25" s="305"/>
      <c r="AT25" s="306"/>
      <c r="AU25" s="436"/>
      <c r="AW25" s="305"/>
      <c r="AX25" s="305"/>
      <c r="AY25" s="305"/>
      <c r="AZ25" s="306"/>
      <c r="BA25" s="436"/>
    </row>
    <row r="26" spans="1:53" s="232" customFormat="1" ht="18" customHeight="1" x14ac:dyDescent="0.15">
      <c r="B26" s="233" t="s">
        <v>47</v>
      </c>
      <c r="C26" s="226"/>
      <c r="D26" s="758">
        <f t="shared" si="1"/>
        <v>6265</v>
      </c>
      <c r="E26" s="741">
        <f t="shared" si="2"/>
        <v>3899</v>
      </c>
      <c r="F26" s="579">
        <f t="shared" si="3"/>
        <v>62.234636871508378</v>
      </c>
      <c r="G26" s="741">
        <f t="shared" si="4"/>
        <v>2366</v>
      </c>
      <c r="H26" s="237">
        <f t="shared" si="3"/>
        <v>37.765363128491622</v>
      </c>
      <c r="I26" s="226"/>
      <c r="J26" s="238">
        <f t="shared" si="5"/>
        <v>1528</v>
      </c>
      <c r="K26" s="752">
        <f t="shared" si="6"/>
        <v>24.389465283320032</v>
      </c>
      <c r="L26" s="740">
        <v>620</v>
      </c>
      <c r="M26" s="578">
        <v>40.575916230366495</v>
      </c>
      <c r="N26" s="740">
        <v>908</v>
      </c>
      <c r="O26" s="235">
        <v>59.424083769633505</v>
      </c>
      <c r="P26" s="226"/>
      <c r="Q26" s="238">
        <v>1243</v>
      </c>
      <c r="R26" s="752">
        <v>19.840383080606543</v>
      </c>
      <c r="S26" s="740">
        <v>714</v>
      </c>
      <c r="T26" s="578">
        <v>57.441673370876913</v>
      </c>
      <c r="U26" s="740">
        <v>529</v>
      </c>
      <c r="V26" s="235">
        <v>42.558326629123087</v>
      </c>
      <c r="W26" s="226"/>
      <c r="X26" s="238">
        <v>3494</v>
      </c>
      <c r="Y26" s="752">
        <v>55.770151636073429</v>
      </c>
      <c r="Z26" s="740">
        <v>2565</v>
      </c>
      <c r="AA26" s="578">
        <v>73.41156267887807</v>
      </c>
      <c r="AB26" s="740">
        <v>929</v>
      </c>
      <c r="AC26" s="235">
        <f t="shared" si="0"/>
        <v>26.588437321121923</v>
      </c>
      <c r="AD26" s="575"/>
      <c r="AE26" s="305"/>
      <c r="AF26" s="305"/>
      <c r="AG26" s="305"/>
      <c r="AH26" s="306"/>
      <c r="AI26" s="436"/>
      <c r="AJ26" s="231"/>
      <c r="AK26" s="305"/>
      <c r="AL26" s="305"/>
      <c r="AM26" s="305"/>
      <c r="AN26" s="306"/>
      <c r="AO26" s="436"/>
      <c r="AQ26" s="305"/>
      <c r="AR26" s="305"/>
      <c r="AS26" s="305"/>
      <c r="AT26" s="306"/>
      <c r="AU26" s="436"/>
      <c r="AW26" s="305"/>
      <c r="AX26" s="305"/>
      <c r="AY26" s="305"/>
      <c r="AZ26" s="306"/>
      <c r="BA26" s="436"/>
    </row>
    <row r="27" spans="1:53" s="232" customFormat="1" ht="18" customHeight="1" x14ac:dyDescent="0.15">
      <c r="B27" s="233" t="s">
        <v>48</v>
      </c>
      <c r="C27" s="226"/>
      <c r="D27" s="758">
        <f t="shared" si="1"/>
        <v>26754</v>
      </c>
      <c r="E27" s="741">
        <f t="shared" si="2"/>
        <v>16085</v>
      </c>
      <c r="F27" s="579">
        <f t="shared" si="3"/>
        <v>60.121850938177467</v>
      </c>
      <c r="G27" s="741">
        <f t="shared" si="4"/>
        <v>10669</v>
      </c>
      <c r="H27" s="237">
        <f t="shared" si="3"/>
        <v>39.878149061822533</v>
      </c>
      <c r="I27" s="226"/>
      <c r="J27" s="238">
        <f t="shared" si="5"/>
        <v>7827</v>
      </c>
      <c r="K27" s="752">
        <f t="shared" si="6"/>
        <v>29.255438439111909</v>
      </c>
      <c r="L27" s="740">
        <v>3083</v>
      </c>
      <c r="M27" s="578">
        <v>39.389293471317231</v>
      </c>
      <c r="N27" s="740">
        <v>4744</v>
      </c>
      <c r="O27" s="235">
        <v>60.610706528682769</v>
      </c>
      <c r="P27" s="226"/>
      <c r="Q27" s="238">
        <v>5304</v>
      </c>
      <c r="R27" s="752">
        <v>19.825072886297377</v>
      </c>
      <c r="S27" s="740">
        <v>3108</v>
      </c>
      <c r="T27" s="578">
        <v>58.597285067873308</v>
      </c>
      <c r="U27" s="740">
        <v>2196</v>
      </c>
      <c r="V27" s="235">
        <v>41.402714932126692</v>
      </c>
      <c r="W27" s="226"/>
      <c r="X27" s="238">
        <v>13623</v>
      </c>
      <c r="Y27" s="752">
        <v>50.919488674590717</v>
      </c>
      <c r="Z27" s="740">
        <v>9894</v>
      </c>
      <c r="AA27" s="578">
        <v>72.627174631138516</v>
      </c>
      <c r="AB27" s="740">
        <v>3729</v>
      </c>
      <c r="AC27" s="235">
        <f t="shared" si="0"/>
        <v>27.372825368861488</v>
      </c>
      <c r="AD27" s="575"/>
      <c r="AE27" s="305"/>
      <c r="AF27" s="305"/>
      <c r="AG27" s="305"/>
      <c r="AH27" s="306"/>
      <c r="AI27" s="437"/>
      <c r="AJ27" s="231"/>
      <c r="AK27" s="305"/>
      <c r="AL27" s="305"/>
      <c r="AM27" s="305"/>
      <c r="AN27" s="306"/>
      <c r="AO27" s="436"/>
      <c r="AQ27" s="305"/>
      <c r="AR27" s="305"/>
      <c r="AS27" s="305"/>
      <c r="AT27" s="306"/>
      <c r="AU27" s="436"/>
      <c r="AW27" s="305"/>
      <c r="AX27" s="305"/>
      <c r="AY27" s="305"/>
      <c r="AZ27" s="306"/>
      <c r="BA27" s="436"/>
    </row>
    <row r="28" spans="1:53" s="232" customFormat="1" ht="18" customHeight="1" x14ac:dyDescent="0.15">
      <c r="B28" s="233" t="s">
        <v>49</v>
      </c>
      <c r="C28" s="226"/>
      <c r="D28" s="758">
        <f t="shared" si="1"/>
        <v>2692</v>
      </c>
      <c r="E28" s="741">
        <f t="shared" si="2"/>
        <v>1857</v>
      </c>
      <c r="F28" s="579">
        <f t="shared" si="3"/>
        <v>68.982169390787519</v>
      </c>
      <c r="G28" s="741">
        <f t="shared" si="4"/>
        <v>835</v>
      </c>
      <c r="H28" s="243">
        <f t="shared" si="3"/>
        <v>31.017830609212481</v>
      </c>
      <c r="I28" s="226"/>
      <c r="J28" s="238">
        <f t="shared" si="5"/>
        <v>345</v>
      </c>
      <c r="K28" s="752">
        <f t="shared" si="6"/>
        <v>12.815750371471024</v>
      </c>
      <c r="L28" s="740">
        <v>154</v>
      </c>
      <c r="M28" s="578">
        <v>44.637681159420289</v>
      </c>
      <c r="N28" s="740">
        <v>191</v>
      </c>
      <c r="O28" s="242">
        <v>55.362318840579704</v>
      </c>
      <c r="P28" s="226"/>
      <c r="Q28" s="238">
        <v>562</v>
      </c>
      <c r="R28" s="752">
        <v>20.876671619613671</v>
      </c>
      <c r="S28" s="740">
        <v>385</v>
      </c>
      <c r="T28" s="578">
        <v>68.505338078291814</v>
      </c>
      <c r="U28" s="740">
        <v>177</v>
      </c>
      <c r="V28" s="242">
        <v>31.494661921708182</v>
      </c>
      <c r="W28" s="226"/>
      <c r="X28" s="238">
        <v>1785</v>
      </c>
      <c r="Y28" s="752">
        <v>66.3075780089153</v>
      </c>
      <c r="Z28" s="740">
        <v>1318</v>
      </c>
      <c r="AA28" s="578">
        <v>73.83753501400561</v>
      </c>
      <c r="AB28" s="740">
        <v>467</v>
      </c>
      <c r="AC28" s="242">
        <f t="shared" si="0"/>
        <v>26.162464985994401</v>
      </c>
      <c r="AD28" s="575"/>
      <c r="AE28" s="305"/>
      <c r="AF28" s="305"/>
      <c r="AG28" s="305"/>
      <c r="AH28" s="306"/>
      <c r="AI28" s="436"/>
      <c r="AJ28" s="231"/>
      <c r="AK28" s="305"/>
      <c r="AL28" s="305"/>
      <c r="AM28" s="305"/>
      <c r="AN28" s="306"/>
      <c r="AO28" s="436"/>
      <c r="AQ28" s="305"/>
      <c r="AR28" s="305"/>
      <c r="AS28" s="305"/>
      <c r="AT28" s="306"/>
      <c r="AU28" s="436"/>
      <c r="AW28" s="305"/>
      <c r="AX28" s="305"/>
      <c r="AY28" s="305"/>
      <c r="AZ28" s="306"/>
      <c r="BA28" s="436"/>
    </row>
    <row r="29" spans="1:53" s="232" customFormat="1" ht="18" customHeight="1" x14ac:dyDescent="0.15">
      <c r="B29" s="244" t="s">
        <v>4</v>
      </c>
      <c r="C29" s="226"/>
      <c r="D29" s="759">
        <f t="shared" si="1"/>
        <v>923</v>
      </c>
      <c r="E29" s="742">
        <f t="shared" si="2"/>
        <v>515</v>
      </c>
      <c r="F29" s="580">
        <f t="shared" si="3"/>
        <v>55.79631635969664</v>
      </c>
      <c r="G29" s="742">
        <f t="shared" si="4"/>
        <v>408</v>
      </c>
      <c r="H29" s="248">
        <f t="shared" si="3"/>
        <v>44.20368364030336</v>
      </c>
      <c r="I29" s="226"/>
      <c r="J29" s="245">
        <f t="shared" si="5"/>
        <v>479</v>
      </c>
      <c r="K29" s="753">
        <f t="shared" si="6"/>
        <v>51.895991332611047</v>
      </c>
      <c r="L29" s="746">
        <v>185</v>
      </c>
      <c r="M29" s="749">
        <v>38.622129436325679</v>
      </c>
      <c r="N29" s="746">
        <v>294</v>
      </c>
      <c r="O29" s="246">
        <v>61.377870563674321</v>
      </c>
      <c r="P29" s="226"/>
      <c r="Q29" s="245">
        <v>179</v>
      </c>
      <c r="R29" s="753">
        <v>19.393282773564462</v>
      </c>
      <c r="S29" s="746">
        <v>123</v>
      </c>
      <c r="T29" s="749">
        <v>68.715083798882688</v>
      </c>
      <c r="U29" s="746">
        <v>56</v>
      </c>
      <c r="V29" s="246">
        <v>31.284916201117319</v>
      </c>
      <c r="W29" s="226"/>
      <c r="X29" s="245">
        <v>265</v>
      </c>
      <c r="Y29" s="753">
        <v>28.710725893824485</v>
      </c>
      <c r="Z29" s="746">
        <v>207</v>
      </c>
      <c r="AA29" s="749">
        <v>78.113207547169822</v>
      </c>
      <c r="AB29" s="746">
        <v>58</v>
      </c>
      <c r="AC29" s="246">
        <f t="shared" si="0"/>
        <v>21.886792452830189</v>
      </c>
      <c r="AD29" s="575"/>
      <c r="AE29" s="305"/>
      <c r="AF29" s="305"/>
      <c r="AG29" s="305"/>
      <c r="AH29" s="306"/>
      <c r="AI29" s="436"/>
      <c r="AJ29" s="231"/>
      <c r="AK29" s="305"/>
      <c r="AL29" s="305"/>
      <c r="AM29" s="305"/>
      <c r="AN29" s="306"/>
      <c r="AO29" s="436"/>
      <c r="AQ29" s="305"/>
      <c r="AR29" s="305"/>
      <c r="AS29" s="305"/>
      <c r="AT29" s="306"/>
      <c r="AU29" s="436"/>
      <c r="AW29" s="305"/>
      <c r="AX29" s="305"/>
      <c r="AY29" s="305"/>
      <c r="AZ29" s="306"/>
      <c r="BA29" s="436"/>
    </row>
    <row r="30" spans="1:53" s="223" customFormat="1" ht="3.75" customHeight="1" x14ac:dyDescent="0.15">
      <c r="A30" s="220"/>
      <c r="B30" s="221"/>
      <c r="C30" s="222"/>
      <c r="D30" s="221"/>
      <c r="E30" s="221"/>
      <c r="F30" s="221"/>
      <c r="G30" s="221"/>
      <c r="H30" s="250"/>
      <c r="I30" s="222"/>
      <c r="J30" s="221"/>
      <c r="K30" s="221"/>
      <c r="L30" s="221"/>
      <c r="M30" s="221"/>
      <c r="N30" s="221"/>
      <c r="O30" s="574"/>
      <c r="P30" s="222"/>
      <c r="Q30" s="221"/>
      <c r="R30" s="221"/>
      <c r="S30" s="221"/>
      <c r="T30" s="221"/>
      <c r="U30" s="221"/>
      <c r="V30" s="574"/>
      <c r="W30" s="222"/>
      <c r="X30" s="221"/>
      <c r="Y30" s="221"/>
      <c r="Z30" s="221"/>
      <c r="AA30" s="221"/>
      <c r="AB30" s="221"/>
      <c r="AC30" s="574"/>
      <c r="AD30" s="575"/>
      <c r="AE30" s="309"/>
      <c r="AF30" s="309"/>
      <c r="AG30" s="305"/>
      <c r="AH30" s="306"/>
      <c r="AI30" s="436"/>
      <c r="AJ30" s="231"/>
      <c r="AK30" s="309"/>
      <c r="AL30" s="309"/>
      <c r="AM30" s="305"/>
      <c r="AN30" s="306"/>
      <c r="AO30" s="436"/>
      <c r="AQ30" s="309"/>
      <c r="AR30" s="309"/>
      <c r="AS30" s="305"/>
      <c r="AT30" s="306"/>
      <c r="AU30" s="436"/>
      <c r="AW30" s="309"/>
      <c r="AX30" s="309"/>
      <c r="AY30" s="305"/>
      <c r="AZ30" s="306"/>
      <c r="BA30" s="436"/>
    </row>
    <row r="31" spans="1:53" s="251" customFormat="1" ht="18" customHeight="1" x14ac:dyDescent="0.15">
      <c r="B31" s="252" t="s">
        <v>3</v>
      </c>
      <c r="C31" s="211"/>
      <c r="D31" s="760">
        <f>J31+Q31+X31</f>
        <v>434742</v>
      </c>
      <c r="E31" s="743">
        <f>L31+S31+Z31</f>
        <v>276007</v>
      </c>
      <c r="F31" s="409">
        <f>E31/$D31*100</f>
        <v>63.48753973621136</v>
      </c>
      <c r="G31" s="743">
        <f>N31+U31+AB31</f>
        <v>158735</v>
      </c>
      <c r="H31" s="255">
        <f>G31/$D31*100</f>
        <v>36.51246026378864</v>
      </c>
      <c r="I31" s="211"/>
      <c r="J31" s="253">
        <f>SUM(J12:J29)</f>
        <v>116306</v>
      </c>
      <c r="K31" s="754">
        <f>J31/$D31*100</f>
        <v>26.752878718872342</v>
      </c>
      <c r="L31" s="743">
        <f>SUM(L12:L29)</f>
        <v>49537</v>
      </c>
      <c r="M31" s="409">
        <f t="shared" ref="M31:O31" si="7">L31/$J31*100</f>
        <v>42.59195570305917</v>
      </c>
      <c r="N31" s="743">
        <f>SUM(N12:N29)</f>
        <v>66769</v>
      </c>
      <c r="O31" s="254">
        <f t="shared" si="7"/>
        <v>57.40804429694083</v>
      </c>
      <c r="P31" s="211"/>
      <c r="Q31" s="253">
        <f>SUM(Q12:Q29)</f>
        <v>97074</v>
      </c>
      <c r="R31" s="754">
        <f>Q31/$D31*100</f>
        <v>22.329105538457291</v>
      </c>
      <c r="S31" s="743">
        <f>SUM(S12:S29)</f>
        <v>64494</v>
      </c>
      <c r="T31" s="409">
        <f>S31/$Q31*100</f>
        <v>66.43797515297608</v>
      </c>
      <c r="U31" s="743">
        <f>SUM(U12:U29)</f>
        <v>32580</v>
      </c>
      <c r="V31" s="254">
        <f>U31/$Q31*100</f>
        <v>33.56202484702392</v>
      </c>
      <c r="W31" s="211"/>
      <c r="X31" s="253">
        <f>SUM(X12:X29)</f>
        <v>221362</v>
      </c>
      <c r="Y31" s="754">
        <f>X31/$D31*100</f>
        <v>50.918015742670363</v>
      </c>
      <c r="Z31" s="743">
        <f>SUM(Z12:Z29)</f>
        <v>161976</v>
      </c>
      <c r="AA31" s="409">
        <f>Z31/$X31*100</f>
        <v>73.172450556102675</v>
      </c>
      <c r="AB31" s="743">
        <f>SUM(AB12:AB29)</f>
        <v>59386</v>
      </c>
      <c r="AC31" s="254">
        <f>AB31/$X31*100</f>
        <v>26.827549443897325</v>
      </c>
      <c r="AD31" s="575"/>
      <c r="AE31" s="305"/>
      <c r="AF31" s="305"/>
      <c r="AG31" s="309"/>
      <c r="AH31" s="309"/>
      <c r="AI31" s="438"/>
      <c r="AJ31" s="439"/>
      <c r="AK31" s="305"/>
      <c r="AL31" s="305"/>
      <c r="AM31" s="309"/>
      <c r="AN31" s="309"/>
      <c r="AO31" s="438"/>
      <c r="AQ31" s="305"/>
      <c r="AR31" s="305"/>
      <c r="AS31" s="309"/>
      <c r="AT31" s="309"/>
      <c r="AU31" s="438"/>
      <c r="AW31" s="305"/>
      <c r="AX31" s="305"/>
      <c r="AY31" s="309"/>
      <c r="AZ31" s="309"/>
      <c r="BA31" s="438"/>
    </row>
    <row r="32" spans="1:53" s="256" customFormat="1" ht="5.25" customHeight="1" x14ac:dyDescent="0.2">
      <c r="B32" s="257" t="s">
        <v>42</v>
      </c>
      <c r="C32" s="258"/>
      <c r="I32" s="258"/>
    </row>
    <row r="33" spans="2:14" s="251" customFormat="1" ht="5.25" customHeight="1" x14ac:dyDescent="0.2">
      <c r="B33" s="257" t="s">
        <v>50</v>
      </c>
      <c r="C33" s="260"/>
      <c r="I33" s="260"/>
    </row>
    <row r="34" spans="2:14" s="251" customFormat="1" ht="13.5" customHeight="1" x14ac:dyDescent="0.2">
      <c r="B34" s="1057"/>
      <c r="C34" s="1057"/>
      <c r="D34" s="1057"/>
      <c r="E34" s="1057"/>
      <c r="F34" s="1057"/>
      <c r="G34" s="1057"/>
      <c r="H34" s="1057"/>
    </row>
    <row r="35" spans="2:14" ht="29.25" customHeight="1" x14ac:dyDescent="0.2">
      <c r="B35" s="1064"/>
      <c r="C35" s="1064"/>
      <c r="D35" s="1064"/>
      <c r="E35" s="736"/>
      <c r="F35" s="736"/>
      <c r="G35" s="736"/>
      <c r="H35" s="262"/>
      <c r="I35" s="262"/>
      <c r="J35" s="262"/>
      <c r="K35" s="262"/>
      <c r="L35" s="262"/>
      <c r="M35" s="262"/>
      <c r="N35" s="262"/>
    </row>
    <row r="36" spans="2:14" ht="4.5" customHeight="1" x14ac:dyDescent="0.2">
      <c r="B36" s="1065"/>
      <c r="C36" s="1065"/>
      <c r="D36" s="1065"/>
      <c r="E36" s="737"/>
      <c r="F36" s="737"/>
      <c r="G36" s="737"/>
      <c r="H36" s="262"/>
      <c r="I36" s="262"/>
      <c r="J36" s="262"/>
      <c r="K36" s="262"/>
      <c r="L36" s="262"/>
      <c r="M36" s="262"/>
      <c r="N36" s="262"/>
    </row>
  </sheetData>
  <mergeCells count="30">
    <mergeCell ref="B2:C2"/>
    <mergeCell ref="B3:C3"/>
    <mergeCell ref="A4:AC4"/>
    <mergeCell ref="B5:AC5"/>
    <mergeCell ref="B7:B10"/>
    <mergeCell ref="D7:H8"/>
    <mergeCell ref="J7:O7"/>
    <mergeCell ref="Q7:V7"/>
    <mergeCell ref="X7:AC7"/>
    <mergeCell ref="J8:O8"/>
    <mergeCell ref="Q8:V8"/>
    <mergeCell ref="X8:AC8"/>
    <mergeCell ref="D9:D10"/>
    <mergeCell ref="E9:F9"/>
    <mergeCell ref="G9:H9"/>
    <mergeCell ref="J9:J10"/>
    <mergeCell ref="AB9:AC9"/>
    <mergeCell ref="U9:V9"/>
    <mergeCell ref="X9:X10"/>
    <mergeCell ref="Y9:Y10"/>
    <mergeCell ref="Z9:AA9"/>
    <mergeCell ref="B34:H34"/>
    <mergeCell ref="B35:D35"/>
    <mergeCell ref="B36:D36"/>
    <mergeCell ref="R9:R10"/>
    <mergeCell ref="S9:T9"/>
    <mergeCell ref="K9:K10"/>
    <mergeCell ref="L9:M9"/>
    <mergeCell ref="N9:O9"/>
    <mergeCell ref="Q9:Q10"/>
  </mergeCells>
  <printOptions horizontalCentered="1"/>
  <pageMargins left="0" right="0" top="0.43307086614173229" bottom="0.43307086614173229" header="0" footer="0"/>
  <pageSetup paperSize="9" scale="72" orientation="landscape" r:id="rId1"/>
  <headerFooter alignWithMargins="0"/>
  <rowBreaks count="2" manualBreakCount="2">
    <brk id="34" max="25" man="1"/>
    <brk id="35" max="16383" man="1"/>
  </rowBreaks>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101">
    <tabColor theme="0"/>
    <pageSetUpPr fitToPage="1"/>
  </sheetPr>
  <dimension ref="A1:AL36"/>
  <sheetViews>
    <sheetView showGridLines="0" zoomScale="98" zoomScaleNormal="98" workbookViewId="0"/>
  </sheetViews>
  <sheetFormatPr baseColWidth="10" defaultColWidth="11.42578125" defaultRowHeight="15" x14ac:dyDescent="0.2"/>
  <cols>
    <col min="1" max="1" width="1.140625" style="261" customWidth="1"/>
    <col min="2" max="2" width="28.7109375" style="261" customWidth="1"/>
    <col min="3" max="3" width="0.5703125" style="261" customWidth="1"/>
    <col min="4" max="4" width="16.140625" style="261" customWidth="1"/>
    <col min="5" max="5" width="8.7109375" style="261" customWidth="1"/>
    <col min="6" max="6" width="0.42578125" style="261" customWidth="1"/>
    <col min="7" max="7" width="16.140625" style="261" customWidth="1"/>
    <col min="8" max="8" width="8.7109375" style="261" customWidth="1"/>
    <col min="9" max="9" width="0.42578125" style="261" customWidth="1"/>
    <col min="10" max="10" width="16.140625" style="261" customWidth="1"/>
    <col min="11" max="11" width="8.7109375" style="261" customWidth="1"/>
    <col min="12" max="12" width="0.42578125" style="261" customWidth="1"/>
    <col min="13" max="13" width="18.140625" style="261" customWidth="1"/>
    <col min="14" max="14" width="8.7109375" style="261" customWidth="1"/>
    <col min="15" max="15" width="11.42578125" style="261"/>
    <col min="16" max="18" width="2.42578125" style="261" bestFit="1" customWidth="1"/>
    <col min="19" max="19" width="13" style="261" bestFit="1" customWidth="1"/>
    <col min="20" max="20" width="3.42578125" style="261" bestFit="1" customWidth="1"/>
    <col min="21" max="21" width="3.85546875" style="261" customWidth="1"/>
    <col min="22" max="24" width="2.42578125" style="261" bestFit="1" customWidth="1"/>
    <col min="25" max="25" width="8.42578125" style="261" bestFit="1" customWidth="1"/>
    <col min="26" max="26" width="3.42578125" style="261" bestFit="1" customWidth="1"/>
    <col min="27" max="27" width="3.5703125" style="261" customWidth="1"/>
    <col min="28" max="30" width="2.42578125" style="261" bestFit="1" customWidth="1"/>
    <col min="31" max="31" width="8.42578125" style="261" bestFit="1" customWidth="1"/>
    <col min="32" max="32" width="4.140625" style="261" bestFit="1" customWidth="1"/>
    <col min="33" max="33" width="3.28515625" style="261" customWidth="1"/>
    <col min="34" max="34" width="4.28515625" style="261" bestFit="1" customWidth="1"/>
    <col min="35" max="35" width="2.42578125" style="261" bestFit="1" customWidth="1"/>
    <col min="36" max="36" width="4.28515625" style="261" bestFit="1" customWidth="1"/>
    <col min="37" max="37" width="8.42578125" style="261" bestFit="1" customWidth="1"/>
    <col min="38" max="38" width="4.28515625" style="261" bestFit="1" customWidth="1"/>
    <col min="39" max="16384" width="11.42578125" style="261"/>
  </cols>
  <sheetData>
    <row r="1" spans="1:38" s="201" customFormat="1" ht="15" customHeight="1" x14ac:dyDescent="0.2">
      <c r="B1" s="202"/>
      <c r="C1" s="203"/>
      <c r="F1" s="203"/>
      <c r="G1" s="713" t="s">
        <v>143</v>
      </c>
      <c r="H1" s="713"/>
      <c r="I1" s="713"/>
      <c r="J1" s="713" t="s">
        <v>19</v>
      </c>
      <c r="K1" s="713"/>
      <c r="L1" s="713"/>
      <c r="M1" s="713" t="s">
        <v>18</v>
      </c>
      <c r="N1" s="713"/>
    </row>
    <row r="2" spans="1:38" s="205" customFormat="1" ht="52.5" customHeight="1" x14ac:dyDescent="0.2">
      <c r="B2" s="1033"/>
      <c r="C2" s="1033"/>
    </row>
    <row r="3" spans="1:38" s="208" customFormat="1" ht="4.5" customHeight="1" x14ac:dyDescent="0.2">
      <c r="B3" s="1034"/>
      <c r="C3" s="1034"/>
    </row>
    <row r="4" spans="1:38" s="208" customFormat="1" ht="35.25" customHeight="1" x14ac:dyDescent="0.2">
      <c r="A4" s="1081" t="s">
        <v>438</v>
      </c>
      <c r="B4" s="1081"/>
      <c r="C4" s="1081"/>
      <c r="D4" s="1081"/>
      <c r="E4" s="1081"/>
      <c r="F4" s="1081"/>
      <c r="G4" s="1081"/>
      <c r="H4" s="1081"/>
      <c r="I4" s="1081"/>
      <c r="J4" s="1081"/>
      <c r="K4" s="1081"/>
      <c r="L4" s="1081"/>
      <c r="M4" s="1081"/>
      <c r="N4" s="1081"/>
    </row>
    <row r="5" spans="1:38" s="208" customFormat="1" ht="17.25" customHeight="1" x14ac:dyDescent="0.2">
      <c r="B5" s="1035" t="str">
        <f>porsaad!B6</f>
        <v>Situación a 31 de mayo de 2023</v>
      </c>
      <c r="C5" s="1035"/>
      <c r="D5" s="1035"/>
      <c r="E5" s="1035"/>
      <c r="F5" s="1035"/>
      <c r="G5" s="1035"/>
      <c r="H5" s="1035"/>
      <c r="I5" s="1035"/>
      <c r="J5" s="1035"/>
      <c r="K5" s="1035"/>
      <c r="L5" s="1035"/>
      <c r="M5" s="1035"/>
      <c r="N5" s="1035"/>
    </row>
    <row r="6" spans="1:38" s="208" customFormat="1" ht="6" customHeight="1" x14ac:dyDescent="0.2"/>
    <row r="7" spans="1:38" s="213" customFormat="1" ht="12.75" customHeight="1" x14ac:dyDescent="0.2">
      <c r="A7" s="209"/>
      <c r="B7" s="1036" t="s">
        <v>15</v>
      </c>
      <c r="C7" s="211"/>
      <c r="D7" s="1039" t="s">
        <v>262</v>
      </c>
      <c r="E7" s="1040"/>
      <c r="F7" s="568"/>
      <c r="G7" s="1043"/>
      <c r="H7" s="1043"/>
      <c r="I7" s="568"/>
      <c r="J7" s="1043"/>
      <c r="K7" s="1043"/>
      <c r="L7" s="568"/>
      <c r="M7" s="1111"/>
      <c r="N7" s="1112"/>
      <c r="O7" s="430"/>
      <c r="P7" s="430"/>
      <c r="Q7" s="431"/>
      <c r="R7" s="431"/>
      <c r="S7" s="431"/>
      <c r="T7" s="431"/>
      <c r="U7" s="431"/>
      <c r="V7" s="431"/>
      <c r="W7" s="432"/>
    </row>
    <row r="8" spans="1:38" s="213" customFormat="1" ht="33.75" customHeight="1" x14ac:dyDescent="0.2">
      <c r="A8" s="209"/>
      <c r="B8" s="1037"/>
      <c r="C8" s="211"/>
      <c r="D8" s="1041"/>
      <c r="E8" s="1042"/>
      <c r="F8" s="501"/>
      <c r="G8" s="1127" t="s">
        <v>279</v>
      </c>
      <c r="H8" s="1128"/>
      <c r="I8" s="211"/>
      <c r="J8" s="1127" t="s">
        <v>280</v>
      </c>
      <c r="K8" s="1128"/>
      <c r="L8" s="211"/>
      <c r="M8" s="1127" t="s">
        <v>281</v>
      </c>
      <c r="N8" s="1128"/>
      <c r="O8" s="430"/>
      <c r="P8" s="430"/>
      <c r="Q8" s="431"/>
      <c r="R8" s="431"/>
      <c r="S8" s="431"/>
      <c r="T8" s="431"/>
      <c r="U8" s="431"/>
      <c r="V8" s="431"/>
      <c r="W8" s="432"/>
    </row>
    <row r="9" spans="1:38" s="213" customFormat="1" ht="6" customHeight="1" x14ac:dyDescent="0.2">
      <c r="A9" s="209"/>
      <c r="B9" s="1037"/>
      <c r="C9" s="211"/>
      <c r="D9" s="1051" t="s">
        <v>12</v>
      </c>
      <c r="E9" s="1069" t="s">
        <v>228</v>
      </c>
      <c r="F9" s="211"/>
      <c r="G9" s="1051" t="s">
        <v>12</v>
      </c>
      <c r="H9" s="1072" t="s">
        <v>228</v>
      </c>
      <c r="I9" s="211"/>
      <c r="J9" s="1051" t="s">
        <v>12</v>
      </c>
      <c r="K9" s="1072" t="s">
        <v>228</v>
      </c>
      <c r="L9" s="211"/>
      <c r="M9" s="1051" t="s">
        <v>12</v>
      </c>
      <c r="N9" s="1072" t="s">
        <v>228</v>
      </c>
      <c r="O9" s="430"/>
      <c r="P9" s="430"/>
      <c r="Q9" s="431"/>
      <c r="R9" s="431"/>
      <c r="S9" s="431"/>
      <c r="T9" s="431"/>
      <c r="U9" s="431"/>
      <c r="V9" s="431"/>
      <c r="W9" s="432"/>
    </row>
    <row r="10" spans="1:38" s="219" customFormat="1" ht="27.75" customHeight="1" x14ac:dyDescent="0.2">
      <c r="A10" s="214"/>
      <c r="B10" s="1038"/>
      <c r="C10" s="216"/>
      <c r="D10" s="1052"/>
      <c r="E10" s="1070"/>
      <c r="F10" s="216"/>
      <c r="G10" s="1052"/>
      <c r="H10" s="1073"/>
      <c r="I10" s="216"/>
      <c r="J10" s="1052"/>
      <c r="K10" s="1073"/>
      <c r="L10" s="216"/>
      <c r="M10" s="1052"/>
      <c r="N10" s="1073"/>
      <c r="O10" s="433"/>
      <c r="P10" s="434"/>
      <c r="Q10" s="309"/>
      <c r="R10" s="309"/>
      <c r="S10" s="309"/>
      <c r="T10" s="309"/>
      <c r="U10" s="435"/>
      <c r="V10" s="435"/>
      <c r="W10" s="435"/>
    </row>
    <row r="11" spans="1:38" s="223" customFormat="1" ht="4.5" customHeight="1" x14ac:dyDescent="0.2">
      <c r="A11" s="220"/>
      <c r="B11" s="221"/>
      <c r="C11" s="222"/>
      <c r="D11" s="221"/>
      <c r="E11" s="221"/>
      <c r="F11" s="222"/>
      <c r="G11" s="221"/>
      <c r="H11" s="221"/>
      <c r="I11" s="222"/>
      <c r="J11" s="221"/>
      <c r="K11" s="221"/>
      <c r="L11" s="222"/>
      <c r="M11" s="221"/>
      <c r="N11" s="221"/>
      <c r="O11" s="430"/>
      <c r="P11" s="434"/>
      <c r="Q11" s="309"/>
      <c r="R11" s="309"/>
      <c r="S11" s="309"/>
      <c r="T11" s="309"/>
      <c r="U11" s="231"/>
      <c r="V11" s="231"/>
      <c r="W11" s="231"/>
    </row>
    <row r="12" spans="1:38" s="232" customFormat="1" ht="18" customHeight="1" x14ac:dyDescent="0.15">
      <c r="A12" s="224"/>
      <c r="B12" s="225" t="s">
        <v>11</v>
      </c>
      <c r="C12" s="226"/>
      <c r="D12" s="229">
        <f t="shared" ref="D12:D29" si="0">G12+J12+M12</f>
        <v>272073</v>
      </c>
      <c r="E12" s="761">
        <f>D12/'20pobl'!D12*100</f>
        <v>3.200788406184476</v>
      </c>
      <c r="F12" s="226"/>
      <c r="G12" s="227">
        <v>82429</v>
      </c>
      <c r="H12" s="767">
        <v>1.1820830009297023</v>
      </c>
      <c r="I12" s="226"/>
      <c r="J12" s="227">
        <v>56713</v>
      </c>
      <c r="K12" s="767">
        <v>5.1238383659515412</v>
      </c>
      <c r="L12" s="226"/>
      <c r="M12" s="227">
        <v>132931</v>
      </c>
      <c r="N12" s="767">
        <f>M12/'20pobl'!X12*100</f>
        <v>31.639540917118499</v>
      </c>
      <c r="O12" s="575"/>
      <c r="P12" s="305"/>
      <c r="Q12" s="305"/>
      <c r="R12" s="305"/>
      <c r="S12" s="306"/>
      <c r="T12" s="436"/>
      <c r="U12" s="231"/>
      <c r="V12" s="305"/>
      <c r="W12" s="305"/>
      <c r="X12" s="305"/>
      <c r="Y12" s="306"/>
      <c r="Z12" s="436"/>
      <c r="AB12" s="305"/>
      <c r="AC12" s="305"/>
      <c r="AD12" s="305"/>
      <c r="AE12" s="306"/>
      <c r="AF12" s="436"/>
      <c r="AH12" s="305"/>
      <c r="AI12" s="305"/>
      <c r="AJ12" s="305"/>
      <c r="AK12" s="306"/>
      <c r="AL12" s="436"/>
    </row>
    <row r="13" spans="1:38" s="232" customFormat="1" ht="18" customHeight="1" x14ac:dyDescent="0.15">
      <c r="A13" s="224"/>
      <c r="B13" s="233" t="s">
        <v>10</v>
      </c>
      <c r="C13" s="226"/>
      <c r="D13" s="236">
        <f t="shared" si="0"/>
        <v>38394</v>
      </c>
      <c r="E13" s="762">
        <f>D13/'20pobl'!D13*100</f>
        <v>2.8947874373734748</v>
      </c>
      <c r="F13" s="226"/>
      <c r="G13" s="234">
        <v>8059</v>
      </c>
      <c r="H13" s="768">
        <v>0.77986725128486012</v>
      </c>
      <c r="I13" s="226"/>
      <c r="J13" s="234">
        <v>6989</v>
      </c>
      <c r="K13" s="768">
        <v>3.5665259924168589</v>
      </c>
      <c r="L13" s="226"/>
      <c r="M13" s="234">
        <v>23346</v>
      </c>
      <c r="N13" s="768">
        <f>M13/'20pobl'!X13*100</f>
        <v>24.074742454085158</v>
      </c>
      <c r="O13" s="575"/>
      <c r="P13" s="305"/>
      <c r="Q13" s="305"/>
      <c r="R13" s="305"/>
      <c r="S13" s="306"/>
      <c r="T13" s="436"/>
      <c r="U13" s="231"/>
      <c r="V13" s="305"/>
      <c r="W13" s="305"/>
      <c r="X13" s="305"/>
      <c r="Y13" s="306"/>
      <c r="Z13" s="436"/>
      <c r="AB13" s="305"/>
      <c r="AC13" s="305"/>
      <c r="AD13" s="305"/>
      <c r="AE13" s="306"/>
      <c r="AF13" s="436"/>
      <c r="AH13" s="305"/>
      <c r="AI13" s="305"/>
      <c r="AJ13" s="305"/>
      <c r="AK13" s="306"/>
      <c r="AL13" s="436"/>
    </row>
    <row r="14" spans="1:38" s="232" customFormat="1" ht="18" customHeight="1" x14ac:dyDescent="0.15">
      <c r="A14" s="224"/>
      <c r="B14" s="233" t="s">
        <v>40</v>
      </c>
      <c r="C14" s="226"/>
      <c r="D14" s="236">
        <f t="shared" si="0"/>
        <v>29719</v>
      </c>
      <c r="E14" s="762">
        <f>D14/'20pobl'!D14*100</f>
        <v>2.95803863097525</v>
      </c>
      <c r="F14" s="226"/>
      <c r="G14" s="234">
        <v>7443</v>
      </c>
      <c r="H14" s="768">
        <v>1.0170394763811268</v>
      </c>
      <c r="I14" s="226"/>
      <c r="J14" s="234">
        <v>6029</v>
      </c>
      <c r="K14" s="768">
        <v>3.2130675762097631</v>
      </c>
      <c r="L14" s="226"/>
      <c r="M14" s="234">
        <v>16247</v>
      </c>
      <c r="N14" s="768">
        <f>M14/'20pobl'!X14*100</f>
        <v>19.065668419076228</v>
      </c>
      <c r="O14" s="575"/>
      <c r="P14" s="305"/>
      <c r="Q14" s="305"/>
      <c r="R14" s="305"/>
      <c r="S14" s="306"/>
      <c r="T14" s="437"/>
      <c r="U14" s="231"/>
      <c r="V14" s="305"/>
      <c r="W14" s="305"/>
      <c r="X14" s="305"/>
      <c r="Y14" s="306"/>
      <c r="Z14" s="436"/>
      <c r="AB14" s="305"/>
      <c r="AC14" s="305"/>
      <c r="AD14" s="305"/>
      <c r="AE14" s="306"/>
      <c r="AF14" s="436"/>
      <c r="AH14" s="305"/>
      <c r="AI14" s="305"/>
      <c r="AJ14" s="305"/>
      <c r="AK14" s="306"/>
      <c r="AL14" s="436"/>
    </row>
    <row r="15" spans="1:38" s="232" customFormat="1" ht="18" customHeight="1" x14ac:dyDescent="0.15">
      <c r="A15" s="224"/>
      <c r="B15" s="233" t="s">
        <v>41</v>
      </c>
      <c r="C15" s="226"/>
      <c r="D15" s="236">
        <f t="shared" si="0"/>
        <v>27463</v>
      </c>
      <c r="E15" s="762">
        <f>D15/'20pobl'!D15*100</f>
        <v>2.3339812129087525</v>
      </c>
      <c r="F15" s="226"/>
      <c r="G15" s="234">
        <v>7285</v>
      </c>
      <c r="H15" s="768">
        <v>0.74006424387478742</v>
      </c>
      <c r="I15" s="226"/>
      <c r="J15" s="234">
        <v>5971</v>
      </c>
      <c r="K15" s="768">
        <v>4.234241261691853</v>
      </c>
      <c r="L15" s="226"/>
      <c r="M15" s="234">
        <v>14207</v>
      </c>
      <c r="N15" s="768">
        <f>M15/'20pobl'!X15*100</f>
        <v>27.711242880549271</v>
      </c>
      <c r="O15" s="575"/>
      <c r="P15" s="305"/>
      <c r="Q15" s="305"/>
      <c r="R15" s="305"/>
      <c r="S15" s="306"/>
      <c r="T15" s="436"/>
      <c r="U15" s="231"/>
      <c r="V15" s="305"/>
      <c r="W15" s="305"/>
      <c r="X15" s="305"/>
      <c r="Y15" s="306"/>
      <c r="Z15" s="436"/>
      <c r="AB15" s="305"/>
      <c r="AC15" s="305"/>
      <c r="AD15" s="305"/>
      <c r="AE15" s="306"/>
      <c r="AF15" s="436"/>
      <c r="AH15" s="305"/>
      <c r="AI15" s="305"/>
      <c r="AJ15" s="305"/>
      <c r="AK15" s="306"/>
      <c r="AL15" s="436"/>
    </row>
    <row r="16" spans="1:38" s="232" customFormat="1" ht="18" customHeight="1" x14ac:dyDescent="0.15">
      <c r="A16" s="224"/>
      <c r="B16" s="233" t="s">
        <v>9</v>
      </c>
      <c r="C16" s="226"/>
      <c r="D16" s="236">
        <f t="shared" si="0"/>
        <v>37988</v>
      </c>
      <c r="E16" s="762">
        <f>D16/'20pobl'!D16*100</f>
        <v>1.7444084380729954</v>
      </c>
      <c r="F16" s="226"/>
      <c r="G16" s="234">
        <v>15292</v>
      </c>
      <c r="H16" s="768">
        <v>0.84728013767471133</v>
      </c>
      <c r="I16" s="226"/>
      <c r="J16" s="234">
        <v>7494</v>
      </c>
      <c r="K16" s="768">
        <v>2.7013387739800589</v>
      </c>
      <c r="L16" s="226"/>
      <c r="M16" s="234">
        <v>15202</v>
      </c>
      <c r="N16" s="768">
        <f>M16/'20pobl'!X16*100</f>
        <v>15.92683003488774</v>
      </c>
      <c r="O16" s="575"/>
      <c r="P16" s="305"/>
      <c r="Q16" s="305"/>
      <c r="R16" s="305"/>
      <c r="S16" s="306"/>
      <c r="T16" s="436"/>
      <c r="U16" s="231"/>
      <c r="V16" s="305"/>
      <c r="W16" s="305"/>
      <c r="X16" s="305"/>
      <c r="Y16" s="306"/>
      <c r="Z16" s="436"/>
      <c r="AB16" s="305"/>
      <c r="AC16" s="305"/>
      <c r="AD16" s="305"/>
      <c r="AE16" s="306"/>
      <c r="AF16" s="436"/>
      <c r="AH16" s="305"/>
      <c r="AI16" s="305"/>
      <c r="AJ16" s="305"/>
      <c r="AK16" s="306"/>
      <c r="AL16" s="436"/>
    </row>
    <row r="17" spans="1:38" s="232" customFormat="1" ht="18" customHeight="1" x14ac:dyDescent="0.15">
      <c r="A17" s="224"/>
      <c r="B17" s="233" t="s">
        <v>8</v>
      </c>
      <c r="C17" s="226"/>
      <c r="D17" s="238">
        <f t="shared" si="0"/>
        <v>17805</v>
      </c>
      <c r="E17" s="763">
        <f>D17/'20pobl'!D17*100</f>
        <v>3.0414996873943037</v>
      </c>
      <c r="F17" s="226"/>
      <c r="G17" s="238">
        <v>4513</v>
      </c>
      <c r="H17" s="769">
        <v>1.0021383985770655</v>
      </c>
      <c r="I17" s="226"/>
      <c r="J17" s="238">
        <v>3725</v>
      </c>
      <c r="K17" s="769">
        <v>3.9612067590416538</v>
      </c>
      <c r="L17" s="226"/>
      <c r="M17" s="238">
        <v>9567</v>
      </c>
      <c r="N17" s="769">
        <f>M17/'20pobl'!X17*100</f>
        <v>23.318221702252121</v>
      </c>
      <c r="O17" s="575"/>
      <c r="P17" s="305"/>
      <c r="Q17" s="305"/>
      <c r="R17" s="305"/>
      <c r="S17" s="306"/>
      <c r="T17" s="436"/>
      <c r="U17" s="231"/>
      <c r="V17" s="305"/>
      <c r="W17" s="305"/>
      <c r="X17" s="305"/>
      <c r="Y17" s="306"/>
      <c r="Z17" s="436"/>
      <c r="AB17" s="305"/>
      <c r="AC17" s="305"/>
      <c r="AD17" s="305"/>
      <c r="AE17" s="306"/>
      <c r="AF17" s="436"/>
      <c r="AH17" s="305"/>
      <c r="AI17" s="305"/>
      <c r="AJ17" s="305"/>
      <c r="AK17" s="306"/>
      <c r="AL17" s="436"/>
    </row>
    <row r="18" spans="1:38" s="232" customFormat="1" ht="18" customHeight="1" x14ac:dyDescent="0.15">
      <c r="A18" s="224"/>
      <c r="B18" s="233" t="s">
        <v>7</v>
      </c>
      <c r="C18" s="226"/>
      <c r="D18" s="236">
        <f t="shared" si="0"/>
        <v>117431</v>
      </c>
      <c r="E18" s="762">
        <f>D18/'20pobl'!D18*100</f>
        <v>4.9493812799244727</v>
      </c>
      <c r="F18" s="226"/>
      <c r="G18" s="234">
        <v>24563</v>
      </c>
      <c r="H18" s="768">
        <v>1.4031678243101124</v>
      </c>
      <c r="I18" s="226"/>
      <c r="J18" s="234">
        <v>20202</v>
      </c>
      <c r="K18" s="768">
        <v>5.0098202594929173</v>
      </c>
      <c r="L18" s="226"/>
      <c r="M18" s="234">
        <v>72666</v>
      </c>
      <c r="N18" s="768">
        <f>M18/'20pobl'!X18*100</f>
        <v>33.203108936135209</v>
      </c>
      <c r="O18" s="575"/>
      <c r="P18" s="305"/>
      <c r="Q18" s="305"/>
      <c r="R18" s="305"/>
      <c r="S18" s="306"/>
      <c r="T18" s="436"/>
      <c r="U18" s="231"/>
      <c r="V18" s="305"/>
      <c r="W18" s="305"/>
      <c r="X18" s="305"/>
      <c r="Y18" s="306"/>
      <c r="Z18" s="436"/>
      <c r="AB18" s="305"/>
      <c r="AC18" s="305"/>
      <c r="AD18" s="305"/>
      <c r="AE18" s="306"/>
      <c r="AF18" s="436"/>
      <c r="AH18" s="305"/>
      <c r="AI18" s="305"/>
      <c r="AJ18" s="305"/>
      <c r="AK18" s="306"/>
      <c r="AL18" s="436"/>
    </row>
    <row r="19" spans="1:38" s="232" customFormat="1" ht="18" customHeight="1" x14ac:dyDescent="0.15">
      <c r="A19" s="224"/>
      <c r="B19" s="233" t="s">
        <v>43</v>
      </c>
      <c r="C19" s="226"/>
      <c r="D19" s="236">
        <f t="shared" si="0"/>
        <v>68486</v>
      </c>
      <c r="E19" s="762">
        <f>D19/'20pobl'!D19*100</f>
        <v>3.3353658061449512</v>
      </c>
      <c r="F19" s="226"/>
      <c r="G19" s="234">
        <v>15859</v>
      </c>
      <c r="H19" s="768">
        <v>0.95661714986117319</v>
      </c>
      <c r="I19" s="226"/>
      <c r="J19" s="234">
        <v>12053</v>
      </c>
      <c r="K19" s="768">
        <v>4.5776854450643567</v>
      </c>
      <c r="L19" s="226"/>
      <c r="M19" s="234">
        <v>40574</v>
      </c>
      <c r="N19" s="768">
        <f>M19/'20pobl'!X19*100</f>
        <v>30.68951954495946</v>
      </c>
      <c r="O19" s="575"/>
      <c r="P19" s="305"/>
      <c r="Q19" s="305"/>
      <c r="R19" s="305"/>
      <c r="S19" s="306"/>
      <c r="T19" s="436"/>
      <c r="U19" s="231"/>
      <c r="V19" s="305"/>
      <c r="W19" s="305"/>
      <c r="X19" s="305"/>
      <c r="Y19" s="306"/>
      <c r="Z19" s="436"/>
      <c r="AB19" s="305"/>
      <c r="AC19" s="305"/>
      <c r="AD19" s="305"/>
      <c r="AE19" s="306"/>
      <c r="AF19" s="436"/>
      <c r="AH19" s="305"/>
      <c r="AI19" s="305"/>
      <c r="AJ19" s="305"/>
      <c r="AK19" s="306"/>
      <c r="AL19" s="436"/>
    </row>
    <row r="20" spans="1:38" s="232" customFormat="1" ht="18" customHeight="1" x14ac:dyDescent="0.15">
      <c r="A20" s="224"/>
      <c r="B20" s="233" t="s">
        <v>44</v>
      </c>
      <c r="C20" s="226"/>
      <c r="D20" s="236">
        <f t="shared" si="0"/>
        <v>194624</v>
      </c>
      <c r="E20" s="762">
        <f>D20/'20pobl'!D20*100</f>
        <v>2.4975454311783305</v>
      </c>
      <c r="F20" s="226"/>
      <c r="G20" s="234">
        <v>53078</v>
      </c>
      <c r="H20" s="768">
        <v>0.84373791889637217</v>
      </c>
      <c r="I20" s="226"/>
      <c r="J20" s="234">
        <v>39208</v>
      </c>
      <c r="K20" s="768">
        <v>3.7393552645006358</v>
      </c>
      <c r="L20" s="226"/>
      <c r="M20" s="234">
        <v>102338</v>
      </c>
      <c r="N20" s="768">
        <f>M20/'20pobl'!X20*100</f>
        <v>22.577613441818599</v>
      </c>
      <c r="O20" s="575"/>
      <c r="P20" s="305"/>
      <c r="Q20" s="305"/>
      <c r="R20" s="305"/>
      <c r="S20" s="306"/>
      <c r="T20" s="436"/>
      <c r="U20" s="231"/>
      <c r="V20" s="305"/>
      <c r="W20" s="305"/>
      <c r="X20" s="305"/>
      <c r="Y20" s="306"/>
      <c r="Z20" s="436"/>
      <c r="AB20" s="305"/>
      <c r="AC20" s="305"/>
      <c r="AD20" s="305"/>
      <c r="AE20" s="306"/>
      <c r="AF20" s="436"/>
      <c r="AH20" s="305"/>
      <c r="AI20" s="305"/>
      <c r="AJ20" s="305"/>
      <c r="AK20" s="306"/>
      <c r="AL20" s="436"/>
    </row>
    <row r="21" spans="1:38" s="232" customFormat="1" ht="18" customHeight="1" x14ac:dyDescent="0.15">
      <c r="A21" s="224"/>
      <c r="B21" s="233" t="s">
        <v>6</v>
      </c>
      <c r="C21" s="226"/>
      <c r="D21" s="236">
        <f t="shared" si="0"/>
        <v>142054</v>
      </c>
      <c r="E21" s="762">
        <f>D21/'20pobl'!D21*100</f>
        <v>2.7864833177617667</v>
      </c>
      <c r="F21" s="226"/>
      <c r="G21" s="234">
        <v>38395</v>
      </c>
      <c r="H21" s="768">
        <v>0.94111251043569877</v>
      </c>
      <c r="I21" s="226"/>
      <c r="J21" s="234">
        <v>28857</v>
      </c>
      <c r="K21" s="768">
        <v>3.9543516778964936</v>
      </c>
      <c r="L21" s="226"/>
      <c r="M21" s="234">
        <v>74802</v>
      </c>
      <c r="N21" s="768">
        <f>M21/'20pobl'!X21*100</f>
        <v>25.930779150547028</v>
      </c>
      <c r="O21" s="575"/>
      <c r="P21" s="305"/>
      <c r="Q21" s="305"/>
      <c r="R21" s="305"/>
      <c r="S21" s="306"/>
      <c r="T21" s="437"/>
      <c r="U21" s="231"/>
      <c r="V21" s="305"/>
      <c r="W21" s="305"/>
      <c r="X21" s="305"/>
      <c r="Y21" s="306"/>
      <c r="Z21" s="436"/>
      <c r="AB21" s="305"/>
      <c r="AC21" s="305"/>
      <c r="AD21" s="305"/>
      <c r="AE21" s="306"/>
      <c r="AF21" s="436"/>
      <c r="AH21" s="305"/>
      <c r="AI21" s="305"/>
      <c r="AJ21" s="305"/>
      <c r="AK21" s="306"/>
      <c r="AL21" s="436"/>
    </row>
    <row r="22" spans="1:38" s="232" customFormat="1" ht="18" customHeight="1" x14ac:dyDescent="0.15">
      <c r="A22" s="224"/>
      <c r="B22" s="233" t="s">
        <v>5</v>
      </c>
      <c r="C22" s="226"/>
      <c r="D22" s="236">
        <f t="shared" si="0"/>
        <v>33607</v>
      </c>
      <c r="E22" s="762">
        <f>D22/'20pobl'!D22*100</f>
        <v>3.1861741260703695</v>
      </c>
      <c r="F22" s="226"/>
      <c r="G22" s="234">
        <v>8463</v>
      </c>
      <c r="H22" s="768">
        <v>1.0220360290947561</v>
      </c>
      <c r="I22" s="226"/>
      <c r="J22" s="234">
        <v>6385</v>
      </c>
      <c r="K22" s="768">
        <v>4.1835658264590059</v>
      </c>
      <c r="L22" s="226"/>
      <c r="M22" s="234">
        <v>18759</v>
      </c>
      <c r="N22" s="768">
        <f>M22/'20pobl'!X22*100</f>
        <v>25.315106204960731</v>
      </c>
      <c r="O22" s="575"/>
      <c r="P22" s="305"/>
      <c r="Q22" s="305"/>
      <c r="R22" s="305"/>
      <c r="S22" s="306"/>
      <c r="T22" s="436"/>
      <c r="U22" s="231"/>
      <c r="V22" s="305"/>
      <c r="W22" s="305"/>
      <c r="X22" s="305"/>
      <c r="Y22" s="306"/>
      <c r="Z22" s="436"/>
      <c r="AB22" s="305"/>
      <c r="AC22" s="305"/>
      <c r="AD22" s="305"/>
      <c r="AE22" s="306"/>
      <c r="AF22" s="436"/>
      <c r="AH22" s="305"/>
      <c r="AI22" s="305"/>
      <c r="AJ22" s="305"/>
      <c r="AK22" s="306"/>
      <c r="AL22" s="436"/>
    </row>
    <row r="23" spans="1:38" s="232" customFormat="1" ht="18" customHeight="1" x14ac:dyDescent="0.15">
      <c r="A23" s="224"/>
      <c r="B23" s="233" t="s">
        <v>38</v>
      </c>
      <c r="C23" s="226"/>
      <c r="D23" s="236">
        <f t="shared" si="0"/>
        <v>71475</v>
      </c>
      <c r="E23" s="762">
        <f>D23/'20pobl'!D23*100</f>
        <v>2.6566049573605146</v>
      </c>
      <c r="F23" s="226"/>
      <c r="G23" s="234">
        <v>19936</v>
      </c>
      <c r="H23" s="768">
        <v>1.002900644621231</v>
      </c>
      <c r="I23" s="226"/>
      <c r="J23" s="234">
        <v>12932</v>
      </c>
      <c r="K23" s="768">
        <v>2.7820983630539402</v>
      </c>
      <c r="L23" s="226"/>
      <c r="M23" s="234">
        <v>38607</v>
      </c>
      <c r="N23" s="768">
        <f>M23/'20pobl'!X23*100</f>
        <v>16.235003216975539</v>
      </c>
      <c r="O23" s="575"/>
      <c r="P23" s="305"/>
      <c r="Q23" s="305"/>
      <c r="R23" s="305"/>
      <c r="S23" s="306"/>
      <c r="T23" s="436"/>
      <c r="U23" s="231"/>
      <c r="V23" s="305"/>
      <c r="W23" s="305"/>
      <c r="X23" s="305"/>
      <c r="Y23" s="306"/>
      <c r="Z23" s="436"/>
      <c r="AB23" s="305"/>
      <c r="AC23" s="305"/>
      <c r="AD23" s="305"/>
      <c r="AE23" s="306"/>
      <c r="AF23" s="436"/>
      <c r="AH23" s="305"/>
      <c r="AI23" s="305"/>
      <c r="AJ23" s="305"/>
      <c r="AK23" s="306"/>
      <c r="AL23" s="436"/>
    </row>
    <row r="24" spans="1:38" s="232" customFormat="1" ht="18" customHeight="1" x14ac:dyDescent="0.15">
      <c r="A24" s="224"/>
      <c r="B24" s="233" t="s">
        <v>45</v>
      </c>
      <c r="C24" s="226"/>
      <c r="D24" s="236">
        <f t="shared" si="0"/>
        <v>168871</v>
      </c>
      <c r="E24" s="762">
        <f>D24/'20pobl'!D24*100</f>
        <v>2.5016680651155738</v>
      </c>
      <c r="F24" s="226"/>
      <c r="G24" s="234">
        <v>44792</v>
      </c>
      <c r="H24" s="768">
        <v>0.81232826752571219</v>
      </c>
      <c r="I24" s="226"/>
      <c r="J24" s="234">
        <v>30289</v>
      </c>
      <c r="K24" s="768">
        <v>3.4974337064899226</v>
      </c>
      <c r="L24" s="226"/>
      <c r="M24" s="234">
        <v>93790</v>
      </c>
      <c r="N24" s="768">
        <f>M24/'20pobl'!X24*100</f>
        <v>25.329890837595944</v>
      </c>
      <c r="O24" s="575"/>
      <c r="P24" s="305"/>
      <c r="Q24" s="305"/>
      <c r="R24" s="305"/>
      <c r="S24" s="306"/>
      <c r="T24" s="436"/>
      <c r="U24" s="231"/>
      <c r="V24" s="305"/>
      <c r="W24" s="305"/>
      <c r="X24" s="305"/>
      <c r="Y24" s="306"/>
      <c r="Z24" s="436"/>
      <c r="AB24" s="305"/>
      <c r="AC24" s="305"/>
      <c r="AD24" s="305"/>
      <c r="AE24" s="306"/>
      <c r="AF24" s="436"/>
      <c r="AH24" s="305"/>
      <c r="AI24" s="305"/>
      <c r="AJ24" s="305"/>
      <c r="AK24" s="306"/>
      <c r="AL24" s="436"/>
    </row>
    <row r="25" spans="1:38" s="240" customFormat="1" ht="18" customHeight="1" x14ac:dyDescent="0.15">
      <c r="A25" s="239"/>
      <c r="B25" s="233" t="s">
        <v>46</v>
      </c>
      <c r="C25" s="226"/>
      <c r="D25" s="236">
        <f t="shared" si="0"/>
        <v>38643</v>
      </c>
      <c r="E25" s="762">
        <f>D25/'20pobl'!D25*100</f>
        <v>2.5225899190405503</v>
      </c>
      <c r="F25" s="226"/>
      <c r="G25" s="234">
        <v>14237</v>
      </c>
      <c r="H25" s="768">
        <v>1.1079041180851321</v>
      </c>
      <c r="I25" s="226"/>
      <c r="J25" s="234">
        <v>7456</v>
      </c>
      <c r="K25" s="768">
        <v>4.2558292188704012</v>
      </c>
      <c r="L25" s="226"/>
      <c r="M25" s="234">
        <v>16950</v>
      </c>
      <c r="N25" s="768">
        <f>M25/'20pobl'!X25*100</f>
        <v>23.658645525096308</v>
      </c>
      <c r="O25" s="575"/>
      <c r="P25" s="305"/>
      <c r="Q25" s="305"/>
      <c r="R25" s="305"/>
      <c r="S25" s="306"/>
      <c r="T25" s="436"/>
      <c r="U25" s="231"/>
      <c r="V25" s="305"/>
      <c r="W25" s="305"/>
      <c r="X25" s="305"/>
      <c r="Y25" s="306"/>
      <c r="Z25" s="436"/>
      <c r="AB25" s="305"/>
      <c r="AC25" s="305"/>
      <c r="AD25" s="305"/>
      <c r="AE25" s="306"/>
      <c r="AF25" s="436"/>
      <c r="AH25" s="305"/>
      <c r="AI25" s="305"/>
      <c r="AJ25" s="305"/>
      <c r="AK25" s="306"/>
      <c r="AL25" s="436"/>
    </row>
    <row r="26" spans="1:38" s="232" customFormat="1" ht="18" customHeight="1" x14ac:dyDescent="0.15">
      <c r="B26" s="233" t="s">
        <v>47</v>
      </c>
      <c r="C26" s="226"/>
      <c r="D26" s="241">
        <f t="shared" si="0"/>
        <v>15455</v>
      </c>
      <c r="E26" s="764">
        <f>D26/'20pobl'!D26*100</f>
        <v>2.3271501858859205</v>
      </c>
      <c r="F26" s="226"/>
      <c r="G26" s="238">
        <v>3309</v>
      </c>
      <c r="H26" s="769">
        <v>0.62492799824740652</v>
      </c>
      <c r="I26" s="226"/>
      <c r="J26" s="238">
        <v>2596</v>
      </c>
      <c r="K26" s="769">
        <v>2.7872619124310165</v>
      </c>
      <c r="L26" s="226"/>
      <c r="M26" s="238">
        <v>9550</v>
      </c>
      <c r="N26" s="769">
        <f>M26/'20pobl'!X26*100</f>
        <v>23.02425382130286</v>
      </c>
      <c r="O26" s="575"/>
      <c r="P26" s="305"/>
      <c r="Q26" s="305"/>
      <c r="R26" s="305"/>
      <c r="S26" s="306"/>
      <c r="T26" s="436"/>
      <c r="U26" s="231"/>
      <c r="V26" s="305"/>
      <c r="W26" s="305"/>
      <c r="X26" s="305"/>
      <c r="Y26" s="306"/>
      <c r="Z26" s="436"/>
      <c r="AB26" s="305"/>
      <c r="AC26" s="305"/>
      <c r="AD26" s="305"/>
      <c r="AE26" s="306"/>
      <c r="AF26" s="436"/>
      <c r="AH26" s="305"/>
      <c r="AI26" s="305"/>
      <c r="AJ26" s="305"/>
      <c r="AK26" s="306"/>
      <c r="AL26" s="436"/>
    </row>
    <row r="27" spans="1:38" s="232" customFormat="1" ht="18" customHeight="1" x14ac:dyDescent="0.15">
      <c r="B27" s="233" t="s">
        <v>48</v>
      </c>
      <c r="C27" s="226"/>
      <c r="D27" s="241">
        <f t="shared" si="0"/>
        <v>66047</v>
      </c>
      <c r="E27" s="764">
        <f>D27/'20pobl'!D27*100</f>
        <v>2.9910233523264016</v>
      </c>
      <c r="F27" s="226"/>
      <c r="G27" s="238">
        <v>16999</v>
      </c>
      <c r="H27" s="769">
        <v>1.0025022749294228</v>
      </c>
      <c r="I27" s="226"/>
      <c r="J27" s="238">
        <v>11942</v>
      </c>
      <c r="K27" s="769">
        <v>3.3809914781574699</v>
      </c>
      <c r="L27" s="226"/>
      <c r="M27" s="238">
        <v>37106</v>
      </c>
      <c r="N27" s="769">
        <f>M27/'20pobl'!X27*100</f>
        <v>23.292134055628441</v>
      </c>
      <c r="O27" s="575"/>
      <c r="P27" s="305"/>
      <c r="Q27" s="305"/>
      <c r="R27" s="305"/>
      <c r="S27" s="306"/>
      <c r="T27" s="437"/>
      <c r="U27" s="231"/>
      <c r="V27" s="305"/>
      <c r="W27" s="305"/>
      <c r="X27" s="305"/>
      <c r="Y27" s="306"/>
      <c r="Z27" s="436"/>
      <c r="AB27" s="305"/>
      <c r="AC27" s="305"/>
      <c r="AD27" s="305"/>
      <c r="AE27" s="306"/>
      <c r="AF27" s="436"/>
      <c r="AH27" s="305"/>
      <c r="AI27" s="305"/>
      <c r="AJ27" s="305"/>
      <c r="AK27" s="306"/>
      <c r="AL27" s="436"/>
    </row>
    <row r="28" spans="1:38" s="232" customFormat="1" ht="18" customHeight="1" x14ac:dyDescent="0.15">
      <c r="B28" s="233" t="s">
        <v>49</v>
      </c>
      <c r="C28" s="226"/>
      <c r="D28" s="241">
        <f t="shared" si="0"/>
        <v>8872</v>
      </c>
      <c r="E28" s="764">
        <f>D28/'20pobl'!D28*100</f>
        <v>2.7734360346616986</v>
      </c>
      <c r="F28" s="226"/>
      <c r="G28" s="238">
        <v>1548</v>
      </c>
      <c r="H28" s="769">
        <v>0.61663234292406421</v>
      </c>
      <c r="I28" s="226"/>
      <c r="J28" s="238">
        <v>1574</v>
      </c>
      <c r="K28" s="769">
        <v>3.3697281096125029</v>
      </c>
      <c r="L28" s="226"/>
      <c r="M28" s="238">
        <v>5750</v>
      </c>
      <c r="N28" s="769">
        <f>M28/'20pobl'!X28*100</f>
        <v>25.969920057811301</v>
      </c>
      <c r="O28" s="575"/>
      <c r="P28" s="305"/>
      <c r="Q28" s="305"/>
      <c r="R28" s="305"/>
      <c r="S28" s="306"/>
      <c r="T28" s="436"/>
      <c r="U28" s="231"/>
      <c r="V28" s="305"/>
      <c r="W28" s="305"/>
      <c r="X28" s="305"/>
      <c r="Y28" s="306"/>
      <c r="Z28" s="436"/>
      <c r="AB28" s="305"/>
      <c r="AC28" s="305"/>
      <c r="AD28" s="305"/>
      <c r="AE28" s="306"/>
      <c r="AF28" s="436"/>
      <c r="AH28" s="305"/>
      <c r="AI28" s="305"/>
      <c r="AJ28" s="305"/>
      <c r="AK28" s="306"/>
      <c r="AL28" s="436"/>
    </row>
    <row r="29" spans="1:38" s="232" customFormat="1" ht="18" customHeight="1" x14ac:dyDescent="0.15">
      <c r="B29" s="244" t="s">
        <v>4</v>
      </c>
      <c r="C29" s="226"/>
      <c r="D29" s="247">
        <f t="shared" si="0"/>
        <v>3250</v>
      </c>
      <c r="E29" s="765">
        <f>D29/'20pobl'!D29*100</f>
        <v>1.9312246341072097</v>
      </c>
      <c r="F29" s="226"/>
      <c r="G29" s="245">
        <v>1772</v>
      </c>
      <c r="H29" s="770">
        <v>1.1942229800311361</v>
      </c>
      <c r="I29" s="226"/>
      <c r="J29" s="245">
        <v>517</v>
      </c>
      <c r="K29" s="770">
        <v>3.435900844022064</v>
      </c>
      <c r="L29" s="226"/>
      <c r="M29" s="245">
        <v>961</v>
      </c>
      <c r="N29" s="770">
        <f>M29/'20pobl'!X29*100</f>
        <v>19.777732043630376</v>
      </c>
      <c r="O29" s="575"/>
      <c r="P29" s="305"/>
      <c r="Q29" s="305"/>
      <c r="R29" s="305"/>
      <c r="S29" s="306"/>
      <c r="T29" s="436"/>
      <c r="U29" s="231"/>
      <c r="V29" s="305"/>
      <c r="W29" s="305"/>
      <c r="X29" s="305"/>
      <c r="Y29" s="306"/>
      <c r="Z29" s="436"/>
      <c r="AB29" s="305"/>
      <c r="AC29" s="305"/>
      <c r="AD29" s="305"/>
      <c r="AE29" s="306"/>
      <c r="AF29" s="436"/>
      <c r="AH29" s="305"/>
      <c r="AI29" s="305"/>
      <c r="AJ29" s="305"/>
      <c r="AK29" s="306"/>
      <c r="AL29" s="436"/>
    </row>
    <row r="30" spans="1:38" s="223" customFormat="1" ht="3.75" customHeight="1" x14ac:dyDescent="0.15">
      <c r="A30" s="220"/>
      <c r="B30" s="221"/>
      <c r="C30" s="222"/>
      <c r="D30" s="221"/>
      <c r="E30" s="221"/>
      <c r="F30" s="222"/>
      <c r="G30" s="221"/>
      <c r="H30" s="221"/>
      <c r="I30" s="222"/>
      <c r="J30" s="221"/>
      <c r="K30" s="221"/>
      <c r="L30" s="222"/>
      <c r="M30" s="221"/>
      <c r="N30" s="221"/>
      <c r="O30" s="575"/>
      <c r="P30" s="309"/>
      <c r="Q30" s="309"/>
      <c r="R30" s="305"/>
      <c r="S30" s="306"/>
      <c r="T30" s="436"/>
      <c r="U30" s="231"/>
      <c r="V30" s="309"/>
      <c r="W30" s="309"/>
      <c r="X30" s="305"/>
      <c r="Y30" s="306"/>
      <c r="Z30" s="436"/>
      <c r="AB30" s="309"/>
      <c r="AC30" s="309"/>
      <c r="AD30" s="305"/>
      <c r="AE30" s="306"/>
      <c r="AF30" s="436"/>
      <c r="AH30" s="309"/>
      <c r="AI30" s="309"/>
      <c r="AJ30" s="305"/>
      <c r="AK30" s="306"/>
      <c r="AL30" s="436"/>
    </row>
    <row r="31" spans="1:38" s="251" customFormat="1" ht="18" customHeight="1" x14ac:dyDescent="0.15">
      <c r="B31" s="252" t="s">
        <v>3</v>
      </c>
      <c r="C31" s="211"/>
      <c r="D31" s="253">
        <f>G31+J31+M31</f>
        <v>1352257</v>
      </c>
      <c r="E31" s="766">
        <f>D31/'20pobl'!D31*100</f>
        <v>2.8483307783269742</v>
      </c>
      <c r="F31" s="211"/>
      <c r="G31" s="253">
        <f>SUM(G12:G29)</f>
        <v>367972</v>
      </c>
      <c r="H31" s="254">
        <f>G31/'20pobl'!J31*100</f>
        <v>0.96843886040812799</v>
      </c>
      <c r="I31" s="211"/>
      <c r="J31" s="253">
        <f>SUM(J12:J29)</f>
        <v>260932</v>
      </c>
      <c r="K31" s="254">
        <f>J31/'20pobl'!Q31*100</f>
        <v>3.9448323364618516</v>
      </c>
      <c r="L31" s="211"/>
      <c r="M31" s="253">
        <f>SUM(M12:M29)</f>
        <v>723353</v>
      </c>
      <c r="N31" s="254">
        <f>M31/'20pobl'!X31*100</f>
        <v>25.252480115958097</v>
      </c>
      <c r="O31" s="575"/>
      <c r="P31" s="305"/>
      <c r="Q31" s="305"/>
      <c r="R31" s="309"/>
      <c r="S31" s="309"/>
      <c r="T31" s="438"/>
      <c r="U31" s="439"/>
      <c r="V31" s="305"/>
      <c r="W31" s="305"/>
      <c r="X31" s="309"/>
      <c r="Y31" s="309"/>
      <c r="Z31" s="438"/>
      <c r="AB31" s="305"/>
      <c r="AC31" s="305"/>
      <c r="AD31" s="309"/>
      <c r="AE31" s="309"/>
      <c r="AF31" s="438"/>
      <c r="AH31" s="305"/>
      <c r="AI31" s="305"/>
      <c r="AJ31" s="309"/>
      <c r="AK31" s="309"/>
      <c r="AL31" s="438"/>
    </row>
    <row r="32" spans="1:38" s="256" customFormat="1" ht="5.25" customHeight="1" x14ac:dyDescent="0.2">
      <c r="B32" s="257" t="s">
        <v>42</v>
      </c>
      <c r="C32" s="258"/>
      <c r="F32" s="258"/>
    </row>
    <row r="33" spans="2:14" s="251" customFormat="1" ht="5.25" customHeight="1" x14ac:dyDescent="0.2">
      <c r="B33" s="257" t="s">
        <v>50</v>
      </c>
      <c r="C33" s="260"/>
      <c r="F33" s="260"/>
    </row>
    <row r="34" spans="2:14" s="251" customFormat="1" ht="13.5" customHeight="1" x14ac:dyDescent="0.2">
      <c r="B34" s="1057" t="str">
        <f>'24solcasaad_pobl'!B34:N34</f>
        <v>(1) Cifras definitivas INE de la Estadística del Padrón continuo referidas al 01/01/2022. Datos definitivos (publicado 24/1/2023)</v>
      </c>
      <c r="C34" s="1071"/>
      <c r="D34" s="1071"/>
      <c r="E34" s="1071"/>
      <c r="F34" s="1071"/>
      <c r="G34" s="1071"/>
      <c r="H34" s="1071"/>
      <c r="I34" s="1071"/>
      <c r="J34" s="1071"/>
      <c r="K34" s="1071"/>
      <c r="L34" s="1071"/>
      <c r="M34" s="1071"/>
      <c r="N34" s="1071"/>
    </row>
    <row r="35" spans="2:14" ht="29.25" customHeight="1" x14ac:dyDescent="0.2">
      <c r="B35" s="1064"/>
      <c r="C35" s="1064"/>
      <c r="D35" s="1064"/>
      <c r="E35" s="736"/>
      <c r="F35" s="262"/>
      <c r="G35" s="262"/>
      <c r="H35" s="262"/>
    </row>
    <row r="36" spans="2:14" ht="4.5" customHeight="1" x14ac:dyDescent="0.2">
      <c r="B36" s="1065"/>
      <c r="C36" s="1065"/>
      <c r="D36" s="1065"/>
      <c r="E36" s="737"/>
      <c r="F36" s="262"/>
      <c r="G36" s="262"/>
      <c r="H36" s="262"/>
    </row>
  </sheetData>
  <mergeCells count="23">
    <mergeCell ref="B2:C2"/>
    <mergeCell ref="B3:C3"/>
    <mergeCell ref="A4:N4"/>
    <mergeCell ref="B5:N5"/>
    <mergeCell ref="B7:B10"/>
    <mergeCell ref="D7:E8"/>
    <mergeCell ref="G7:H7"/>
    <mergeCell ref="J7:K7"/>
    <mergeCell ref="M7:N7"/>
    <mergeCell ref="G8:H8"/>
    <mergeCell ref="B34:N34"/>
    <mergeCell ref="B35:D35"/>
    <mergeCell ref="B36:D36"/>
    <mergeCell ref="J8:K8"/>
    <mergeCell ref="M8:N8"/>
    <mergeCell ref="D9:D10"/>
    <mergeCell ref="E9:E10"/>
    <mergeCell ref="G9:G10"/>
    <mergeCell ref="H9:H10"/>
    <mergeCell ref="J9:J10"/>
    <mergeCell ref="K9:K10"/>
    <mergeCell ref="M9:M10"/>
    <mergeCell ref="N9:N10"/>
  </mergeCells>
  <printOptions horizontalCentered="1"/>
  <pageMargins left="0" right="0" top="0.43307086614173229" bottom="0.43307086614173229" header="0" footer="0"/>
  <pageSetup paperSize="9" scale="91" orientation="landscape" r:id="rId1"/>
  <headerFooter alignWithMargins="0"/>
  <rowBreaks count="2" manualBreakCount="2">
    <brk id="34" max="25" man="1"/>
    <brk id="35"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08">
    <tabColor theme="0"/>
    <pageSetUpPr fitToPage="1"/>
  </sheetPr>
  <dimension ref="A1:W26"/>
  <sheetViews>
    <sheetView zoomScale="80" zoomScaleNormal="80" workbookViewId="0"/>
  </sheetViews>
  <sheetFormatPr baseColWidth="10" defaultColWidth="11.42578125" defaultRowHeight="15" x14ac:dyDescent="0.25"/>
  <cols>
    <col min="1" max="1" width="1.85546875" style="870" customWidth="1"/>
    <col min="2" max="2" width="24.5703125" style="870" customWidth="1"/>
    <col min="3" max="8" width="10.85546875" style="870" customWidth="1"/>
    <col min="9" max="10" width="7.140625" style="870" customWidth="1"/>
    <col min="11" max="11" width="7.7109375" style="870" customWidth="1"/>
    <col min="12" max="17" width="8.28515625" style="870" customWidth="1"/>
    <col min="18" max="19" width="7.7109375" style="870" customWidth="1"/>
    <col min="20" max="20" width="11.42578125" style="870" customWidth="1"/>
    <col min="21" max="21" width="11.42578125" style="870"/>
    <col min="22" max="22" width="11.85546875" style="870" bestFit="1" customWidth="1"/>
    <col min="23" max="16384" width="11.42578125" style="870"/>
  </cols>
  <sheetData>
    <row r="1" spans="1:21" x14ac:dyDescent="0.25">
      <c r="A1" s="869"/>
      <c r="B1" s="869"/>
      <c r="H1" s="871"/>
      <c r="I1" s="871"/>
    </row>
    <row r="2" spans="1:21" ht="48.75" customHeight="1" x14ac:dyDescent="0.25">
      <c r="A2" s="869"/>
      <c r="B2" s="869"/>
      <c r="H2" s="871"/>
      <c r="I2" s="871"/>
    </row>
    <row r="3" spans="1:21" ht="24" customHeight="1" x14ac:dyDescent="0.25">
      <c r="A3" s="869"/>
      <c r="B3" s="1031" t="s">
        <v>376</v>
      </c>
      <c r="C3" s="1031"/>
      <c r="D3" s="1031"/>
      <c r="E3" s="1031"/>
      <c r="F3" s="1031"/>
      <c r="G3" s="1031"/>
      <c r="H3" s="1031"/>
      <c r="I3" s="1031"/>
      <c r="J3" s="1031"/>
      <c r="K3" s="1031"/>
      <c r="L3" s="1031"/>
      <c r="M3" s="1031"/>
      <c r="N3" s="1031"/>
      <c r="O3" s="1031"/>
      <c r="P3" s="1031"/>
      <c r="Q3" s="1031"/>
      <c r="R3" s="1031"/>
    </row>
    <row r="5" spans="1:21" x14ac:dyDescent="0.25">
      <c r="B5" s="872"/>
      <c r="C5" s="1027" t="s">
        <v>377</v>
      </c>
      <c r="D5" s="1027"/>
      <c r="E5" s="1027"/>
      <c r="F5" s="1027"/>
      <c r="G5" s="1027"/>
      <c r="H5" s="1027"/>
      <c r="I5" s="1027"/>
      <c r="J5" s="1027" t="s">
        <v>351</v>
      </c>
      <c r="K5" s="1027"/>
      <c r="L5" s="1027"/>
      <c r="M5" s="1027"/>
      <c r="N5" s="1027"/>
      <c r="O5" s="1027"/>
      <c r="P5" s="1027"/>
      <c r="Q5" s="1027"/>
      <c r="R5" s="1027"/>
      <c r="S5" s="1027"/>
    </row>
    <row r="6" spans="1:21" ht="21" customHeight="1" x14ac:dyDescent="0.25">
      <c r="B6" s="872"/>
      <c r="C6" s="1028"/>
      <c r="D6" s="1028"/>
      <c r="E6" s="1028"/>
      <c r="F6" s="1028"/>
      <c r="G6" s="1028"/>
      <c r="H6" s="1028"/>
      <c r="I6" s="1028"/>
      <c r="J6" s="1028">
        <v>43830</v>
      </c>
      <c r="K6" s="1029"/>
      <c r="L6" s="1030">
        <v>44196</v>
      </c>
      <c r="M6" s="1030"/>
      <c r="N6" s="1030">
        <v>44561</v>
      </c>
      <c r="O6" s="1030"/>
      <c r="P6" s="1030">
        <v>44926</v>
      </c>
      <c r="Q6" s="1030"/>
      <c r="R6" s="1030">
        <f>H7</f>
        <v>45077</v>
      </c>
      <c r="S6" s="1030"/>
    </row>
    <row r="7" spans="1:21" x14ac:dyDescent="0.25">
      <c r="B7" s="941"/>
      <c r="C7" s="874">
        <v>43465</v>
      </c>
      <c r="D7" s="874">
        <v>43830</v>
      </c>
      <c r="E7" s="874">
        <v>44196</v>
      </c>
      <c r="F7" s="874">
        <v>44561</v>
      </c>
      <c r="G7" s="874">
        <v>44926</v>
      </c>
      <c r="H7" s="874">
        <f>EVO!H7</f>
        <v>45077</v>
      </c>
      <c r="I7" s="874"/>
      <c r="J7" s="874" t="s">
        <v>31</v>
      </c>
      <c r="K7" s="874" t="s">
        <v>352</v>
      </c>
      <c r="L7" s="874" t="s">
        <v>31</v>
      </c>
      <c r="M7" s="874" t="s">
        <v>352</v>
      </c>
      <c r="N7" s="874" t="s">
        <v>31</v>
      </c>
      <c r="O7" s="874" t="s">
        <v>352</v>
      </c>
      <c r="P7" s="874" t="s">
        <v>31</v>
      </c>
      <c r="Q7" s="874" t="s">
        <v>352</v>
      </c>
      <c r="R7" s="874" t="s">
        <v>31</v>
      </c>
      <c r="S7" s="874" t="s">
        <v>352</v>
      </c>
    </row>
    <row r="8" spans="1:21" ht="15" customHeight="1" x14ac:dyDescent="0.25">
      <c r="B8" s="913" t="s">
        <v>11</v>
      </c>
      <c r="C8" s="920">
        <v>388846</v>
      </c>
      <c r="D8" s="920">
        <v>410355</v>
      </c>
      <c r="E8" s="920">
        <v>396745</v>
      </c>
      <c r="F8" s="920">
        <v>402114</v>
      </c>
      <c r="G8" s="920">
        <v>422621</v>
      </c>
      <c r="H8" s="920">
        <v>430185</v>
      </c>
      <c r="I8" s="885"/>
      <c r="J8" s="921">
        <v>5.5314957592465852E-2</v>
      </c>
      <c r="K8" s="920">
        <v>21509</v>
      </c>
      <c r="L8" s="922">
        <v>-3.3166404698370955E-2</v>
      </c>
      <c r="M8" s="923">
        <v>-13610</v>
      </c>
      <c r="N8" s="922">
        <v>1.3532621709158255E-2</v>
      </c>
      <c r="O8" s="923">
        <v>5369</v>
      </c>
      <c r="P8" s="922">
        <v>5.0997975698433784E-2</v>
      </c>
      <c r="Q8" s="923">
        <f>G8-F8</f>
        <v>20507</v>
      </c>
      <c r="R8" s="924">
        <f>[1]Cuadro_CCAA2!N5</f>
        <v>6.9324576928430748E-2</v>
      </c>
      <c r="S8" s="923">
        <f>[1]Cuadro_CCAA2!O5</f>
        <v>27889</v>
      </c>
    </row>
    <row r="9" spans="1:21" x14ac:dyDescent="0.25">
      <c r="B9" s="942" t="s">
        <v>10</v>
      </c>
      <c r="C9" s="890">
        <v>49707</v>
      </c>
      <c r="D9" s="890">
        <v>51252</v>
      </c>
      <c r="E9" s="890">
        <v>47953</v>
      </c>
      <c r="F9" s="890">
        <v>48669</v>
      </c>
      <c r="G9" s="890">
        <v>51170</v>
      </c>
      <c r="H9" s="890">
        <v>52261</v>
      </c>
      <c r="I9" s="891"/>
      <c r="J9" s="892">
        <v>3.1082141348301118E-2</v>
      </c>
      <c r="K9" s="890">
        <v>1545</v>
      </c>
      <c r="L9" s="895">
        <v>-6.4368219776789193E-2</v>
      </c>
      <c r="M9" s="893">
        <v>-3299</v>
      </c>
      <c r="N9" s="895">
        <v>1.4931286885075057E-2</v>
      </c>
      <c r="O9" s="893">
        <v>716</v>
      </c>
      <c r="P9" s="895">
        <v>5.1387947153218594E-2</v>
      </c>
      <c r="Q9" s="893">
        <f t="shared" ref="Q9:Q25" si="0">G9-F9</f>
        <v>2501</v>
      </c>
      <c r="R9" s="894">
        <f>[1]Cuadro_CCAA2!N6</f>
        <v>4.7188714783793495E-2</v>
      </c>
      <c r="S9" s="893">
        <f>[1]Cuadro_CCAA2!O6</f>
        <v>2355</v>
      </c>
    </row>
    <row r="10" spans="1:21" x14ac:dyDescent="0.25">
      <c r="B10" s="942" t="s">
        <v>40</v>
      </c>
      <c r="C10" s="890">
        <v>38844</v>
      </c>
      <c r="D10" s="890">
        <v>40697</v>
      </c>
      <c r="E10" s="890">
        <v>39355</v>
      </c>
      <c r="F10" s="890">
        <v>41002</v>
      </c>
      <c r="G10" s="890">
        <v>43882</v>
      </c>
      <c r="H10" s="890">
        <v>44731</v>
      </c>
      <c r="I10" s="891"/>
      <c r="J10" s="892">
        <v>4.7703635053032656E-2</v>
      </c>
      <c r="K10" s="890">
        <v>1853</v>
      </c>
      <c r="L10" s="895">
        <v>-3.2975403592402364E-2</v>
      </c>
      <c r="M10" s="893">
        <v>-1342</v>
      </c>
      <c r="N10" s="895">
        <v>4.1849828484309404E-2</v>
      </c>
      <c r="O10" s="893">
        <v>1647</v>
      </c>
      <c r="P10" s="895">
        <v>7.024047607433781E-2</v>
      </c>
      <c r="Q10" s="893">
        <f t="shared" si="0"/>
        <v>2880</v>
      </c>
      <c r="R10" s="894">
        <f>[1]Cuadro_CCAA2!N7</f>
        <v>6.0906481986575889E-2</v>
      </c>
      <c r="S10" s="893">
        <f>[1]Cuadro_CCAA2!O7</f>
        <v>2568</v>
      </c>
    </row>
    <row r="11" spans="1:21" x14ac:dyDescent="0.25">
      <c r="B11" s="942" t="s">
        <v>41</v>
      </c>
      <c r="C11" s="890">
        <v>27993</v>
      </c>
      <c r="D11" s="890">
        <v>32479</v>
      </c>
      <c r="E11" s="890">
        <v>32836</v>
      </c>
      <c r="F11" s="890">
        <v>35355</v>
      </c>
      <c r="G11" s="890">
        <v>39461</v>
      </c>
      <c r="H11" s="890">
        <v>41490</v>
      </c>
      <c r="I11" s="891"/>
      <c r="J11" s="892">
        <v>0.16025434930161109</v>
      </c>
      <c r="K11" s="890">
        <v>4486</v>
      </c>
      <c r="L11" s="895">
        <v>1.0991717725299388E-2</v>
      </c>
      <c r="M11" s="893">
        <v>357</v>
      </c>
      <c r="N11" s="895">
        <v>7.6714581556827977E-2</v>
      </c>
      <c r="O11" s="893">
        <v>2519</v>
      </c>
      <c r="P11" s="895">
        <v>0.11613633149483804</v>
      </c>
      <c r="Q11" s="893">
        <f t="shared" si="0"/>
        <v>4106</v>
      </c>
      <c r="R11" s="894">
        <f>[1]Cuadro_CCAA2!N8</f>
        <v>0.14813072474195432</v>
      </c>
      <c r="S11" s="893">
        <f>[1]Cuadro_CCAA2!O8</f>
        <v>5353</v>
      </c>
    </row>
    <row r="12" spans="1:21" x14ac:dyDescent="0.25">
      <c r="B12" s="942" t="s">
        <v>9</v>
      </c>
      <c r="C12" s="890">
        <v>48834</v>
      </c>
      <c r="D12" s="890">
        <v>53168</v>
      </c>
      <c r="E12" s="890">
        <v>54714</v>
      </c>
      <c r="F12" s="890">
        <v>58012</v>
      </c>
      <c r="G12" s="890">
        <v>57712</v>
      </c>
      <c r="H12" s="890">
        <v>57804</v>
      </c>
      <c r="I12" s="891"/>
      <c r="J12" s="892">
        <v>8.8749641643117494E-2</v>
      </c>
      <c r="K12" s="890">
        <v>4334</v>
      </c>
      <c r="L12" s="895">
        <v>2.907764068612706E-2</v>
      </c>
      <c r="M12" s="893">
        <v>1546</v>
      </c>
      <c r="N12" s="895">
        <v>6.0277077164893722E-2</v>
      </c>
      <c r="O12" s="893">
        <v>3298</v>
      </c>
      <c r="P12" s="895">
        <v>-5.1713438598910422E-3</v>
      </c>
      <c r="Q12" s="893">
        <f t="shared" si="0"/>
        <v>-300</v>
      </c>
      <c r="R12" s="894">
        <f>[1]Cuadro_CCAA2!N9</f>
        <v>1.7300140131126795E-5</v>
      </c>
      <c r="S12" s="893">
        <f>[1]Cuadro_CCAA2!O9</f>
        <v>1</v>
      </c>
      <c r="U12" s="925"/>
    </row>
    <row r="13" spans="1:21" x14ac:dyDescent="0.25">
      <c r="B13" s="942" t="s">
        <v>8</v>
      </c>
      <c r="C13" s="890">
        <v>24752</v>
      </c>
      <c r="D13" s="890">
        <v>25483</v>
      </c>
      <c r="E13" s="890">
        <v>25356</v>
      </c>
      <c r="F13" s="890">
        <v>23258</v>
      </c>
      <c r="G13" s="890">
        <v>23164</v>
      </c>
      <c r="H13" s="890">
        <v>23549</v>
      </c>
      <c r="I13" s="891"/>
      <c r="J13" s="892">
        <v>2.9532967032966928E-2</v>
      </c>
      <c r="K13" s="890">
        <v>731</v>
      </c>
      <c r="L13" s="895">
        <v>-4.9837146332849525E-3</v>
      </c>
      <c r="M13" s="893">
        <v>-127</v>
      </c>
      <c r="N13" s="895">
        <v>-8.274175737498024E-2</v>
      </c>
      <c r="O13" s="893">
        <v>-2098</v>
      </c>
      <c r="P13" s="895">
        <v>-4.0416200877118058E-3</v>
      </c>
      <c r="Q13" s="893">
        <f t="shared" si="0"/>
        <v>-94</v>
      </c>
      <c r="R13" s="894">
        <f>[1]Cuadro_CCAA2!N10</f>
        <v>5.6369304351540084E-3</v>
      </c>
      <c r="S13" s="893">
        <f>[1]Cuadro_CCAA2!O10</f>
        <v>132</v>
      </c>
      <c r="U13" s="925"/>
    </row>
    <row r="14" spans="1:21" x14ac:dyDescent="0.25">
      <c r="B14" s="942" t="s">
        <v>7</v>
      </c>
      <c r="C14" s="890">
        <v>129374</v>
      </c>
      <c r="D14" s="890">
        <v>146192</v>
      </c>
      <c r="E14" s="890">
        <v>140933</v>
      </c>
      <c r="F14" s="890">
        <v>142154</v>
      </c>
      <c r="G14" s="890">
        <v>146929</v>
      </c>
      <c r="H14" s="890">
        <v>150745</v>
      </c>
      <c r="I14" s="891"/>
      <c r="J14" s="892">
        <v>0.12999520769242667</v>
      </c>
      <c r="K14" s="890">
        <v>16818</v>
      </c>
      <c r="L14" s="895">
        <v>-3.5973240669804118E-2</v>
      </c>
      <c r="M14" s="893">
        <v>-5259</v>
      </c>
      <c r="N14" s="895">
        <v>8.6636912575479563E-3</v>
      </c>
      <c r="O14" s="893">
        <v>1221</v>
      </c>
      <c r="P14" s="895">
        <v>3.3590331612195268E-2</v>
      </c>
      <c r="Q14" s="893">
        <f t="shared" si="0"/>
        <v>4775</v>
      </c>
      <c r="R14" s="894">
        <f>[1]Cuadro_CCAA2!N11</f>
        <v>5.0480484456554287E-2</v>
      </c>
      <c r="S14" s="893">
        <f>[1]Cuadro_CCAA2!O11</f>
        <v>7244</v>
      </c>
      <c r="U14" s="925"/>
    </row>
    <row r="15" spans="1:21" x14ac:dyDescent="0.25">
      <c r="B15" s="942" t="s">
        <v>43</v>
      </c>
      <c r="C15" s="890">
        <v>86579</v>
      </c>
      <c r="D15" s="890">
        <v>89837</v>
      </c>
      <c r="E15" s="890">
        <v>84968</v>
      </c>
      <c r="F15" s="890">
        <v>87354</v>
      </c>
      <c r="G15" s="890">
        <v>89947</v>
      </c>
      <c r="H15" s="890">
        <v>94029</v>
      </c>
      <c r="I15" s="891"/>
      <c r="J15" s="892">
        <v>3.763037226117194E-2</v>
      </c>
      <c r="K15" s="890">
        <v>3258</v>
      </c>
      <c r="L15" s="895">
        <v>-5.4198158887763359E-2</v>
      </c>
      <c r="M15" s="893">
        <v>-4869</v>
      </c>
      <c r="N15" s="895">
        <v>2.8081159966104829E-2</v>
      </c>
      <c r="O15" s="893">
        <v>2386</v>
      </c>
      <c r="P15" s="895">
        <v>2.9683815280353576E-2</v>
      </c>
      <c r="Q15" s="893">
        <f t="shared" si="0"/>
        <v>2593</v>
      </c>
      <c r="R15" s="894">
        <f>[1]Cuadro_CCAA2!N12</f>
        <v>5.8003465580484637E-2</v>
      </c>
      <c r="S15" s="893">
        <f>[1]Cuadro_CCAA2!O12</f>
        <v>5155</v>
      </c>
      <c r="U15" s="925"/>
    </row>
    <row r="16" spans="1:21" x14ac:dyDescent="0.25">
      <c r="B16" s="942" t="s">
        <v>44</v>
      </c>
      <c r="C16" s="890">
        <v>318602</v>
      </c>
      <c r="D16" s="890">
        <v>334206</v>
      </c>
      <c r="E16" s="890">
        <v>321411</v>
      </c>
      <c r="F16" s="890">
        <v>337967</v>
      </c>
      <c r="G16" s="890">
        <v>354754</v>
      </c>
      <c r="H16" s="890">
        <v>365101</v>
      </c>
      <c r="I16" s="891"/>
      <c r="J16" s="892">
        <v>4.8976465935556046E-2</v>
      </c>
      <c r="K16" s="890">
        <v>15604</v>
      </c>
      <c r="L16" s="895">
        <v>-3.828477047090717E-2</v>
      </c>
      <c r="M16" s="893">
        <v>-12795</v>
      </c>
      <c r="N16" s="895">
        <v>5.1510371455861792E-2</v>
      </c>
      <c r="O16" s="893">
        <v>16556</v>
      </c>
      <c r="P16" s="895">
        <v>4.9670529962984489E-2</v>
      </c>
      <c r="Q16" s="893">
        <f t="shared" si="0"/>
        <v>16787</v>
      </c>
      <c r="R16" s="894">
        <f>[1]Cuadro_CCAA2!N13</f>
        <v>5.950753783426932E-2</v>
      </c>
      <c r="S16" s="893">
        <f>[1]Cuadro_CCAA2!O13</f>
        <v>20506</v>
      </c>
      <c r="U16" s="925"/>
    </row>
    <row r="17" spans="2:23" x14ac:dyDescent="0.25">
      <c r="B17" s="942" t="s">
        <v>6</v>
      </c>
      <c r="C17" s="890">
        <v>116879</v>
      </c>
      <c r="D17" s="890">
        <v>144556</v>
      </c>
      <c r="E17" s="890">
        <v>155768</v>
      </c>
      <c r="F17" s="890">
        <v>166723</v>
      </c>
      <c r="G17" s="890">
        <v>185933</v>
      </c>
      <c r="H17" s="890">
        <v>195490</v>
      </c>
      <c r="I17" s="891"/>
      <c r="J17" s="892">
        <v>0.23680045174924502</v>
      </c>
      <c r="K17" s="890">
        <v>27677</v>
      </c>
      <c r="L17" s="895">
        <v>7.7561637012645512E-2</v>
      </c>
      <c r="M17" s="893">
        <v>11212</v>
      </c>
      <c r="N17" s="895">
        <v>7.0328950747265084E-2</v>
      </c>
      <c r="O17" s="893">
        <v>10955</v>
      </c>
      <c r="P17" s="895">
        <v>0.11522105528331417</v>
      </c>
      <c r="Q17" s="893">
        <f t="shared" si="0"/>
        <v>19210</v>
      </c>
      <c r="R17" s="894">
        <f>[1]Cuadro_CCAA2!N14</f>
        <v>0.11049886956225352</v>
      </c>
      <c r="S17" s="893">
        <f>[1]Cuadro_CCAA2!O14</f>
        <v>19452</v>
      </c>
      <c r="U17" s="925"/>
    </row>
    <row r="18" spans="2:23" x14ac:dyDescent="0.25">
      <c r="B18" s="942" t="s">
        <v>5</v>
      </c>
      <c r="C18" s="890">
        <v>54680</v>
      </c>
      <c r="D18" s="890">
        <v>56883</v>
      </c>
      <c r="E18" s="890">
        <v>52977</v>
      </c>
      <c r="F18" s="890">
        <v>54286</v>
      </c>
      <c r="G18" s="890">
        <v>56834</v>
      </c>
      <c r="H18" s="890">
        <v>57364</v>
      </c>
      <c r="I18" s="891"/>
      <c r="J18" s="892">
        <v>4.0288953913679482E-2</v>
      </c>
      <c r="K18" s="890">
        <v>2203</v>
      </c>
      <c r="L18" s="895">
        <v>-6.8667264384789872E-2</v>
      </c>
      <c r="M18" s="893">
        <v>-3906</v>
      </c>
      <c r="N18" s="895">
        <v>2.4708835909923232E-2</v>
      </c>
      <c r="O18" s="893">
        <v>1309</v>
      </c>
      <c r="P18" s="895">
        <v>4.6936595070552256E-2</v>
      </c>
      <c r="Q18" s="893">
        <f t="shared" si="0"/>
        <v>2548</v>
      </c>
      <c r="R18" s="894">
        <f>[1]Cuadro_CCAA2!N15</f>
        <v>3.4014095931647281E-2</v>
      </c>
      <c r="S18" s="893">
        <f>[1]Cuadro_CCAA2!O15</f>
        <v>1887</v>
      </c>
      <c r="U18" s="925"/>
    </row>
    <row r="19" spans="2:23" x14ac:dyDescent="0.25">
      <c r="B19" s="942" t="s">
        <v>38</v>
      </c>
      <c r="C19" s="890">
        <v>80184</v>
      </c>
      <c r="D19" s="890">
        <v>80673</v>
      </c>
      <c r="E19" s="890">
        <v>77385</v>
      </c>
      <c r="F19" s="890">
        <v>77804</v>
      </c>
      <c r="G19" s="890">
        <v>79633</v>
      </c>
      <c r="H19" s="890">
        <v>82795</v>
      </c>
      <c r="I19" s="891"/>
      <c r="J19" s="892">
        <v>6.0984735109248511E-3</v>
      </c>
      <c r="K19" s="890">
        <v>489</v>
      </c>
      <c r="L19" s="895">
        <v>-4.0757130638503614E-2</v>
      </c>
      <c r="M19" s="893">
        <v>-3288</v>
      </c>
      <c r="N19" s="895">
        <v>5.414486011500852E-3</v>
      </c>
      <c r="O19" s="893">
        <v>419</v>
      </c>
      <c r="P19" s="895">
        <v>2.3507788802632268E-2</v>
      </c>
      <c r="Q19" s="893">
        <f t="shared" si="0"/>
        <v>1829</v>
      </c>
      <c r="R19" s="894">
        <f>[1]Cuadro_CCAA2!N16</f>
        <v>5.8976261127596352E-2</v>
      </c>
      <c r="S19" s="893">
        <f>[1]Cuadro_CCAA2!O16</f>
        <v>4611</v>
      </c>
      <c r="U19" s="925"/>
    </row>
    <row r="20" spans="2:23" x14ac:dyDescent="0.25">
      <c r="B20" s="942" t="s">
        <v>45</v>
      </c>
      <c r="C20" s="890">
        <v>215222</v>
      </c>
      <c r="D20" s="890">
        <v>228990</v>
      </c>
      <c r="E20" s="890">
        <v>223671</v>
      </c>
      <c r="F20" s="890">
        <v>216089</v>
      </c>
      <c r="G20" s="890">
        <v>224953</v>
      </c>
      <c r="H20" s="890">
        <v>231382</v>
      </c>
      <c r="I20" s="891"/>
      <c r="J20" s="892">
        <v>6.397115536515785E-2</v>
      </c>
      <c r="K20" s="890">
        <v>13768</v>
      </c>
      <c r="L20" s="895">
        <v>-2.3228088562819327E-2</v>
      </c>
      <c r="M20" s="893">
        <v>-5319</v>
      </c>
      <c r="N20" s="895">
        <v>-3.3898001976116698E-2</v>
      </c>
      <c r="O20" s="893">
        <v>-7582</v>
      </c>
      <c r="P20" s="895">
        <v>4.1020135222061382E-2</v>
      </c>
      <c r="Q20" s="893">
        <f t="shared" si="0"/>
        <v>8864</v>
      </c>
      <c r="R20" s="894">
        <f>[1]Cuadro_CCAA2!N17</f>
        <v>5.4002468944594595E-2</v>
      </c>
      <c r="S20" s="893">
        <f>[1]Cuadro_CCAA2!O17</f>
        <v>11855</v>
      </c>
      <c r="U20" s="925"/>
    </row>
    <row r="21" spans="2:23" x14ac:dyDescent="0.25">
      <c r="B21" s="942" t="s">
        <v>46</v>
      </c>
      <c r="C21" s="890">
        <v>44249</v>
      </c>
      <c r="D21" s="890">
        <v>53719</v>
      </c>
      <c r="E21" s="890">
        <v>52094</v>
      </c>
      <c r="F21" s="890">
        <v>54205</v>
      </c>
      <c r="G21" s="890">
        <v>55440</v>
      </c>
      <c r="H21" s="890">
        <v>59227</v>
      </c>
      <c r="I21" s="891"/>
      <c r="J21" s="892">
        <v>0.21401613595787472</v>
      </c>
      <c r="K21" s="890">
        <v>9470</v>
      </c>
      <c r="L21" s="895">
        <v>-3.0250004653846863E-2</v>
      </c>
      <c r="M21" s="893">
        <v>-1625</v>
      </c>
      <c r="N21" s="895">
        <v>4.0522900909893744E-2</v>
      </c>
      <c r="O21" s="893">
        <v>2111</v>
      </c>
      <c r="P21" s="895">
        <v>2.2783876026196914E-2</v>
      </c>
      <c r="Q21" s="893">
        <f t="shared" si="0"/>
        <v>1235</v>
      </c>
      <c r="R21" s="894">
        <f>[1]Cuadro_CCAA2!N18</f>
        <v>8.4108214965587846E-2</v>
      </c>
      <c r="S21" s="893">
        <f>[1]Cuadro_CCAA2!O18</f>
        <v>4595</v>
      </c>
      <c r="U21" s="925"/>
    </row>
    <row r="22" spans="2:23" x14ac:dyDescent="0.25">
      <c r="B22" s="942" t="s">
        <v>47</v>
      </c>
      <c r="C22" s="890">
        <v>20012</v>
      </c>
      <c r="D22" s="890">
        <v>20052</v>
      </c>
      <c r="E22" s="890">
        <v>19700</v>
      </c>
      <c r="F22" s="890">
        <v>20426</v>
      </c>
      <c r="G22" s="890">
        <v>21291</v>
      </c>
      <c r="H22" s="890">
        <v>21583</v>
      </c>
      <c r="I22" s="891"/>
      <c r="J22" s="892">
        <v>1.9988007195681501E-3</v>
      </c>
      <c r="K22" s="890">
        <v>40</v>
      </c>
      <c r="L22" s="895">
        <v>-1.7554358667464576E-2</v>
      </c>
      <c r="M22" s="893">
        <v>-352</v>
      </c>
      <c r="N22" s="895">
        <v>3.6852791878172697E-2</v>
      </c>
      <c r="O22" s="893">
        <v>726</v>
      </c>
      <c r="P22" s="895">
        <v>4.2347987858611491E-2</v>
      </c>
      <c r="Q22" s="893">
        <f t="shared" si="0"/>
        <v>865</v>
      </c>
      <c r="R22" s="894">
        <f>[1]Cuadro_CCAA2!N19</f>
        <v>5.3600195264827954E-2</v>
      </c>
      <c r="S22" s="893">
        <f>[1]Cuadro_CCAA2!O19</f>
        <v>1098</v>
      </c>
      <c r="U22" s="925"/>
    </row>
    <row r="23" spans="2:23" x14ac:dyDescent="0.25">
      <c r="B23" s="942" t="s">
        <v>48</v>
      </c>
      <c r="C23" s="890">
        <v>102813</v>
      </c>
      <c r="D23" s="890">
        <v>106366</v>
      </c>
      <c r="E23" s="890">
        <v>105906</v>
      </c>
      <c r="F23" s="890">
        <v>107110</v>
      </c>
      <c r="G23" s="890">
        <v>108983</v>
      </c>
      <c r="H23" s="890">
        <v>110818</v>
      </c>
      <c r="I23" s="891"/>
      <c r="J23" s="892">
        <v>3.455788664857562E-2</v>
      </c>
      <c r="K23" s="890">
        <v>3553</v>
      </c>
      <c r="L23" s="895">
        <v>-4.3246902205591464E-3</v>
      </c>
      <c r="M23" s="893">
        <v>-460</v>
      </c>
      <c r="N23" s="895">
        <v>1.1368572130002086E-2</v>
      </c>
      <c r="O23" s="893">
        <v>1204</v>
      </c>
      <c r="P23" s="895">
        <v>1.7486695920082118E-2</v>
      </c>
      <c r="Q23" s="893">
        <f t="shared" si="0"/>
        <v>1873</v>
      </c>
      <c r="R23" s="894">
        <f>[1]Cuadro_CCAA2!N20</f>
        <v>2.715779326709189E-2</v>
      </c>
      <c r="S23" s="893">
        <f>[1]Cuadro_CCAA2!O20</f>
        <v>2930</v>
      </c>
      <c r="U23" s="925"/>
    </row>
    <row r="24" spans="2:23" x14ac:dyDescent="0.25">
      <c r="B24" s="942" t="s">
        <v>49</v>
      </c>
      <c r="C24" s="890">
        <v>15257</v>
      </c>
      <c r="D24" s="890">
        <v>15375</v>
      </c>
      <c r="E24" s="890">
        <v>14687</v>
      </c>
      <c r="F24" s="890">
        <v>15454</v>
      </c>
      <c r="G24" s="890">
        <v>14358</v>
      </c>
      <c r="H24" s="890">
        <v>14526</v>
      </c>
      <c r="I24" s="891"/>
      <c r="J24" s="892">
        <v>7.7341548141836025E-3</v>
      </c>
      <c r="K24" s="890">
        <v>118</v>
      </c>
      <c r="L24" s="895">
        <v>-4.4747967479674799E-2</v>
      </c>
      <c r="M24" s="893">
        <v>-688</v>
      </c>
      <c r="N24" s="895">
        <v>5.2223054401852043E-2</v>
      </c>
      <c r="O24" s="893">
        <v>767</v>
      </c>
      <c r="P24" s="895">
        <v>-7.0920150122945502E-2</v>
      </c>
      <c r="Q24" s="893">
        <f t="shared" si="0"/>
        <v>-1096</v>
      </c>
      <c r="R24" s="894">
        <f>[1]Cuadro_CCAA2!N21</f>
        <v>-3.423974469782598E-2</v>
      </c>
      <c r="S24" s="893">
        <f>[1]Cuadro_CCAA2!O21</f>
        <v>-515</v>
      </c>
      <c r="U24" s="925"/>
    </row>
    <row r="25" spans="2:23" x14ac:dyDescent="0.25">
      <c r="B25" s="943" t="s">
        <v>4</v>
      </c>
      <c r="C25" s="906">
        <v>4359</v>
      </c>
      <c r="D25" s="906">
        <v>4461</v>
      </c>
      <c r="E25" s="906">
        <v>4491</v>
      </c>
      <c r="F25" s="906">
        <v>4622</v>
      </c>
      <c r="G25" s="906">
        <v>4953</v>
      </c>
      <c r="H25" s="906">
        <v>5098</v>
      </c>
      <c r="I25" s="907"/>
      <c r="J25" s="909">
        <v>2.33998623537508E-2</v>
      </c>
      <c r="K25" s="906">
        <v>102</v>
      </c>
      <c r="L25" s="912">
        <v>6.7249495628782796E-3</v>
      </c>
      <c r="M25" s="910">
        <v>30</v>
      </c>
      <c r="N25" s="912">
        <v>2.9169450011133469E-2</v>
      </c>
      <c r="O25" s="910">
        <v>131</v>
      </c>
      <c r="P25" s="912">
        <v>7.1614019904803206E-2</v>
      </c>
      <c r="Q25" s="910">
        <f t="shared" si="0"/>
        <v>331</v>
      </c>
      <c r="R25" s="911">
        <f>[1]Cuadro_CCAA2!P24</f>
        <v>7.3489155611707657E-2</v>
      </c>
      <c r="S25" s="910">
        <f>[1]Cuadro_CCAA2!O22+[1]Cuadro_CCAA2!O23</f>
        <v>349</v>
      </c>
      <c r="U25" s="925"/>
      <c r="V25" s="925"/>
      <c r="W25" s="933"/>
    </row>
    <row r="26" spans="2:23" x14ac:dyDescent="0.25">
      <c r="B26" s="875" t="s">
        <v>3</v>
      </c>
      <c r="C26" s="876">
        <v>1767186</v>
      </c>
      <c r="D26" s="876">
        <v>1894744</v>
      </c>
      <c r="E26" s="876">
        <v>1850950</v>
      </c>
      <c r="F26" s="876">
        <v>1892604</v>
      </c>
      <c r="G26" s="876">
        <v>1982018</v>
      </c>
      <c r="H26" s="876">
        <v>2038178</v>
      </c>
      <c r="I26" s="877"/>
      <c r="J26" s="878">
        <v>7.2181422894930236E-2</v>
      </c>
      <c r="K26" s="879">
        <v>127558</v>
      </c>
      <c r="L26" s="880">
        <v>-2.3113412682663204E-2</v>
      </c>
      <c r="M26" s="876">
        <v>-43794</v>
      </c>
      <c r="N26" s="881">
        <v>2.250411950619946E-2</v>
      </c>
      <c r="O26" s="882">
        <v>41654</v>
      </c>
      <c r="P26" s="881">
        <v>4.7243903109155383E-2</v>
      </c>
      <c r="Q26" s="882">
        <f>G26-F26</f>
        <v>89414</v>
      </c>
      <c r="R26" s="881">
        <f>[1]Cuadro_CCAA2!N24</f>
        <v>6.1156976601918212E-2</v>
      </c>
      <c r="S26" s="882">
        <f>[1]Cuadro_CCAA2!O24</f>
        <v>117465</v>
      </c>
    </row>
  </sheetData>
  <mergeCells count="8">
    <mergeCell ref="B3:R3"/>
    <mergeCell ref="C5:I6"/>
    <mergeCell ref="J5:S5"/>
    <mergeCell ref="J6:K6"/>
    <mergeCell ref="L6:M6"/>
    <mergeCell ref="R6:S6"/>
    <mergeCell ref="N6:O6"/>
    <mergeCell ref="P6:Q6"/>
  </mergeCells>
  <pageMargins left="0.7" right="0.7" top="0.75" bottom="0.75" header="0.3" footer="0.3"/>
  <pageSetup paperSize="9" scale="74"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200-000002000000}">
          <x14:colorSeries rgb="FF376092"/>
          <x14:colorNegative rgb="FFD00000"/>
          <x14:colorAxis rgb="FF000000"/>
          <x14:colorMarkers rgb="FFD00000"/>
          <x14:colorFirst rgb="FFD00000"/>
          <x14:colorLast rgb="FFD00000"/>
          <x14:colorHigh rgb="FFD00000"/>
          <x14:colorLow rgb="FFD00000"/>
          <x14:sparklines>
            <x14:sparkline>
              <xm:f>EVO_sol!C8:H8</xm:f>
              <xm:sqref>I8</xm:sqref>
            </x14:sparkline>
            <x14:sparkline>
              <xm:f>EVO_sol!C9:H9</xm:f>
              <xm:sqref>I9</xm:sqref>
            </x14:sparkline>
            <x14:sparkline>
              <xm:f>EVO_sol!C10:H10</xm:f>
              <xm:sqref>I10</xm:sqref>
            </x14:sparkline>
            <x14:sparkline>
              <xm:f>EVO_sol!C11:H11</xm:f>
              <xm:sqref>I11</xm:sqref>
            </x14:sparkline>
            <x14:sparkline>
              <xm:f>EVO_sol!C12:H12</xm:f>
              <xm:sqref>I12</xm:sqref>
            </x14:sparkline>
            <x14:sparkline>
              <xm:f>EVO_sol!C13:H13</xm:f>
              <xm:sqref>I13</xm:sqref>
            </x14:sparkline>
            <x14:sparkline>
              <xm:f>EVO_sol!C14:H14</xm:f>
              <xm:sqref>I14</xm:sqref>
            </x14:sparkline>
            <x14:sparkline>
              <xm:f>EVO_sol!C15:H15</xm:f>
              <xm:sqref>I15</xm:sqref>
            </x14:sparkline>
            <x14:sparkline>
              <xm:f>EVO_sol!C16:H16</xm:f>
              <xm:sqref>I16</xm:sqref>
            </x14:sparkline>
            <x14:sparkline>
              <xm:f>EVO_sol!C17:H17</xm:f>
              <xm:sqref>I17</xm:sqref>
            </x14:sparkline>
            <x14:sparkline>
              <xm:f>EVO_sol!C18:H18</xm:f>
              <xm:sqref>I18</xm:sqref>
            </x14:sparkline>
            <x14:sparkline>
              <xm:f>EVO_sol!C19:H19</xm:f>
              <xm:sqref>I19</xm:sqref>
            </x14:sparkline>
            <x14:sparkline>
              <xm:f>EVO_sol!C20:H20</xm:f>
              <xm:sqref>I20</xm:sqref>
            </x14:sparkline>
            <x14:sparkline>
              <xm:f>EVO_sol!C21:H21</xm:f>
              <xm:sqref>I21</xm:sqref>
            </x14:sparkline>
            <x14:sparkline>
              <xm:f>EVO_sol!C22:H22</xm:f>
              <xm:sqref>I22</xm:sqref>
            </x14:sparkline>
            <x14:sparkline>
              <xm:f>EVO_sol!C23:H23</xm:f>
              <xm:sqref>I23</xm:sqref>
            </x14:sparkline>
            <x14:sparkline>
              <xm:f>EVO_sol!C24:H24</xm:f>
              <xm:sqref>I24</xm:sqref>
            </x14:sparkline>
            <x14:sparkline>
              <xm:f>EVO_sol!C25:H25</xm:f>
              <xm:sqref>I25</xm:sqref>
            </x14:sparkline>
            <x14:sparkline>
              <xm:f>EVO_sol!C26:H26</xm:f>
              <xm:sqref>I26</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53">
    <tabColor theme="0"/>
    <pageSetUpPr fitToPage="1"/>
  </sheetPr>
  <dimension ref="A1:AX48"/>
  <sheetViews>
    <sheetView showGridLines="0" topLeftCell="A28" zoomScale="84" zoomScaleNormal="84" workbookViewId="0">
      <selection activeCell="AA45" sqref="AA45"/>
    </sheetView>
  </sheetViews>
  <sheetFormatPr baseColWidth="10" defaultColWidth="11.42578125" defaultRowHeight="15" x14ac:dyDescent="0.2"/>
  <cols>
    <col min="1" max="1" width="1.140625" style="261" customWidth="1"/>
    <col min="2" max="2" width="28.7109375" style="261" customWidth="1"/>
    <col min="3" max="3" width="0.5703125" style="261" customWidth="1"/>
    <col min="4" max="4" width="11.85546875" style="261" customWidth="1"/>
    <col min="5" max="5" width="7.7109375" style="261" customWidth="1"/>
    <col min="6" max="6" width="0.42578125" style="261" customWidth="1"/>
    <col min="7" max="7" width="12.42578125" style="261" customWidth="1"/>
    <col min="8" max="8" width="6.28515625" style="261" customWidth="1"/>
    <col min="9" max="9" width="0.42578125" style="261" customWidth="1"/>
    <col min="10" max="10" width="10.85546875" style="261" customWidth="1"/>
    <col min="11" max="11" width="6.28515625" style="261" customWidth="1"/>
    <col min="12" max="12" width="0.42578125" style="261" customWidth="1"/>
    <col min="13" max="13" width="11.85546875" style="261" customWidth="1"/>
    <col min="14" max="14" width="6.28515625" style="261" customWidth="1"/>
    <col min="15" max="15" width="0.7109375" style="259" customWidth="1"/>
    <col min="16" max="16" width="10.140625" style="261" bestFit="1" customWidth="1"/>
    <col min="17" max="17" width="8.5703125" style="261" customWidth="1"/>
    <col min="18" max="18" width="0.42578125" style="261" customWidth="1"/>
    <col min="19" max="19" width="8.42578125" style="261" bestFit="1" customWidth="1"/>
    <col min="20" max="20" width="7.85546875" style="261" bestFit="1" customWidth="1"/>
    <col min="21" max="21" width="0.42578125" style="261" customWidth="1"/>
    <col min="22" max="22" width="8.42578125" style="261" bestFit="1" customWidth="1"/>
    <col min="23" max="23" width="7.7109375" style="261" bestFit="1" customWidth="1"/>
    <col min="24" max="24" width="0.42578125" style="261" customWidth="1"/>
    <col min="25" max="25" width="8.42578125" style="261" bestFit="1" customWidth="1"/>
    <col min="26" max="26" width="7.7109375" style="297" bestFit="1" customWidth="1"/>
    <col min="27" max="27" width="11.42578125" style="297"/>
    <col min="28" max="30" width="2.42578125" style="297" bestFit="1" customWidth="1"/>
    <col min="31" max="31" width="13" style="297" bestFit="1" customWidth="1"/>
    <col min="32" max="32" width="3.42578125" style="297" bestFit="1" customWidth="1"/>
    <col min="33" max="33" width="3.85546875" style="297" customWidth="1"/>
    <col min="34" max="36" width="2.42578125" style="297" bestFit="1" customWidth="1"/>
    <col min="37" max="37" width="8.42578125" style="297" bestFit="1" customWidth="1"/>
    <col min="38" max="38" width="3.42578125" style="297" bestFit="1" customWidth="1"/>
    <col min="39" max="39" width="3.5703125" style="297" customWidth="1"/>
    <col min="40" max="42" width="2.42578125" style="297" bestFit="1" customWidth="1"/>
    <col min="43" max="43" width="8.42578125" style="297" bestFit="1" customWidth="1"/>
    <col min="44" max="44" width="4.140625" style="297" bestFit="1" customWidth="1"/>
    <col min="45" max="45" width="3.28515625" style="297" customWidth="1"/>
    <col min="46" max="46" width="4.28515625" style="297" bestFit="1" customWidth="1"/>
    <col min="47" max="47" width="2.42578125" style="297" bestFit="1" customWidth="1"/>
    <col min="48" max="48" width="4.28515625" style="297" bestFit="1" customWidth="1"/>
    <col min="49" max="49" width="8.42578125" style="297" bestFit="1" customWidth="1"/>
    <col min="50" max="50" width="4.28515625" style="297" bestFit="1" customWidth="1"/>
    <col min="51" max="16384" width="11.42578125" style="261"/>
  </cols>
  <sheetData>
    <row r="1" spans="1:50" s="201" customFormat="1" ht="15" customHeight="1" x14ac:dyDescent="0.2">
      <c r="B1" s="202"/>
      <c r="C1" s="203"/>
      <c r="F1" s="203"/>
      <c r="I1" s="203"/>
      <c r="O1" s="204"/>
      <c r="R1" s="203"/>
      <c r="Z1" s="713"/>
      <c r="AA1" s="713"/>
      <c r="AB1" s="713"/>
      <c r="AC1" s="713"/>
      <c r="AD1" s="713"/>
      <c r="AE1" s="713"/>
      <c r="AF1" s="713"/>
      <c r="AG1" s="713"/>
      <c r="AH1" s="713"/>
      <c r="AI1" s="713"/>
      <c r="AJ1" s="713"/>
      <c r="AK1" s="713"/>
      <c r="AL1" s="713"/>
      <c r="AM1" s="713"/>
      <c r="AN1" s="713"/>
      <c r="AO1" s="713"/>
      <c r="AP1" s="713"/>
      <c r="AQ1" s="713"/>
      <c r="AR1" s="713"/>
      <c r="AS1" s="713"/>
      <c r="AT1" s="713"/>
      <c r="AU1" s="713"/>
      <c r="AV1" s="713"/>
      <c r="AW1" s="713"/>
      <c r="AX1" s="713"/>
    </row>
    <row r="2" spans="1:50" s="205" customFormat="1" ht="43.5" customHeight="1" x14ac:dyDescent="0.2">
      <c r="B2" s="1033"/>
      <c r="C2" s="1033"/>
      <c r="D2" s="1033"/>
      <c r="E2" s="1033"/>
      <c r="F2" s="1033"/>
      <c r="G2" s="1033"/>
      <c r="H2" s="1033"/>
      <c r="I2" s="1033"/>
      <c r="O2" s="207"/>
      <c r="Z2" s="617"/>
      <c r="AA2" s="617"/>
      <c r="AB2" s="617"/>
      <c r="AC2" s="617"/>
      <c r="AD2" s="617"/>
      <c r="AE2" s="617"/>
      <c r="AF2" s="617"/>
      <c r="AG2" s="617"/>
      <c r="AH2" s="617"/>
      <c r="AI2" s="617"/>
      <c r="AJ2" s="617"/>
      <c r="AK2" s="617"/>
      <c r="AL2" s="617"/>
      <c r="AM2" s="617"/>
      <c r="AN2" s="617"/>
      <c r="AO2" s="617"/>
      <c r="AP2" s="617"/>
      <c r="AQ2" s="617"/>
      <c r="AR2" s="617"/>
      <c r="AS2" s="617"/>
      <c r="AT2" s="617"/>
      <c r="AU2" s="617"/>
      <c r="AV2" s="617"/>
      <c r="AW2" s="617"/>
      <c r="AX2" s="617"/>
    </row>
    <row r="3" spans="1:50" s="208" customFormat="1" ht="4.5" customHeight="1" x14ac:dyDescent="0.2">
      <c r="B3" s="1034"/>
      <c r="C3" s="1034"/>
      <c r="D3" s="1034"/>
      <c r="E3" s="1034"/>
      <c r="F3" s="1034"/>
      <c r="G3" s="1034"/>
      <c r="H3" s="1034"/>
      <c r="I3" s="1034"/>
      <c r="O3" s="207"/>
      <c r="Z3" s="617"/>
      <c r="AA3" s="617"/>
      <c r="AB3" s="617"/>
      <c r="AC3" s="617"/>
      <c r="AD3" s="617"/>
      <c r="AE3" s="617"/>
      <c r="AF3" s="617"/>
      <c r="AG3" s="617"/>
      <c r="AH3" s="617"/>
      <c r="AI3" s="617"/>
      <c r="AJ3" s="617"/>
      <c r="AK3" s="617"/>
      <c r="AL3" s="617"/>
      <c r="AM3" s="617"/>
      <c r="AN3" s="617"/>
      <c r="AO3" s="617"/>
      <c r="AP3" s="617"/>
      <c r="AQ3" s="617"/>
      <c r="AR3" s="617"/>
      <c r="AS3" s="617"/>
      <c r="AT3" s="617"/>
      <c r="AU3" s="617"/>
      <c r="AV3" s="617"/>
      <c r="AW3" s="617"/>
      <c r="AX3" s="617"/>
    </row>
    <row r="4" spans="1:50" s="208" customFormat="1" ht="37.5" customHeight="1" x14ac:dyDescent="0.2">
      <c r="A4" s="1081" t="s">
        <v>437</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c r="AA4" s="617"/>
      <c r="AB4" s="617"/>
      <c r="AC4" s="617"/>
      <c r="AD4" s="617"/>
      <c r="AE4" s="617"/>
      <c r="AF4" s="617"/>
      <c r="AG4" s="617"/>
      <c r="AH4" s="617"/>
      <c r="AI4" s="617"/>
      <c r="AJ4" s="617"/>
      <c r="AK4" s="617"/>
      <c r="AL4" s="617"/>
      <c r="AM4" s="617"/>
      <c r="AN4" s="617"/>
      <c r="AO4" s="617"/>
      <c r="AP4" s="617"/>
      <c r="AQ4" s="617"/>
      <c r="AR4" s="617"/>
      <c r="AS4" s="617"/>
      <c r="AT4" s="617"/>
      <c r="AU4" s="617"/>
      <c r="AV4" s="617"/>
      <c r="AW4" s="617"/>
      <c r="AX4" s="617"/>
    </row>
    <row r="5" spans="1:50"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c r="AA5" s="617"/>
      <c r="AB5" s="617"/>
      <c r="AC5" s="617"/>
      <c r="AD5" s="617"/>
      <c r="AE5" s="617"/>
      <c r="AF5" s="617"/>
      <c r="AG5" s="617"/>
      <c r="AH5" s="617"/>
      <c r="AI5" s="617"/>
      <c r="AJ5" s="617"/>
      <c r="AK5" s="617"/>
      <c r="AL5" s="617"/>
      <c r="AM5" s="617"/>
      <c r="AN5" s="617"/>
      <c r="AO5" s="617"/>
      <c r="AP5" s="617"/>
      <c r="AQ5" s="617"/>
      <c r="AR5" s="617"/>
      <c r="AS5" s="617"/>
      <c r="AT5" s="617"/>
      <c r="AU5" s="617"/>
      <c r="AV5" s="617"/>
      <c r="AW5" s="617"/>
      <c r="AX5" s="617"/>
    </row>
    <row r="6" spans="1:50" s="617" customFormat="1" ht="6" customHeight="1" x14ac:dyDescent="0.2"/>
    <row r="7" spans="1:50" s="596" customFormat="1" ht="12.75" customHeight="1" x14ac:dyDescent="0.2">
      <c r="A7" s="701"/>
      <c r="B7" s="1113" t="s">
        <v>15</v>
      </c>
      <c r="C7" s="582"/>
      <c r="D7" s="1078" t="s">
        <v>191</v>
      </c>
      <c r="E7" s="1078"/>
      <c r="F7" s="582"/>
      <c r="G7" s="1078"/>
      <c r="H7" s="1078"/>
      <c r="I7" s="582"/>
      <c r="J7" s="1078"/>
      <c r="K7" s="1078"/>
      <c r="L7" s="582"/>
      <c r="M7" s="1078"/>
      <c r="N7" s="1078"/>
      <c r="O7" s="582"/>
      <c r="P7" s="1078" t="s">
        <v>187</v>
      </c>
      <c r="Q7" s="1078"/>
      <c r="R7" s="582"/>
      <c r="S7" s="1078"/>
      <c r="T7" s="1078"/>
      <c r="U7" s="582"/>
      <c r="V7" s="1078"/>
      <c r="W7" s="1078"/>
      <c r="X7" s="582"/>
      <c r="Y7" s="1078"/>
      <c r="Z7" s="1078"/>
      <c r="AA7" s="672"/>
      <c r="AB7" s="672"/>
      <c r="AI7" s="597"/>
    </row>
    <row r="8" spans="1:50" s="596" customFormat="1" ht="37.5" customHeight="1" x14ac:dyDescent="0.2">
      <c r="A8" s="701"/>
      <c r="B8" s="1113"/>
      <c r="C8" s="582"/>
      <c r="D8" s="1078"/>
      <c r="E8" s="1078"/>
      <c r="F8" s="582"/>
      <c r="G8" s="1078" t="s">
        <v>177</v>
      </c>
      <c r="H8" s="1078"/>
      <c r="I8" s="582"/>
      <c r="J8" s="1078" t="s">
        <v>183</v>
      </c>
      <c r="K8" s="1078"/>
      <c r="L8" s="582"/>
      <c r="M8" s="1078" t="s">
        <v>178</v>
      </c>
      <c r="N8" s="1078"/>
      <c r="O8" s="582"/>
      <c r="P8" s="1078"/>
      <c r="Q8" s="1078"/>
      <c r="R8" s="582"/>
      <c r="S8" s="1078" t="s">
        <v>188</v>
      </c>
      <c r="T8" s="1078"/>
      <c r="U8" s="582"/>
      <c r="V8" s="1078" t="s">
        <v>189</v>
      </c>
      <c r="W8" s="1078"/>
      <c r="X8" s="582"/>
      <c r="Y8" s="1078" t="s">
        <v>190</v>
      </c>
      <c r="Z8" s="1078"/>
      <c r="AA8" s="672"/>
      <c r="AB8" s="672"/>
      <c r="AI8" s="597"/>
    </row>
    <row r="9" spans="1:50" s="435" customFormat="1" ht="36.75" customHeight="1" x14ac:dyDescent="0.2">
      <c r="A9" s="715"/>
      <c r="B9" s="1113"/>
      <c r="C9" s="506"/>
      <c r="D9" s="675" t="s">
        <v>12</v>
      </c>
      <c r="E9" s="675" t="s">
        <v>13</v>
      </c>
      <c r="F9" s="506"/>
      <c r="G9" s="675" t="s">
        <v>12</v>
      </c>
      <c r="H9" s="433" t="s">
        <v>13</v>
      </c>
      <c r="I9" s="506"/>
      <c r="J9" s="675" t="s">
        <v>12</v>
      </c>
      <c r="K9" s="433" t="s">
        <v>13</v>
      </c>
      <c r="L9" s="506"/>
      <c r="M9" s="675" t="s">
        <v>12</v>
      </c>
      <c r="N9" s="433" t="s">
        <v>13</v>
      </c>
      <c r="O9" s="506"/>
      <c r="P9" s="675" t="s">
        <v>12</v>
      </c>
      <c r="Q9" s="675" t="s">
        <v>119</v>
      </c>
      <c r="R9" s="506"/>
      <c r="S9" s="675" t="s">
        <v>12</v>
      </c>
      <c r="T9" s="433" t="s">
        <v>119</v>
      </c>
      <c r="U9" s="506"/>
      <c r="V9" s="675" t="s">
        <v>12</v>
      </c>
      <c r="W9" s="433" t="s">
        <v>13</v>
      </c>
      <c r="X9" s="506"/>
      <c r="Y9" s="675" t="s">
        <v>12</v>
      </c>
      <c r="Z9" s="583" t="s">
        <v>13</v>
      </c>
      <c r="AA9" s="583"/>
      <c r="AB9" s="584"/>
      <c r="AC9" s="585"/>
      <c r="AD9" s="585"/>
      <c r="AE9" s="585"/>
      <c r="AF9" s="585"/>
      <c r="AG9" s="600"/>
      <c r="AH9" s="600"/>
      <c r="AI9" s="600"/>
      <c r="AJ9" s="600"/>
      <c r="AK9" s="600"/>
      <c r="AL9" s="600"/>
      <c r="AM9" s="600"/>
      <c r="AN9" s="600"/>
      <c r="AO9" s="600"/>
      <c r="AP9" s="600"/>
      <c r="AQ9" s="600"/>
      <c r="AR9" s="600"/>
      <c r="AS9" s="600"/>
      <c r="AT9" s="600"/>
      <c r="AU9" s="600"/>
      <c r="AV9" s="600"/>
      <c r="AW9" s="600"/>
      <c r="AX9" s="600"/>
    </row>
    <row r="10" spans="1:50" s="231" customFormat="1" ht="4.5" customHeight="1" x14ac:dyDescent="0.2">
      <c r="A10" s="676"/>
      <c r="B10" s="430"/>
      <c r="C10" s="513"/>
      <c r="D10" s="430"/>
      <c r="E10" s="430"/>
      <c r="F10" s="513"/>
      <c r="G10" s="430"/>
      <c r="H10" s="430"/>
      <c r="I10" s="513"/>
      <c r="J10" s="430"/>
      <c r="K10" s="430"/>
      <c r="L10" s="513"/>
      <c r="M10" s="430"/>
      <c r="N10" s="430"/>
      <c r="O10" s="513"/>
      <c r="P10" s="430"/>
      <c r="Q10" s="430"/>
      <c r="R10" s="513"/>
      <c r="S10" s="430"/>
      <c r="T10" s="430"/>
      <c r="U10" s="513"/>
      <c r="V10" s="430"/>
      <c r="W10" s="430"/>
      <c r="X10" s="513"/>
      <c r="Y10" s="430"/>
      <c r="Z10" s="672"/>
      <c r="AA10" s="672"/>
      <c r="AB10" s="584"/>
      <c r="AC10" s="585"/>
      <c r="AD10" s="585"/>
      <c r="AE10" s="585"/>
      <c r="AF10" s="585"/>
      <c r="AG10" s="587"/>
      <c r="AH10" s="587"/>
      <c r="AI10" s="587"/>
      <c r="AJ10" s="587"/>
      <c r="AK10" s="587"/>
      <c r="AL10" s="587"/>
      <c r="AM10" s="587"/>
      <c r="AN10" s="587"/>
      <c r="AO10" s="587"/>
      <c r="AP10" s="587"/>
      <c r="AQ10" s="587"/>
      <c r="AR10" s="587"/>
      <c r="AS10" s="587"/>
      <c r="AT10" s="587"/>
      <c r="AU10" s="587"/>
      <c r="AV10" s="587"/>
      <c r="AW10" s="587"/>
      <c r="AX10" s="587"/>
    </row>
    <row r="11" spans="1:50" s="231" customFormat="1" ht="18" customHeight="1" x14ac:dyDescent="0.15">
      <c r="A11" s="676"/>
      <c r="B11" s="677" t="s">
        <v>11</v>
      </c>
      <c r="C11" s="678"/>
      <c r="D11" s="679">
        <f>G11+J11+M11</f>
        <v>8500187</v>
      </c>
      <c r="E11" s="680">
        <f t="shared" ref="E11:E28" si="0">D11*100/$D$30</f>
        <v>17.904395579860061</v>
      </c>
      <c r="F11" s="678"/>
      <c r="G11" s="681">
        <f>'20pobl'!J12</f>
        <v>6973199</v>
      </c>
      <c r="H11" s="682">
        <f>G11*100/$G$30</f>
        <v>18.352257489589149</v>
      </c>
      <c r="I11" s="678"/>
      <c r="J11" s="681">
        <f>'20pobl'!Q12</f>
        <v>1106846</v>
      </c>
      <c r="K11" s="682">
        <f>J11*100/$J$30</f>
        <v>16.733562354496399</v>
      </c>
      <c r="L11" s="678"/>
      <c r="M11" s="681">
        <f>'20pobl'!X12</f>
        <v>420142</v>
      </c>
      <c r="N11" s="682">
        <f t="shared" ref="N11:N28" si="1">M11*100/$M$30</f>
        <v>14.66728900119149</v>
      </c>
      <c r="O11" s="678"/>
      <c r="P11" s="683">
        <f>S11+V11+Y11</f>
        <v>272073</v>
      </c>
      <c r="Q11" s="684">
        <f>P11*100/D11</f>
        <v>3.2007884061844756</v>
      </c>
      <c r="R11" s="678"/>
      <c r="S11" s="681">
        <f>'44apbpcasaad'!G12</f>
        <v>82429</v>
      </c>
      <c r="T11" s="685">
        <f>S11*100/G11</f>
        <v>1.1820830009297025</v>
      </c>
      <c r="U11" s="678"/>
      <c r="V11" s="681">
        <f>'44apbpcasaad'!J12</f>
        <v>56713</v>
      </c>
      <c r="W11" s="685">
        <f>V11*100/J11</f>
        <v>5.1238383659515412</v>
      </c>
      <c r="X11" s="678"/>
      <c r="Y11" s="681">
        <f>'44apbpcasaad'!M12</f>
        <v>132931</v>
      </c>
      <c r="Z11" s="609">
        <f>Y11*100/M11</f>
        <v>31.639540917118499</v>
      </c>
      <c r="AA11" s="588"/>
      <c r="AB11" s="589">
        <f t="shared" ref="AB11:AB28" si="2">_xlfn.RANK.EQ(Q11,Q$11:Q$30,0)</f>
        <v>3</v>
      </c>
      <c r="AC11" s="589">
        <v>1</v>
      </c>
      <c r="AD11" s="589">
        <f>MATCH(AC11,AB$11:AB$30,0)</f>
        <v>7</v>
      </c>
      <c r="AE11" s="590" t="str">
        <f t="shared" ref="AE11:AE29" si="3">INDEX(B$11:B$30,AD11,1)</f>
        <v>Castilla y León</v>
      </c>
      <c r="AF11" s="591">
        <f t="shared" ref="AF11:AF29" si="4">INDEX(Q$11:Q$30,AD11,1)</f>
        <v>4.9493812799244727</v>
      </c>
      <c r="AG11" s="587"/>
      <c r="AH11" s="589">
        <f>_xlfn.RANK.EQ(T11,T$11:T$30,0)</f>
        <v>3</v>
      </c>
      <c r="AI11" s="589">
        <v>1</v>
      </c>
      <c r="AJ11" s="589">
        <f>MATCH(AI11,AH$11:AH$30,0)</f>
        <v>7</v>
      </c>
      <c r="AK11" s="590" t="str">
        <f>INDEX(B$11:B$30,AJ11,1)</f>
        <v>Castilla y León</v>
      </c>
      <c r="AL11" s="591">
        <f>INDEX(T$11:T$30,AJ11,1)</f>
        <v>1.4031678243101124</v>
      </c>
      <c r="AM11" s="587"/>
      <c r="AN11" s="589">
        <f>_xlfn.RANK.EQ(W11,W$11:W$30,0)</f>
        <v>1</v>
      </c>
      <c r="AO11" s="589">
        <v>1</v>
      </c>
      <c r="AP11" s="589">
        <f>MATCH(AO11,AN$11:AN$30,0)</f>
        <v>1</v>
      </c>
      <c r="AQ11" s="590" t="str">
        <f>INDEX(B$11:B$30,AP11,1)</f>
        <v>Andalucía</v>
      </c>
      <c r="AR11" s="591">
        <f>INDEX(W$11:W$30,AP11,1)</f>
        <v>5.1238383659515412</v>
      </c>
      <c r="AS11" s="587"/>
      <c r="AT11" s="589">
        <f>_xlfn.RANK.EQ(Z11,Z$11:Z$30,0)</f>
        <v>2</v>
      </c>
      <c r="AU11" s="589">
        <v>1</v>
      </c>
      <c r="AV11" s="589">
        <f>MATCH(AU11,AT$11:AT$30,0)</f>
        <v>7</v>
      </c>
      <c r="AW11" s="590" t="str">
        <f>INDEX(B$11:B$30,AV11,1)</f>
        <v>Castilla y León</v>
      </c>
      <c r="AX11" s="591">
        <f>INDEX(Z$11:Z$30,AV11,1)</f>
        <v>33.203108936135216</v>
      </c>
    </row>
    <row r="12" spans="1:50" s="231" customFormat="1" ht="18" customHeight="1" x14ac:dyDescent="0.15">
      <c r="A12" s="676"/>
      <c r="B12" s="677" t="s">
        <v>10</v>
      </c>
      <c r="C12" s="678"/>
      <c r="D12" s="679">
        <f t="shared" ref="D12:D28" si="5">G12+J12+M12</f>
        <v>1326315</v>
      </c>
      <c r="E12" s="680">
        <f t="shared" si="0"/>
        <v>2.793687765163531</v>
      </c>
      <c r="F12" s="678"/>
      <c r="G12" s="681">
        <f>'20pobl'!J13</f>
        <v>1033381</v>
      </c>
      <c r="H12" s="682">
        <f t="shared" ref="H12:H28" si="6">G12*100/$G$30</f>
        <v>2.7196806224588062</v>
      </c>
      <c r="I12" s="678"/>
      <c r="J12" s="681">
        <f>'20pobl'!Q13</f>
        <v>195961</v>
      </c>
      <c r="K12" s="682">
        <f t="shared" ref="K12:K28" si="7">J12*100/$J$30</f>
        <v>2.9625852309620928</v>
      </c>
      <c r="L12" s="678"/>
      <c r="M12" s="681">
        <f>'20pobl'!X13</f>
        <v>96973</v>
      </c>
      <c r="N12" s="682">
        <f t="shared" si="1"/>
        <v>3.3853578464246428</v>
      </c>
      <c r="O12" s="678"/>
      <c r="P12" s="683">
        <f t="shared" ref="P12:P28" si="8">S12+V12+Y12</f>
        <v>38394</v>
      </c>
      <c r="Q12" s="684">
        <f t="shared" ref="Q12:Q28" si="9">P12*100/D12</f>
        <v>2.8947874373734748</v>
      </c>
      <c r="R12" s="678"/>
      <c r="S12" s="681">
        <f>'44apbpcasaad'!G13</f>
        <v>8059</v>
      </c>
      <c r="T12" s="685">
        <f t="shared" ref="T12:T28" si="10">S12*100/G12</f>
        <v>0.77986725128486012</v>
      </c>
      <c r="U12" s="678"/>
      <c r="V12" s="681">
        <f>'44apbpcasaad'!J13</f>
        <v>6989</v>
      </c>
      <c r="W12" s="685">
        <f t="shared" ref="W12:W28" si="11">V12*100/J12</f>
        <v>3.5665259924168584</v>
      </c>
      <c r="X12" s="678"/>
      <c r="Y12" s="681">
        <f>'44apbpcasaad'!M13</f>
        <v>23346</v>
      </c>
      <c r="Z12" s="609">
        <f t="shared" ref="Z12:Z28" si="12">Y12*100/M12</f>
        <v>24.074742454085158</v>
      </c>
      <c r="AA12" s="588"/>
      <c r="AB12" s="589">
        <f t="shared" si="2"/>
        <v>8</v>
      </c>
      <c r="AC12" s="589">
        <v>2</v>
      </c>
      <c r="AD12" s="589">
        <f t="shared" ref="AD12:AD28" si="13">MATCH(AC12,AB$11:AB$30,0)</f>
        <v>8</v>
      </c>
      <c r="AE12" s="590" t="str">
        <f t="shared" si="3"/>
        <v>Castilla - La Mancha</v>
      </c>
      <c r="AF12" s="591">
        <f t="shared" si="4"/>
        <v>3.3353658061449512</v>
      </c>
      <c r="AG12" s="587"/>
      <c r="AH12" s="589">
        <f t="shared" ref="AH12:AH30" si="14">_xlfn.RANK.EQ(T12,T$11:T$30,0)</f>
        <v>16</v>
      </c>
      <c r="AI12" s="589">
        <v>2</v>
      </c>
      <c r="AJ12" s="589">
        <f t="shared" ref="AJ12:AJ28" si="15">MATCH(AI12,AH$11:AH$30,0)</f>
        <v>18</v>
      </c>
      <c r="AK12" s="590" t="str">
        <f t="shared" ref="AK12:AK29" si="16">INDEX(B$11:B$30,AJ12,1)</f>
        <v>Ceuta y Melilla</v>
      </c>
      <c r="AL12" s="591">
        <f t="shared" ref="AL12:AL29" si="17">INDEX(T$11:T$30,AJ12,1)</f>
        <v>1.1942229800311361</v>
      </c>
      <c r="AM12" s="587"/>
      <c r="AN12" s="589">
        <f t="shared" ref="AN12:AN30" si="18">_xlfn.RANK.EQ(W12,W$11:W$30,0)</f>
        <v>11</v>
      </c>
      <c r="AO12" s="589">
        <v>2</v>
      </c>
      <c r="AP12" s="589">
        <f t="shared" ref="AP12:AP28" si="19">MATCH(AO12,AN$11:AN$30,0)</f>
        <v>7</v>
      </c>
      <c r="AQ12" s="590" t="str">
        <f t="shared" ref="AQ12:AQ29" si="20">INDEX(B$11:B$30,AP12,1)</f>
        <v>Castilla y León</v>
      </c>
      <c r="AR12" s="591">
        <f t="shared" ref="AR12:AR28" si="21">INDEX(W$11:W$30,AP12,1)</f>
        <v>5.0098202594929173</v>
      </c>
      <c r="AS12" s="587"/>
      <c r="AT12" s="589">
        <f t="shared" ref="AT12:AT30" si="22">_xlfn.RANK.EQ(Z12,Z$11:Z$30,0)</f>
        <v>10</v>
      </c>
      <c r="AU12" s="589">
        <v>2</v>
      </c>
      <c r="AV12" s="589">
        <f t="shared" ref="AV12:AV28" si="23">MATCH(AU12,AT$11:AT$30,0)</f>
        <v>1</v>
      </c>
      <c r="AW12" s="590" t="str">
        <f t="shared" ref="AW12:AW29" si="24">INDEX(B$11:B$30,AV12,1)</f>
        <v>Andalucía</v>
      </c>
      <c r="AX12" s="591">
        <f t="shared" ref="AX12:AX29" si="25">INDEX(Z$11:Z$30,AV12,1)</f>
        <v>31.639540917118499</v>
      </c>
    </row>
    <row r="13" spans="1:50" s="231" customFormat="1" ht="18" customHeight="1" x14ac:dyDescent="0.15">
      <c r="A13" s="676"/>
      <c r="B13" s="677" t="s">
        <v>40</v>
      </c>
      <c r="C13" s="678"/>
      <c r="D13" s="679">
        <f t="shared" si="5"/>
        <v>1004686</v>
      </c>
      <c r="E13" s="680">
        <f t="shared" si="0"/>
        <v>2.1162235110294971</v>
      </c>
      <c r="F13" s="678"/>
      <c r="G13" s="681">
        <f>'20pobl'!J14</f>
        <v>731830</v>
      </c>
      <c r="H13" s="682">
        <f t="shared" si="6"/>
        <v>1.9260503821282062</v>
      </c>
      <c r="I13" s="678"/>
      <c r="J13" s="681">
        <f>'20pobl'!Q14</f>
        <v>187640</v>
      </c>
      <c r="K13" s="682">
        <f t="shared" si="7"/>
        <v>2.8367863643159974</v>
      </c>
      <c r="L13" s="678"/>
      <c r="M13" s="681">
        <f>'20pobl'!X14</f>
        <v>85216</v>
      </c>
      <c r="N13" s="682">
        <f t="shared" si="1"/>
        <v>2.974917288739364</v>
      </c>
      <c r="O13" s="678"/>
      <c r="P13" s="683">
        <f t="shared" si="8"/>
        <v>29719</v>
      </c>
      <c r="Q13" s="684">
        <f t="shared" si="9"/>
        <v>2.95803863097525</v>
      </c>
      <c r="R13" s="678"/>
      <c r="S13" s="681">
        <f>'44apbpcasaad'!G14</f>
        <v>7443</v>
      </c>
      <c r="T13" s="685">
        <f t="shared" si="10"/>
        <v>1.0170394763811268</v>
      </c>
      <c r="U13" s="678"/>
      <c r="V13" s="681">
        <f>'44apbpcasaad'!J14</f>
        <v>6029</v>
      </c>
      <c r="W13" s="685">
        <f t="shared" si="11"/>
        <v>3.2130675762097636</v>
      </c>
      <c r="X13" s="678"/>
      <c r="Y13" s="681">
        <f>'44apbpcasaad'!M14</f>
        <v>16247</v>
      </c>
      <c r="Z13" s="609">
        <f t="shared" si="12"/>
        <v>19.065668419076228</v>
      </c>
      <c r="AA13" s="588"/>
      <c r="AB13" s="589">
        <f t="shared" si="2"/>
        <v>7</v>
      </c>
      <c r="AC13" s="589">
        <v>3</v>
      </c>
      <c r="AD13" s="589">
        <f t="shared" si="13"/>
        <v>1</v>
      </c>
      <c r="AE13" s="590" t="str">
        <f t="shared" si="3"/>
        <v>Andalucía</v>
      </c>
      <c r="AF13" s="592">
        <f t="shared" si="4"/>
        <v>3.2007884061844756</v>
      </c>
      <c r="AG13" s="587"/>
      <c r="AH13" s="589">
        <f t="shared" si="14"/>
        <v>6</v>
      </c>
      <c r="AI13" s="589">
        <v>3</v>
      </c>
      <c r="AJ13" s="589">
        <f t="shared" si="15"/>
        <v>1</v>
      </c>
      <c r="AK13" s="590" t="str">
        <f t="shared" si="16"/>
        <v>Andalucía</v>
      </c>
      <c r="AL13" s="591">
        <f t="shared" si="17"/>
        <v>1.1820830009297025</v>
      </c>
      <c r="AM13" s="587"/>
      <c r="AN13" s="589">
        <f t="shared" si="18"/>
        <v>16</v>
      </c>
      <c r="AO13" s="589">
        <v>3</v>
      </c>
      <c r="AP13" s="589">
        <f t="shared" si="19"/>
        <v>8</v>
      </c>
      <c r="AQ13" s="590" t="str">
        <f t="shared" si="20"/>
        <v>Castilla - La Mancha</v>
      </c>
      <c r="AR13" s="591">
        <f t="shared" si="21"/>
        <v>4.5776854450643567</v>
      </c>
      <c r="AS13" s="587"/>
      <c r="AT13" s="589">
        <f t="shared" si="22"/>
        <v>17</v>
      </c>
      <c r="AU13" s="589">
        <v>3</v>
      </c>
      <c r="AV13" s="589">
        <f t="shared" si="23"/>
        <v>8</v>
      </c>
      <c r="AW13" s="590" t="str">
        <f t="shared" si="24"/>
        <v>Castilla - La Mancha</v>
      </c>
      <c r="AX13" s="591">
        <f t="shared" si="25"/>
        <v>30.68951954495946</v>
      </c>
    </row>
    <row r="14" spans="1:50" s="231" customFormat="1" ht="18" customHeight="1" x14ac:dyDescent="0.15">
      <c r="A14" s="676"/>
      <c r="B14" s="677" t="s">
        <v>41</v>
      </c>
      <c r="C14" s="678"/>
      <c r="D14" s="679">
        <f t="shared" si="5"/>
        <v>1176659</v>
      </c>
      <c r="E14" s="680">
        <f t="shared" si="0"/>
        <v>2.4784593796115968</v>
      </c>
      <c r="F14" s="678"/>
      <c r="G14" s="681">
        <f>'20pobl'!J15</f>
        <v>984374</v>
      </c>
      <c r="H14" s="682">
        <f t="shared" si="6"/>
        <v>2.5907026479606889</v>
      </c>
      <c r="I14" s="678"/>
      <c r="J14" s="681">
        <f>'20pobl'!Q15</f>
        <v>141017</v>
      </c>
      <c r="K14" s="682">
        <f t="shared" si="7"/>
        <v>2.1319287078274836</v>
      </c>
      <c r="L14" s="678"/>
      <c r="M14" s="681">
        <f>'20pobl'!X15</f>
        <v>51268</v>
      </c>
      <c r="N14" s="682">
        <f t="shared" si="1"/>
        <v>1.789781960653982</v>
      </c>
      <c r="O14" s="678"/>
      <c r="P14" s="683">
        <f t="shared" si="8"/>
        <v>27463</v>
      </c>
      <c r="Q14" s="684">
        <f t="shared" si="9"/>
        <v>2.3339812129087525</v>
      </c>
      <c r="R14" s="678"/>
      <c r="S14" s="681">
        <f>'44apbpcasaad'!G15</f>
        <v>7285</v>
      </c>
      <c r="T14" s="685">
        <f t="shared" si="10"/>
        <v>0.74006424387478742</v>
      </c>
      <c r="U14" s="678"/>
      <c r="V14" s="681">
        <f>'44apbpcasaad'!J15</f>
        <v>5971</v>
      </c>
      <c r="W14" s="685">
        <f t="shared" si="11"/>
        <v>4.234241261691853</v>
      </c>
      <c r="X14" s="678"/>
      <c r="Y14" s="681">
        <f>'44apbpcasaad'!M15</f>
        <v>14207</v>
      </c>
      <c r="Z14" s="609">
        <f t="shared" si="12"/>
        <v>27.711242880549271</v>
      </c>
      <c r="AA14" s="588"/>
      <c r="AB14" s="589">
        <f t="shared" si="2"/>
        <v>16</v>
      </c>
      <c r="AC14" s="589">
        <v>4</v>
      </c>
      <c r="AD14" s="589">
        <f t="shared" si="13"/>
        <v>11</v>
      </c>
      <c r="AE14" s="590" t="str">
        <f t="shared" si="3"/>
        <v>Extremadura</v>
      </c>
      <c r="AF14" s="591">
        <f t="shared" si="4"/>
        <v>3.1861741260703695</v>
      </c>
      <c r="AG14" s="587"/>
      <c r="AH14" s="589">
        <f t="shared" si="14"/>
        <v>17</v>
      </c>
      <c r="AI14" s="589">
        <v>4</v>
      </c>
      <c r="AJ14" s="589">
        <f t="shared" si="15"/>
        <v>14</v>
      </c>
      <c r="AK14" s="590" t="str">
        <f t="shared" si="16"/>
        <v>Murcia, Región de</v>
      </c>
      <c r="AL14" s="591">
        <f t="shared" si="17"/>
        <v>1.1079041180851321</v>
      </c>
      <c r="AM14" s="587"/>
      <c r="AN14" s="589">
        <f t="shared" si="18"/>
        <v>5</v>
      </c>
      <c r="AO14" s="589">
        <v>4</v>
      </c>
      <c r="AP14" s="589">
        <f t="shared" si="19"/>
        <v>14</v>
      </c>
      <c r="AQ14" s="590" t="str">
        <f t="shared" si="20"/>
        <v>Murcia, Región de</v>
      </c>
      <c r="AR14" s="591">
        <f t="shared" si="21"/>
        <v>4.2558292188704012</v>
      </c>
      <c r="AS14" s="587"/>
      <c r="AT14" s="589">
        <f t="shared" si="22"/>
        <v>4</v>
      </c>
      <c r="AU14" s="589">
        <v>4</v>
      </c>
      <c r="AV14" s="589">
        <f t="shared" si="23"/>
        <v>4</v>
      </c>
      <c r="AW14" s="590" t="str">
        <f t="shared" si="24"/>
        <v>Balears, Illes</v>
      </c>
      <c r="AX14" s="591">
        <f t="shared" si="25"/>
        <v>27.711242880549271</v>
      </c>
    </row>
    <row r="15" spans="1:50" s="231" customFormat="1" ht="18" customHeight="1" x14ac:dyDescent="0.15">
      <c r="A15" s="676"/>
      <c r="B15" s="677" t="s">
        <v>9</v>
      </c>
      <c r="C15" s="678"/>
      <c r="D15" s="679">
        <f t="shared" si="5"/>
        <v>2177701</v>
      </c>
      <c r="E15" s="680">
        <f t="shared" si="0"/>
        <v>4.5870073397981521</v>
      </c>
      <c r="F15" s="678"/>
      <c r="G15" s="681">
        <f>'20pobl'!J16</f>
        <v>1804834</v>
      </c>
      <c r="H15" s="682">
        <f t="shared" si="6"/>
        <v>4.7500119090198254</v>
      </c>
      <c r="I15" s="678"/>
      <c r="J15" s="681">
        <f>'20pobl'!Q16</f>
        <v>277418</v>
      </c>
      <c r="K15" s="682">
        <f t="shared" si="7"/>
        <v>4.1940716244714098</v>
      </c>
      <c r="L15" s="678"/>
      <c r="M15" s="681">
        <f>'20pobl'!X16</f>
        <v>95449</v>
      </c>
      <c r="N15" s="682">
        <f t="shared" si="1"/>
        <v>3.3321545284087914</v>
      </c>
      <c r="O15" s="678"/>
      <c r="P15" s="683">
        <f t="shared" si="8"/>
        <v>37988</v>
      </c>
      <c r="Q15" s="684">
        <f t="shared" si="9"/>
        <v>1.7444084380729954</v>
      </c>
      <c r="R15" s="678"/>
      <c r="S15" s="681">
        <f>'44apbpcasaad'!G16</f>
        <v>15292</v>
      </c>
      <c r="T15" s="685">
        <f t="shared" si="10"/>
        <v>0.84728013767471133</v>
      </c>
      <c r="U15" s="678"/>
      <c r="V15" s="681">
        <f>'44apbpcasaad'!J16</f>
        <v>7494</v>
      </c>
      <c r="W15" s="685">
        <f t="shared" si="11"/>
        <v>2.7013387739800589</v>
      </c>
      <c r="X15" s="678"/>
      <c r="Y15" s="681">
        <f>'44apbpcasaad'!M16</f>
        <v>15202</v>
      </c>
      <c r="Z15" s="609">
        <f t="shared" si="12"/>
        <v>15.926830034887741</v>
      </c>
      <c r="AA15" s="588"/>
      <c r="AB15" s="589">
        <f t="shared" si="2"/>
        <v>19</v>
      </c>
      <c r="AC15" s="589">
        <v>5</v>
      </c>
      <c r="AD15" s="589">
        <f t="shared" si="13"/>
        <v>6</v>
      </c>
      <c r="AE15" s="590" t="str">
        <f t="shared" si="3"/>
        <v>Cantabria</v>
      </c>
      <c r="AF15" s="591">
        <f t="shared" si="4"/>
        <v>3.0414996873943032</v>
      </c>
      <c r="AG15" s="587"/>
      <c r="AH15" s="589">
        <f t="shared" si="14"/>
        <v>13</v>
      </c>
      <c r="AI15" s="589">
        <v>5</v>
      </c>
      <c r="AJ15" s="589">
        <f t="shared" si="15"/>
        <v>11</v>
      </c>
      <c r="AK15" s="590" t="str">
        <f t="shared" si="16"/>
        <v>Extremadura</v>
      </c>
      <c r="AL15" s="591">
        <f t="shared" si="17"/>
        <v>1.0220360290947561</v>
      </c>
      <c r="AM15" s="587"/>
      <c r="AN15" s="589">
        <f t="shared" si="18"/>
        <v>19</v>
      </c>
      <c r="AO15" s="589">
        <v>5</v>
      </c>
      <c r="AP15" s="589">
        <f t="shared" si="19"/>
        <v>4</v>
      </c>
      <c r="AQ15" s="590" t="str">
        <f t="shared" si="20"/>
        <v>Balears, Illes</v>
      </c>
      <c r="AR15" s="591">
        <f t="shared" si="21"/>
        <v>4.234241261691853</v>
      </c>
      <c r="AS15" s="587"/>
      <c r="AT15" s="589">
        <f t="shared" si="22"/>
        <v>19</v>
      </c>
      <c r="AU15" s="589">
        <v>5</v>
      </c>
      <c r="AV15" s="589">
        <f t="shared" si="23"/>
        <v>17</v>
      </c>
      <c r="AW15" s="590" t="str">
        <f t="shared" si="24"/>
        <v>Rioja, La</v>
      </c>
      <c r="AX15" s="591">
        <f t="shared" si="25"/>
        <v>25.969920057811301</v>
      </c>
    </row>
    <row r="16" spans="1:50" s="231" customFormat="1" ht="18" customHeight="1" x14ac:dyDescent="0.15">
      <c r="A16" s="676"/>
      <c r="B16" s="677" t="s">
        <v>8</v>
      </c>
      <c r="C16" s="678"/>
      <c r="D16" s="686">
        <f t="shared" si="5"/>
        <v>585402</v>
      </c>
      <c r="E16" s="680">
        <f t="shared" si="0"/>
        <v>1.2330633409878207</v>
      </c>
      <c r="F16" s="678"/>
      <c r="G16" s="687">
        <f>'20pobl'!J17</f>
        <v>450337</v>
      </c>
      <c r="H16" s="682">
        <f t="shared" si="6"/>
        <v>1.1852093395139172</v>
      </c>
      <c r="I16" s="678"/>
      <c r="J16" s="687">
        <f>'20pobl'!Q17</f>
        <v>94037</v>
      </c>
      <c r="K16" s="682">
        <f t="shared" si="7"/>
        <v>1.4216738400190974</v>
      </c>
      <c r="L16" s="678"/>
      <c r="M16" s="687">
        <f>'20pobl'!X17</f>
        <v>41028</v>
      </c>
      <c r="N16" s="682">
        <f t="shared" si="1"/>
        <v>1.4323003487889439</v>
      </c>
      <c r="O16" s="678"/>
      <c r="P16" s="687">
        <f t="shared" si="8"/>
        <v>17805</v>
      </c>
      <c r="Q16" s="684">
        <f t="shared" si="9"/>
        <v>3.0414996873943032</v>
      </c>
      <c r="R16" s="678"/>
      <c r="S16" s="687">
        <f>'44apbpcasaad'!G17</f>
        <v>4513</v>
      </c>
      <c r="T16" s="685">
        <f t="shared" si="10"/>
        <v>1.0021383985770655</v>
      </c>
      <c r="U16" s="678"/>
      <c r="V16" s="687">
        <f>'44apbpcasaad'!J17</f>
        <v>3725</v>
      </c>
      <c r="W16" s="685">
        <f t="shared" si="11"/>
        <v>3.9612067590416538</v>
      </c>
      <c r="X16" s="678"/>
      <c r="Y16" s="687">
        <f>'44apbpcasaad'!M17</f>
        <v>9567</v>
      </c>
      <c r="Z16" s="609">
        <f t="shared" si="12"/>
        <v>23.318221702252121</v>
      </c>
      <c r="AA16" s="588"/>
      <c r="AB16" s="589">
        <f t="shared" si="2"/>
        <v>5</v>
      </c>
      <c r="AC16" s="589">
        <v>6</v>
      </c>
      <c r="AD16" s="589">
        <f t="shared" si="13"/>
        <v>16</v>
      </c>
      <c r="AE16" s="590" t="str">
        <f t="shared" si="3"/>
        <v>País Vasco</v>
      </c>
      <c r="AF16" s="591">
        <f t="shared" si="4"/>
        <v>2.9910233523264016</v>
      </c>
      <c r="AG16" s="587"/>
      <c r="AH16" s="589">
        <f t="shared" si="14"/>
        <v>9</v>
      </c>
      <c r="AI16" s="589">
        <v>6</v>
      </c>
      <c r="AJ16" s="589">
        <f t="shared" si="15"/>
        <v>3</v>
      </c>
      <c r="AK16" s="590" t="str">
        <f t="shared" si="16"/>
        <v>Asturias, Principado de</v>
      </c>
      <c r="AL16" s="591">
        <f t="shared" si="17"/>
        <v>1.0170394763811268</v>
      </c>
      <c r="AM16" s="587"/>
      <c r="AN16" s="589">
        <f t="shared" si="18"/>
        <v>7</v>
      </c>
      <c r="AO16" s="589">
        <v>6</v>
      </c>
      <c r="AP16" s="589">
        <f t="shared" si="19"/>
        <v>11</v>
      </c>
      <c r="AQ16" s="590" t="str">
        <f t="shared" si="20"/>
        <v>Extremadura</v>
      </c>
      <c r="AR16" s="591">
        <f t="shared" si="21"/>
        <v>4.1835658264590059</v>
      </c>
      <c r="AS16" s="587"/>
      <c r="AT16" s="589">
        <f t="shared" si="22"/>
        <v>12</v>
      </c>
      <c r="AU16" s="589">
        <v>6</v>
      </c>
      <c r="AV16" s="589">
        <f t="shared" si="23"/>
        <v>10</v>
      </c>
      <c r="AW16" s="590" t="str">
        <f t="shared" si="24"/>
        <v>Comunitat Valenciana</v>
      </c>
      <c r="AX16" s="591">
        <f t="shared" si="25"/>
        <v>25.930779150547028</v>
      </c>
    </row>
    <row r="17" spans="1:50" s="231" customFormat="1" ht="18" customHeight="1" x14ac:dyDescent="0.15">
      <c r="A17" s="676"/>
      <c r="B17" s="677" t="s">
        <v>7</v>
      </c>
      <c r="C17" s="678"/>
      <c r="D17" s="679">
        <f t="shared" si="5"/>
        <v>2372640</v>
      </c>
      <c r="E17" s="680">
        <f t="shared" si="0"/>
        <v>4.9976177145984177</v>
      </c>
      <c r="F17" s="678"/>
      <c r="G17" s="681">
        <f>'20pobl'!J18</f>
        <v>1750539</v>
      </c>
      <c r="H17" s="682">
        <f t="shared" si="6"/>
        <v>4.60711683024791</v>
      </c>
      <c r="I17" s="678"/>
      <c r="J17" s="681">
        <f>'20pobl'!Q18</f>
        <v>403248</v>
      </c>
      <c r="K17" s="682">
        <f t="shared" si="7"/>
        <v>6.0963996367389539</v>
      </c>
      <c r="L17" s="678"/>
      <c r="M17" s="681">
        <f>'20pobl'!X18</f>
        <v>218853</v>
      </c>
      <c r="N17" s="682">
        <f t="shared" si="1"/>
        <v>7.6402268751464053</v>
      </c>
      <c r="O17" s="678"/>
      <c r="P17" s="683">
        <f t="shared" si="8"/>
        <v>117431</v>
      </c>
      <c r="Q17" s="684">
        <f>P17*100/D17</f>
        <v>4.9493812799244727</v>
      </c>
      <c r="R17" s="678"/>
      <c r="S17" s="681">
        <f>'44apbpcasaad'!G18</f>
        <v>24563</v>
      </c>
      <c r="T17" s="685">
        <f>S17*100/G17</f>
        <v>1.4031678243101124</v>
      </c>
      <c r="U17" s="678"/>
      <c r="V17" s="681">
        <f>'44apbpcasaad'!J18</f>
        <v>20202</v>
      </c>
      <c r="W17" s="685">
        <f>V17*100/J17</f>
        <v>5.0098202594929173</v>
      </c>
      <c r="X17" s="678"/>
      <c r="Y17" s="681">
        <f>'44apbpcasaad'!M18</f>
        <v>72666</v>
      </c>
      <c r="Z17" s="609">
        <f>Y17*100/M17</f>
        <v>33.203108936135216</v>
      </c>
      <c r="AA17" s="588"/>
      <c r="AB17" s="589">
        <f t="shared" si="2"/>
        <v>1</v>
      </c>
      <c r="AC17" s="589">
        <v>7</v>
      </c>
      <c r="AD17" s="589">
        <f t="shared" si="13"/>
        <v>3</v>
      </c>
      <c r="AE17" s="590" t="str">
        <f t="shared" si="3"/>
        <v>Asturias, Principado de</v>
      </c>
      <c r="AF17" s="591">
        <f t="shared" si="4"/>
        <v>2.95803863097525</v>
      </c>
      <c r="AG17" s="587"/>
      <c r="AH17" s="589">
        <f t="shared" si="14"/>
        <v>1</v>
      </c>
      <c r="AI17" s="589">
        <v>7</v>
      </c>
      <c r="AJ17" s="589">
        <f t="shared" si="15"/>
        <v>12</v>
      </c>
      <c r="AK17" s="590" t="str">
        <f t="shared" si="16"/>
        <v>Galicia</v>
      </c>
      <c r="AL17" s="591">
        <f t="shared" si="17"/>
        <v>1.002900644621231</v>
      </c>
      <c r="AM17" s="587"/>
      <c r="AN17" s="589">
        <f t="shared" si="18"/>
        <v>2</v>
      </c>
      <c r="AO17" s="589">
        <v>7</v>
      </c>
      <c r="AP17" s="589">
        <f t="shared" si="19"/>
        <v>6</v>
      </c>
      <c r="AQ17" s="590" t="str">
        <f t="shared" si="20"/>
        <v>Cantabria</v>
      </c>
      <c r="AR17" s="591">
        <f t="shared" si="21"/>
        <v>3.9612067590416538</v>
      </c>
      <c r="AS17" s="587"/>
      <c r="AT17" s="589">
        <f t="shared" si="22"/>
        <v>1</v>
      </c>
      <c r="AU17" s="589">
        <v>7</v>
      </c>
      <c r="AV17" s="589">
        <f t="shared" si="23"/>
        <v>13</v>
      </c>
      <c r="AW17" s="590" t="str">
        <f t="shared" si="24"/>
        <v>Madrid, Comunidad de</v>
      </c>
      <c r="AX17" s="591">
        <f t="shared" si="25"/>
        <v>25.329890837595944</v>
      </c>
    </row>
    <row r="18" spans="1:50" s="231" customFormat="1" ht="18" customHeight="1" x14ac:dyDescent="0.15">
      <c r="A18" s="676"/>
      <c r="B18" s="677" t="s">
        <v>43</v>
      </c>
      <c r="C18" s="678"/>
      <c r="D18" s="679">
        <f t="shared" si="5"/>
        <v>2053328</v>
      </c>
      <c r="E18" s="680">
        <f t="shared" si="0"/>
        <v>4.3250338806902606</v>
      </c>
      <c r="F18" s="678"/>
      <c r="G18" s="681">
        <f>'20pobl'!J19</f>
        <v>1657821</v>
      </c>
      <c r="H18" s="682">
        <f t="shared" si="6"/>
        <v>4.3630990401461611</v>
      </c>
      <c r="I18" s="678"/>
      <c r="J18" s="681">
        <f>'20pobl'!Q19</f>
        <v>263299</v>
      </c>
      <c r="K18" s="682">
        <f t="shared" si="7"/>
        <v>3.9806172081541131</v>
      </c>
      <c r="L18" s="678"/>
      <c r="M18" s="681">
        <f>'20pobl'!X19</f>
        <v>132208</v>
      </c>
      <c r="N18" s="682">
        <f t="shared" si="1"/>
        <v>4.6154227481887657</v>
      </c>
      <c r="O18" s="678"/>
      <c r="P18" s="683">
        <f t="shared" si="8"/>
        <v>68486</v>
      </c>
      <c r="Q18" s="684">
        <f t="shared" si="9"/>
        <v>3.3353658061449512</v>
      </c>
      <c r="R18" s="678"/>
      <c r="S18" s="681">
        <f>'44apbpcasaad'!G19</f>
        <v>15859</v>
      </c>
      <c r="T18" s="685">
        <f t="shared" si="10"/>
        <v>0.95661714986117319</v>
      </c>
      <c r="U18" s="678"/>
      <c r="V18" s="681">
        <f>'44apbpcasaad'!J19</f>
        <v>12053</v>
      </c>
      <c r="W18" s="685">
        <f t="shared" si="11"/>
        <v>4.5776854450643567</v>
      </c>
      <c r="X18" s="678"/>
      <c r="Y18" s="681">
        <f>'44apbpcasaad'!M19</f>
        <v>40574</v>
      </c>
      <c r="Z18" s="609">
        <f t="shared" si="12"/>
        <v>30.68951954495946</v>
      </c>
      <c r="AA18" s="588"/>
      <c r="AB18" s="589">
        <f t="shared" si="2"/>
        <v>2</v>
      </c>
      <c r="AC18" s="589">
        <v>8</v>
      </c>
      <c r="AD18" s="589">
        <f t="shared" si="13"/>
        <v>2</v>
      </c>
      <c r="AE18" s="590" t="str">
        <f t="shared" si="3"/>
        <v>Aragón</v>
      </c>
      <c r="AF18" s="591">
        <f t="shared" si="4"/>
        <v>2.8947874373734748</v>
      </c>
      <c r="AG18" s="587"/>
      <c r="AH18" s="589">
        <f t="shared" si="14"/>
        <v>11</v>
      </c>
      <c r="AI18" s="589">
        <v>8</v>
      </c>
      <c r="AJ18" s="589">
        <f t="shared" si="15"/>
        <v>16</v>
      </c>
      <c r="AK18" s="590" t="str">
        <f t="shared" si="16"/>
        <v>País Vasco</v>
      </c>
      <c r="AL18" s="591">
        <f t="shared" si="17"/>
        <v>1.0025022749294226</v>
      </c>
      <c r="AM18" s="587"/>
      <c r="AN18" s="589">
        <f t="shared" si="18"/>
        <v>3</v>
      </c>
      <c r="AO18" s="589">
        <v>8</v>
      </c>
      <c r="AP18" s="589">
        <f t="shared" si="19"/>
        <v>10</v>
      </c>
      <c r="AQ18" s="590" t="str">
        <f t="shared" si="20"/>
        <v>Comunitat Valenciana</v>
      </c>
      <c r="AR18" s="591">
        <f t="shared" si="21"/>
        <v>3.9543516778964936</v>
      </c>
      <c r="AS18" s="587"/>
      <c r="AT18" s="589">
        <f t="shared" si="22"/>
        <v>3</v>
      </c>
      <c r="AU18" s="589">
        <v>8</v>
      </c>
      <c r="AV18" s="589">
        <f t="shared" si="23"/>
        <v>11</v>
      </c>
      <c r="AW18" s="590" t="str">
        <f t="shared" si="24"/>
        <v>Extremadura</v>
      </c>
      <c r="AX18" s="591">
        <f t="shared" si="25"/>
        <v>25.315106204960731</v>
      </c>
    </row>
    <row r="19" spans="1:50" s="231" customFormat="1" ht="18" customHeight="1" x14ac:dyDescent="0.15">
      <c r="A19" s="676"/>
      <c r="B19" s="677" t="s">
        <v>44</v>
      </c>
      <c r="C19" s="678"/>
      <c r="D19" s="679">
        <f t="shared" si="5"/>
        <v>7792611</v>
      </c>
      <c r="E19" s="680">
        <f t="shared" si="0"/>
        <v>16.413990650319683</v>
      </c>
      <c r="F19" s="678"/>
      <c r="G19" s="681">
        <f>'20pobl'!J20</f>
        <v>6290816</v>
      </c>
      <c r="H19" s="682">
        <f t="shared" si="6"/>
        <v>16.556343086096817</v>
      </c>
      <c r="I19" s="678"/>
      <c r="J19" s="681">
        <f>'20pobl'!Q20</f>
        <v>1048523</v>
      </c>
      <c r="K19" s="682">
        <f t="shared" si="7"/>
        <v>15.851821301810395</v>
      </c>
      <c r="L19" s="678"/>
      <c r="M19" s="681">
        <f>'20pobl'!X20</f>
        <v>453272</v>
      </c>
      <c r="N19" s="682">
        <f t="shared" si="1"/>
        <v>15.823867692704059</v>
      </c>
      <c r="O19" s="678"/>
      <c r="P19" s="683">
        <f t="shared" si="8"/>
        <v>194624</v>
      </c>
      <c r="Q19" s="684">
        <f t="shared" si="9"/>
        <v>2.4975454311783305</v>
      </c>
      <c r="R19" s="678"/>
      <c r="S19" s="681">
        <f>'44apbpcasaad'!G20</f>
        <v>53078</v>
      </c>
      <c r="T19" s="685">
        <f t="shared" si="10"/>
        <v>0.84373791889637206</v>
      </c>
      <c r="U19" s="678"/>
      <c r="V19" s="681">
        <f>'44apbpcasaad'!J20</f>
        <v>39208</v>
      </c>
      <c r="W19" s="685">
        <f t="shared" si="11"/>
        <v>3.7393552645006358</v>
      </c>
      <c r="X19" s="678"/>
      <c r="Y19" s="681">
        <f>'44apbpcasaad'!M20</f>
        <v>102338</v>
      </c>
      <c r="Z19" s="609">
        <f t="shared" si="12"/>
        <v>22.577613441818599</v>
      </c>
      <c r="AA19" s="588"/>
      <c r="AB19" s="589">
        <f t="shared" si="2"/>
        <v>15</v>
      </c>
      <c r="AC19" s="589">
        <v>9</v>
      </c>
      <c r="AD19" s="589">
        <f t="shared" si="13"/>
        <v>20</v>
      </c>
      <c r="AE19" s="590" t="str">
        <f t="shared" si="3"/>
        <v>TOTAL</v>
      </c>
      <c r="AF19" s="591">
        <f t="shared" si="4"/>
        <v>2.8483307783269742</v>
      </c>
      <c r="AG19" s="587"/>
      <c r="AH19" s="589">
        <f t="shared" si="14"/>
        <v>14</v>
      </c>
      <c r="AI19" s="589">
        <v>9</v>
      </c>
      <c r="AJ19" s="589">
        <f t="shared" si="15"/>
        <v>6</v>
      </c>
      <c r="AK19" s="590" t="str">
        <f t="shared" si="16"/>
        <v>Cantabria</v>
      </c>
      <c r="AL19" s="591">
        <f t="shared" si="17"/>
        <v>1.0021383985770655</v>
      </c>
      <c r="AM19" s="587"/>
      <c r="AN19" s="589">
        <f t="shared" si="18"/>
        <v>10</v>
      </c>
      <c r="AO19" s="589">
        <v>9</v>
      </c>
      <c r="AP19" s="589">
        <f t="shared" si="19"/>
        <v>20</v>
      </c>
      <c r="AQ19" s="590" t="str">
        <f t="shared" si="20"/>
        <v>TOTAL</v>
      </c>
      <c r="AR19" s="591">
        <f t="shared" si="21"/>
        <v>3.9448323364618512</v>
      </c>
      <c r="AS19" s="587"/>
      <c r="AT19" s="589">
        <f t="shared" si="22"/>
        <v>15</v>
      </c>
      <c r="AU19" s="589">
        <v>9</v>
      </c>
      <c r="AV19" s="589">
        <f t="shared" si="23"/>
        <v>20</v>
      </c>
      <c r="AW19" s="590" t="str">
        <f t="shared" si="24"/>
        <v>TOTAL</v>
      </c>
      <c r="AX19" s="591">
        <f t="shared" si="25"/>
        <v>25.252480115958097</v>
      </c>
    </row>
    <row r="20" spans="1:50" s="231" customFormat="1" ht="18" customHeight="1" x14ac:dyDescent="0.15">
      <c r="A20" s="676"/>
      <c r="B20" s="677" t="s">
        <v>6</v>
      </c>
      <c r="C20" s="678"/>
      <c r="D20" s="679">
        <f t="shared" si="5"/>
        <v>5097967</v>
      </c>
      <c r="E20" s="680">
        <f t="shared" si="0"/>
        <v>10.738118799159649</v>
      </c>
      <c r="F20" s="678"/>
      <c r="G20" s="681">
        <f>'20pobl'!J21</f>
        <v>4079746</v>
      </c>
      <c r="H20" s="682">
        <f t="shared" si="6"/>
        <v>10.737188065925176</v>
      </c>
      <c r="I20" s="678"/>
      <c r="J20" s="681">
        <f>'20pobl'!Q21</f>
        <v>729753</v>
      </c>
      <c r="K20" s="682">
        <f t="shared" si="7"/>
        <v>11.032580258573288</v>
      </c>
      <c r="L20" s="678"/>
      <c r="M20" s="681">
        <f>'20pobl'!X21</f>
        <v>288468</v>
      </c>
      <c r="N20" s="682">
        <f t="shared" si="1"/>
        <v>10.070508360496467</v>
      </c>
      <c r="O20" s="678"/>
      <c r="P20" s="683">
        <f t="shared" si="8"/>
        <v>142054</v>
      </c>
      <c r="Q20" s="684">
        <f t="shared" si="9"/>
        <v>2.7864833177617667</v>
      </c>
      <c r="R20" s="678"/>
      <c r="S20" s="681">
        <f>'44apbpcasaad'!G21</f>
        <v>38395</v>
      </c>
      <c r="T20" s="685">
        <f t="shared" si="10"/>
        <v>0.94111251043569866</v>
      </c>
      <c r="U20" s="678"/>
      <c r="V20" s="681">
        <f>'44apbpcasaad'!J21</f>
        <v>28857</v>
      </c>
      <c r="W20" s="685">
        <f t="shared" si="11"/>
        <v>3.9543516778964936</v>
      </c>
      <c r="X20" s="678"/>
      <c r="Y20" s="681">
        <f>'44apbpcasaad'!M21</f>
        <v>74802</v>
      </c>
      <c r="Z20" s="609">
        <f t="shared" si="12"/>
        <v>25.930779150547028</v>
      </c>
      <c r="AA20" s="588"/>
      <c r="AB20" s="589">
        <f t="shared" si="2"/>
        <v>10</v>
      </c>
      <c r="AC20" s="589">
        <v>10</v>
      </c>
      <c r="AD20" s="589">
        <f t="shared" si="13"/>
        <v>10</v>
      </c>
      <c r="AE20" s="590" t="str">
        <f t="shared" si="3"/>
        <v>Comunitat Valenciana</v>
      </c>
      <c r="AF20" s="592">
        <f t="shared" si="4"/>
        <v>2.7864833177617667</v>
      </c>
      <c r="AG20" s="587"/>
      <c r="AH20" s="589">
        <f t="shared" si="14"/>
        <v>12</v>
      </c>
      <c r="AI20" s="589">
        <v>10</v>
      </c>
      <c r="AJ20" s="589">
        <f t="shared" si="15"/>
        <v>20</v>
      </c>
      <c r="AK20" s="590" t="str">
        <f t="shared" si="16"/>
        <v>TOTAL</v>
      </c>
      <c r="AL20" s="591">
        <f t="shared" si="17"/>
        <v>0.96843886040812799</v>
      </c>
      <c r="AM20" s="587"/>
      <c r="AN20" s="589">
        <f t="shared" si="18"/>
        <v>8</v>
      </c>
      <c r="AO20" s="589">
        <v>10</v>
      </c>
      <c r="AP20" s="589">
        <f t="shared" si="19"/>
        <v>9</v>
      </c>
      <c r="AQ20" s="590" t="str">
        <f t="shared" si="20"/>
        <v>Cataluña</v>
      </c>
      <c r="AR20" s="591">
        <f t="shared" si="21"/>
        <v>3.7393552645006358</v>
      </c>
      <c r="AS20" s="587"/>
      <c r="AT20" s="589">
        <f t="shared" si="22"/>
        <v>6</v>
      </c>
      <c r="AU20" s="589">
        <v>10</v>
      </c>
      <c r="AV20" s="589">
        <f t="shared" si="23"/>
        <v>2</v>
      </c>
      <c r="AW20" s="590" t="str">
        <f t="shared" si="24"/>
        <v>Aragón</v>
      </c>
      <c r="AX20" s="591">
        <f t="shared" si="25"/>
        <v>24.074742454085158</v>
      </c>
    </row>
    <row r="21" spans="1:50" s="231" customFormat="1" ht="18" customHeight="1" x14ac:dyDescent="0.15">
      <c r="A21" s="676"/>
      <c r="B21" s="677" t="s">
        <v>5</v>
      </c>
      <c r="C21" s="678"/>
      <c r="D21" s="679">
        <f t="shared" si="5"/>
        <v>1054776</v>
      </c>
      <c r="E21" s="680">
        <f t="shared" si="0"/>
        <v>2.221730739822839</v>
      </c>
      <c r="F21" s="678"/>
      <c r="G21" s="681">
        <f>'20pobl'!J22</f>
        <v>828053</v>
      </c>
      <c r="H21" s="682">
        <f t="shared" si="6"/>
        <v>2.1792927279182428</v>
      </c>
      <c r="I21" s="678"/>
      <c r="J21" s="681">
        <f>'20pobl'!Q22</f>
        <v>152621</v>
      </c>
      <c r="K21" s="682">
        <f t="shared" si="7"/>
        <v>2.3073607530818152</v>
      </c>
      <c r="L21" s="678"/>
      <c r="M21" s="681">
        <f>'20pobl'!X22</f>
        <v>74102</v>
      </c>
      <c r="N21" s="682">
        <f t="shared" si="1"/>
        <v>2.5869240627366263</v>
      </c>
      <c r="O21" s="678"/>
      <c r="P21" s="683">
        <f t="shared" si="8"/>
        <v>33607</v>
      </c>
      <c r="Q21" s="684">
        <f t="shared" si="9"/>
        <v>3.1861741260703695</v>
      </c>
      <c r="R21" s="678"/>
      <c r="S21" s="681">
        <f>'44apbpcasaad'!G22</f>
        <v>8463</v>
      </c>
      <c r="T21" s="685">
        <f t="shared" si="10"/>
        <v>1.0220360290947561</v>
      </c>
      <c r="U21" s="678"/>
      <c r="V21" s="681">
        <f>'44apbpcasaad'!J22</f>
        <v>6385</v>
      </c>
      <c r="W21" s="685">
        <f t="shared" si="11"/>
        <v>4.1835658264590059</v>
      </c>
      <c r="X21" s="678"/>
      <c r="Y21" s="681">
        <f>'44apbpcasaad'!M22</f>
        <v>18759</v>
      </c>
      <c r="Z21" s="609">
        <f t="shared" si="12"/>
        <v>25.315106204960731</v>
      </c>
      <c r="AA21" s="588"/>
      <c r="AB21" s="589">
        <f t="shared" si="2"/>
        <v>4</v>
      </c>
      <c r="AC21" s="589">
        <v>11</v>
      </c>
      <c r="AD21" s="589">
        <f t="shared" si="13"/>
        <v>17</v>
      </c>
      <c r="AE21" s="590" t="str">
        <f t="shared" si="3"/>
        <v>Rioja, La</v>
      </c>
      <c r="AF21" s="591">
        <f t="shared" si="4"/>
        <v>2.7734360346616982</v>
      </c>
      <c r="AG21" s="587"/>
      <c r="AH21" s="589">
        <f t="shared" si="14"/>
        <v>5</v>
      </c>
      <c r="AI21" s="589">
        <v>11</v>
      </c>
      <c r="AJ21" s="589">
        <f t="shared" si="15"/>
        <v>8</v>
      </c>
      <c r="AK21" s="590" t="str">
        <f t="shared" si="16"/>
        <v>Castilla - La Mancha</v>
      </c>
      <c r="AL21" s="591">
        <f t="shared" si="17"/>
        <v>0.95661714986117319</v>
      </c>
      <c r="AM21" s="587"/>
      <c r="AN21" s="589">
        <f t="shared" si="18"/>
        <v>6</v>
      </c>
      <c r="AO21" s="589">
        <v>11</v>
      </c>
      <c r="AP21" s="589">
        <f t="shared" si="19"/>
        <v>2</v>
      </c>
      <c r="AQ21" s="590" t="str">
        <f t="shared" si="20"/>
        <v>Aragón</v>
      </c>
      <c r="AR21" s="591">
        <f t="shared" si="21"/>
        <v>3.5665259924168584</v>
      </c>
      <c r="AS21" s="587"/>
      <c r="AT21" s="589">
        <f t="shared" si="22"/>
        <v>8</v>
      </c>
      <c r="AU21" s="589">
        <v>11</v>
      </c>
      <c r="AV21" s="589">
        <f t="shared" si="23"/>
        <v>14</v>
      </c>
      <c r="AW21" s="590" t="str">
        <f t="shared" si="24"/>
        <v>Murcia, Región de</v>
      </c>
      <c r="AX21" s="591">
        <f t="shared" si="25"/>
        <v>23.658645525096311</v>
      </c>
    </row>
    <row r="22" spans="1:50" s="231" customFormat="1" ht="18" customHeight="1" x14ac:dyDescent="0.15">
      <c r="A22" s="676"/>
      <c r="B22" s="677" t="s">
        <v>38</v>
      </c>
      <c r="C22" s="678"/>
      <c r="D22" s="679">
        <f t="shared" si="5"/>
        <v>2690464</v>
      </c>
      <c r="E22" s="680">
        <f t="shared" si="0"/>
        <v>5.6670672950339354</v>
      </c>
      <c r="F22" s="678"/>
      <c r="G22" s="681">
        <f>'20pobl'!J23</f>
        <v>1987834</v>
      </c>
      <c r="H22" s="682">
        <f t="shared" si="6"/>
        <v>5.231636357224275</v>
      </c>
      <c r="I22" s="678"/>
      <c r="J22" s="681">
        <f>'20pobl'!Q23</f>
        <v>464829</v>
      </c>
      <c r="K22" s="682">
        <f t="shared" si="7"/>
        <v>7.0273959120584131</v>
      </c>
      <c r="L22" s="678"/>
      <c r="M22" s="681">
        <f>'20pobl'!X23</f>
        <v>237801</v>
      </c>
      <c r="N22" s="682">
        <f t="shared" si="1"/>
        <v>8.3017074983513606</v>
      </c>
      <c r="O22" s="678"/>
      <c r="P22" s="683">
        <f t="shared" si="8"/>
        <v>71475</v>
      </c>
      <c r="Q22" s="684">
        <f t="shared" si="9"/>
        <v>2.6566049573605146</v>
      </c>
      <c r="R22" s="678"/>
      <c r="S22" s="681">
        <f>'44apbpcasaad'!G23</f>
        <v>19936</v>
      </c>
      <c r="T22" s="685">
        <f t="shared" si="10"/>
        <v>1.002900644621231</v>
      </c>
      <c r="U22" s="678"/>
      <c r="V22" s="681">
        <f>'44apbpcasaad'!J23</f>
        <v>12932</v>
      </c>
      <c r="W22" s="685">
        <f t="shared" si="11"/>
        <v>2.7820983630539402</v>
      </c>
      <c r="X22" s="678"/>
      <c r="Y22" s="681">
        <f>'44apbpcasaad'!M23</f>
        <v>38607</v>
      </c>
      <c r="Z22" s="609">
        <f t="shared" si="12"/>
        <v>16.235003216975539</v>
      </c>
      <c r="AA22" s="588"/>
      <c r="AB22" s="589">
        <f t="shared" si="2"/>
        <v>12</v>
      </c>
      <c r="AC22" s="589">
        <v>12</v>
      </c>
      <c r="AD22" s="589">
        <f t="shared" si="13"/>
        <v>12</v>
      </c>
      <c r="AE22" s="590" t="str">
        <f t="shared" si="3"/>
        <v>Galicia</v>
      </c>
      <c r="AF22" s="591">
        <f t="shared" si="4"/>
        <v>2.6566049573605146</v>
      </c>
      <c r="AG22" s="587"/>
      <c r="AH22" s="589">
        <f t="shared" si="14"/>
        <v>7</v>
      </c>
      <c r="AI22" s="589">
        <v>12</v>
      </c>
      <c r="AJ22" s="589">
        <f t="shared" si="15"/>
        <v>10</v>
      </c>
      <c r="AK22" s="590" t="str">
        <f t="shared" si="16"/>
        <v>Comunitat Valenciana</v>
      </c>
      <c r="AL22" s="591">
        <f t="shared" si="17"/>
        <v>0.94111251043569866</v>
      </c>
      <c r="AM22" s="587"/>
      <c r="AN22" s="589">
        <f t="shared" si="18"/>
        <v>18</v>
      </c>
      <c r="AO22" s="589">
        <v>12</v>
      </c>
      <c r="AP22" s="589">
        <f t="shared" si="19"/>
        <v>13</v>
      </c>
      <c r="AQ22" s="590" t="str">
        <f t="shared" si="20"/>
        <v>Madrid, Comunidad de</v>
      </c>
      <c r="AR22" s="591">
        <f t="shared" si="21"/>
        <v>3.4974337064899226</v>
      </c>
      <c r="AS22" s="587"/>
      <c r="AT22" s="589">
        <f t="shared" si="22"/>
        <v>18</v>
      </c>
      <c r="AU22" s="589">
        <v>12</v>
      </c>
      <c r="AV22" s="589">
        <f t="shared" si="23"/>
        <v>6</v>
      </c>
      <c r="AW22" s="590" t="str">
        <f t="shared" si="24"/>
        <v>Cantabria</v>
      </c>
      <c r="AX22" s="591">
        <f t="shared" si="25"/>
        <v>23.318221702252121</v>
      </c>
    </row>
    <row r="23" spans="1:50" s="231" customFormat="1" ht="18" customHeight="1" x14ac:dyDescent="0.15">
      <c r="A23" s="676"/>
      <c r="B23" s="677" t="s">
        <v>45</v>
      </c>
      <c r="C23" s="678"/>
      <c r="D23" s="679">
        <f t="shared" si="5"/>
        <v>6750336</v>
      </c>
      <c r="E23" s="680">
        <f t="shared" si="0"/>
        <v>14.218591431102663</v>
      </c>
      <c r="F23" s="678"/>
      <c r="G23" s="681">
        <f>'20pobl'!J24</f>
        <v>5514027</v>
      </c>
      <c r="H23" s="682">
        <f t="shared" si="6"/>
        <v>14.511968367537881</v>
      </c>
      <c r="I23" s="678"/>
      <c r="J23" s="681">
        <f>'20pobl'!Q24</f>
        <v>866035</v>
      </c>
      <c r="K23" s="682">
        <f t="shared" si="7"/>
        <v>13.092924104777257</v>
      </c>
      <c r="L23" s="678"/>
      <c r="M23" s="681">
        <f>'20pobl'!X24</f>
        <v>370274</v>
      </c>
      <c r="N23" s="682">
        <f t="shared" si="1"/>
        <v>12.92638147965968</v>
      </c>
      <c r="O23" s="678"/>
      <c r="P23" s="683">
        <f t="shared" si="8"/>
        <v>168871</v>
      </c>
      <c r="Q23" s="684">
        <f t="shared" si="9"/>
        <v>2.5016680651155734</v>
      </c>
      <c r="R23" s="678"/>
      <c r="S23" s="681">
        <f>'44apbpcasaad'!G24</f>
        <v>44792</v>
      </c>
      <c r="T23" s="685">
        <f t="shared" si="10"/>
        <v>0.81232826752571219</v>
      </c>
      <c r="U23" s="678"/>
      <c r="V23" s="681">
        <f>'44apbpcasaad'!J24</f>
        <v>30289</v>
      </c>
      <c r="W23" s="685">
        <f t="shared" si="11"/>
        <v>3.4974337064899226</v>
      </c>
      <c r="X23" s="678"/>
      <c r="Y23" s="681">
        <f>'44apbpcasaad'!M24</f>
        <v>93790</v>
      </c>
      <c r="Z23" s="609">
        <f t="shared" si="12"/>
        <v>25.329890837595944</v>
      </c>
      <c r="AA23" s="588"/>
      <c r="AB23" s="589">
        <f t="shared" si="2"/>
        <v>14</v>
      </c>
      <c r="AC23" s="589">
        <v>13</v>
      </c>
      <c r="AD23" s="589">
        <f t="shared" si="13"/>
        <v>14</v>
      </c>
      <c r="AE23" s="590" t="str">
        <f t="shared" si="3"/>
        <v>Murcia, Región de</v>
      </c>
      <c r="AF23" s="591">
        <f t="shared" si="4"/>
        <v>2.5225899190405503</v>
      </c>
      <c r="AG23" s="587"/>
      <c r="AH23" s="589">
        <f t="shared" si="14"/>
        <v>15</v>
      </c>
      <c r="AI23" s="589">
        <v>13</v>
      </c>
      <c r="AJ23" s="589">
        <f t="shared" si="15"/>
        <v>5</v>
      </c>
      <c r="AK23" s="590" t="str">
        <f t="shared" si="16"/>
        <v>Canarias</v>
      </c>
      <c r="AL23" s="591">
        <f t="shared" si="17"/>
        <v>0.84728013767471133</v>
      </c>
      <c r="AM23" s="587"/>
      <c r="AN23" s="589">
        <f t="shared" si="18"/>
        <v>12</v>
      </c>
      <c r="AO23" s="589">
        <v>13</v>
      </c>
      <c r="AP23" s="589">
        <f t="shared" si="19"/>
        <v>18</v>
      </c>
      <c r="AQ23" s="590" t="str">
        <f t="shared" si="20"/>
        <v>Ceuta y Melilla</v>
      </c>
      <c r="AR23" s="591">
        <f t="shared" si="21"/>
        <v>3.4359008440220644</v>
      </c>
      <c r="AS23" s="587"/>
      <c r="AT23" s="589">
        <f t="shared" si="22"/>
        <v>7</v>
      </c>
      <c r="AU23" s="589">
        <v>13</v>
      </c>
      <c r="AV23" s="589">
        <f t="shared" si="23"/>
        <v>16</v>
      </c>
      <c r="AW23" s="590" t="str">
        <f t="shared" si="24"/>
        <v>País Vasco</v>
      </c>
      <c r="AX23" s="591">
        <f t="shared" si="25"/>
        <v>23.292134055628441</v>
      </c>
    </row>
    <row r="24" spans="1:50" s="231" customFormat="1" ht="18" customHeight="1" x14ac:dyDescent="0.15">
      <c r="A24" s="676"/>
      <c r="B24" s="677" t="s">
        <v>46</v>
      </c>
      <c r="C24" s="678"/>
      <c r="D24" s="679">
        <f t="shared" si="5"/>
        <v>1531878</v>
      </c>
      <c r="E24" s="680">
        <f t="shared" si="0"/>
        <v>3.2266760357254345</v>
      </c>
      <c r="F24" s="678"/>
      <c r="G24" s="681">
        <f>'20pobl'!J25</f>
        <v>1285039</v>
      </c>
      <c r="H24" s="682">
        <f t="shared" si="6"/>
        <v>3.382001089050255</v>
      </c>
      <c r="I24" s="678"/>
      <c r="J24" s="681">
        <f>'20pobl'!Q25</f>
        <v>175195</v>
      </c>
      <c r="K24" s="682">
        <f t="shared" si="7"/>
        <v>2.6486398800700339</v>
      </c>
      <c r="L24" s="678"/>
      <c r="M24" s="681">
        <f>'20pobl'!X25</f>
        <v>71644</v>
      </c>
      <c r="N24" s="682">
        <f t="shared" si="1"/>
        <v>2.501114511763554</v>
      </c>
      <c r="O24" s="678"/>
      <c r="P24" s="683">
        <f t="shared" si="8"/>
        <v>38643</v>
      </c>
      <c r="Q24" s="684">
        <f t="shared" si="9"/>
        <v>2.5225899190405503</v>
      </c>
      <c r="R24" s="678"/>
      <c r="S24" s="681">
        <f>'44apbpcasaad'!G25</f>
        <v>14237</v>
      </c>
      <c r="T24" s="685">
        <f t="shared" si="10"/>
        <v>1.1079041180851321</v>
      </c>
      <c r="U24" s="678"/>
      <c r="V24" s="681">
        <f>'44apbpcasaad'!J25</f>
        <v>7456</v>
      </c>
      <c r="W24" s="685">
        <f t="shared" si="11"/>
        <v>4.2558292188704012</v>
      </c>
      <c r="X24" s="678"/>
      <c r="Y24" s="681">
        <f>'44apbpcasaad'!M25</f>
        <v>16950</v>
      </c>
      <c r="Z24" s="609">
        <f t="shared" si="12"/>
        <v>23.658645525096311</v>
      </c>
      <c r="AA24" s="588"/>
      <c r="AB24" s="589">
        <f t="shared" si="2"/>
        <v>13</v>
      </c>
      <c r="AC24" s="589">
        <v>14</v>
      </c>
      <c r="AD24" s="589">
        <f t="shared" si="13"/>
        <v>13</v>
      </c>
      <c r="AE24" s="590" t="str">
        <f t="shared" si="3"/>
        <v>Madrid, Comunidad de</v>
      </c>
      <c r="AF24" s="591">
        <f t="shared" si="4"/>
        <v>2.5016680651155734</v>
      </c>
      <c r="AG24" s="587"/>
      <c r="AH24" s="589">
        <f t="shared" si="14"/>
        <v>4</v>
      </c>
      <c r="AI24" s="589">
        <v>14</v>
      </c>
      <c r="AJ24" s="589">
        <f t="shared" si="15"/>
        <v>9</v>
      </c>
      <c r="AK24" s="590" t="str">
        <f t="shared" si="16"/>
        <v>Cataluña</v>
      </c>
      <c r="AL24" s="591">
        <f t="shared" si="17"/>
        <v>0.84373791889637206</v>
      </c>
      <c r="AM24" s="587"/>
      <c r="AN24" s="589">
        <f t="shared" si="18"/>
        <v>4</v>
      </c>
      <c r="AO24" s="589">
        <v>14</v>
      </c>
      <c r="AP24" s="589">
        <f t="shared" si="19"/>
        <v>16</v>
      </c>
      <c r="AQ24" s="590" t="str">
        <f t="shared" si="20"/>
        <v>País Vasco</v>
      </c>
      <c r="AR24" s="591">
        <f t="shared" si="21"/>
        <v>3.3809914781574699</v>
      </c>
      <c r="AS24" s="587"/>
      <c r="AT24" s="589">
        <f t="shared" si="22"/>
        <v>11</v>
      </c>
      <c r="AU24" s="589">
        <v>14</v>
      </c>
      <c r="AV24" s="589">
        <f t="shared" si="23"/>
        <v>15</v>
      </c>
      <c r="AW24" s="590" t="str">
        <f t="shared" si="24"/>
        <v>Navarra, Comunidad Foral de</v>
      </c>
      <c r="AX24" s="591">
        <f t="shared" si="25"/>
        <v>23.02425382130286</v>
      </c>
    </row>
    <row r="25" spans="1:50" s="231" customFormat="1" ht="18" customHeight="1" x14ac:dyDescent="0.15">
      <c r="B25" s="677" t="s">
        <v>47</v>
      </c>
      <c r="C25" s="678"/>
      <c r="D25" s="686">
        <f t="shared" si="5"/>
        <v>664117</v>
      </c>
      <c r="E25" s="680">
        <f t="shared" si="0"/>
        <v>1.3988649284198011</v>
      </c>
      <c r="F25" s="678"/>
      <c r="G25" s="687">
        <f>'20pobl'!J26</f>
        <v>529501</v>
      </c>
      <c r="H25" s="682">
        <f t="shared" si="6"/>
        <v>1.3935553385175072</v>
      </c>
      <c r="I25" s="678"/>
      <c r="J25" s="687">
        <f>'20pobl'!Q26</f>
        <v>93138</v>
      </c>
      <c r="K25" s="682">
        <f>J25*100/$J$30</f>
        <v>1.408082543165974</v>
      </c>
      <c r="L25" s="678"/>
      <c r="M25" s="687">
        <f>'20pobl'!X26</f>
        <v>41478</v>
      </c>
      <c r="N25" s="682">
        <f t="shared" si="1"/>
        <v>1.4480099899353567</v>
      </c>
      <c r="O25" s="678"/>
      <c r="P25" s="688">
        <f t="shared" si="8"/>
        <v>15455</v>
      </c>
      <c r="Q25" s="684">
        <f t="shared" si="9"/>
        <v>2.3271501858859205</v>
      </c>
      <c r="R25" s="678"/>
      <c r="S25" s="687">
        <f>'44apbpcasaad'!G26</f>
        <v>3309</v>
      </c>
      <c r="T25" s="685">
        <f t="shared" si="10"/>
        <v>0.62492799824740652</v>
      </c>
      <c r="U25" s="678"/>
      <c r="V25" s="687">
        <f>'44apbpcasaad'!J26</f>
        <v>2596</v>
      </c>
      <c r="W25" s="685">
        <f t="shared" si="11"/>
        <v>2.7872619124310165</v>
      </c>
      <c r="X25" s="678"/>
      <c r="Y25" s="687">
        <f>'44apbpcasaad'!M26</f>
        <v>9550</v>
      </c>
      <c r="Z25" s="609">
        <f t="shared" si="12"/>
        <v>23.02425382130286</v>
      </c>
      <c r="AA25" s="588"/>
      <c r="AB25" s="589">
        <f t="shared" si="2"/>
        <v>17</v>
      </c>
      <c r="AC25" s="589">
        <v>15</v>
      </c>
      <c r="AD25" s="589">
        <f t="shared" si="13"/>
        <v>9</v>
      </c>
      <c r="AE25" s="590" t="str">
        <f t="shared" si="3"/>
        <v>Cataluña</v>
      </c>
      <c r="AF25" s="591">
        <f t="shared" si="4"/>
        <v>2.4975454311783305</v>
      </c>
      <c r="AG25" s="587"/>
      <c r="AH25" s="589">
        <f t="shared" si="14"/>
        <v>18</v>
      </c>
      <c r="AI25" s="589">
        <v>15</v>
      </c>
      <c r="AJ25" s="589">
        <f t="shared" si="15"/>
        <v>13</v>
      </c>
      <c r="AK25" s="590" t="str">
        <f t="shared" si="16"/>
        <v>Madrid, Comunidad de</v>
      </c>
      <c r="AL25" s="591">
        <f t="shared" si="17"/>
        <v>0.81232826752571219</v>
      </c>
      <c r="AM25" s="587"/>
      <c r="AN25" s="589">
        <f t="shared" si="18"/>
        <v>17</v>
      </c>
      <c r="AO25" s="589">
        <v>15</v>
      </c>
      <c r="AP25" s="589">
        <f t="shared" si="19"/>
        <v>17</v>
      </c>
      <c r="AQ25" s="590" t="str">
        <f t="shared" si="20"/>
        <v>Rioja, La</v>
      </c>
      <c r="AR25" s="591">
        <f t="shared" si="21"/>
        <v>3.3697281096125025</v>
      </c>
      <c r="AS25" s="587"/>
      <c r="AT25" s="589">
        <f t="shared" si="22"/>
        <v>14</v>
      </c>
      <c r="AU25" s="589">
        <v>15</v>
      </c>
      <c r="AV25" s="589">
        <f t="shared" si="23"/>
        <v>9</v>
      </c>
      <c r="AW25" s="590" t="str">
        <f t="shared" si="24"/>
        <v>Cataluña</v>
      </c>
      <c r="AX25" s="591">
        <f t="shared" si="25"/>
        <v>22.577613441818599</v>
      </c>
    </row>
    <row r="26" spans="1:50" s="231" customFormat="1" ht="18" customHeight="1" x14ac:dyDescent="0.15">
      <c r="B26" s="677" t="s">
        <v>48</v>
      </c>
      <c r="C26" s="678"/>
      <c r="D26" s="686">
        <f t="shared" si="5"/>
        <v>2208174</v>
      </c>
      <c r="E26" s="680">
        <f t="shared" si="0"/>
        <v>4.6511942390399073</v>
      </c>
      <c r="F26" s="678"/>
      <c r="G26" s="687">
        <f>'20pobl'!J27</f>
        <v>1695657</v>
      </c>
      <c r="H26" s="682">
        <f t="shared" si="6"/>
        <v>4.4626768686831202</v>
      </c>
      <c r="I26" s="678"/>
      <c r="J26" s="687">
        <f>'20pobl'!Q27</f>
        <v>353210</v>
      </c>
      <c r="K26" s="682">
        <f t="shared" si="7"/>
        <v>5.3399131940953604</v>
      </c>
      <c r="L26" s="678"/>
      <c r="M26" s="687">
        <f>'20pobl'!X27</f>
        <v>159307</v>
      </c>
      <c r="N26" s="682">
        <f t="shared" si="1"/>
        <v>5.561457338025745</v>
      </c>
      <c r="O26" s="678"/>
      <c r="P26" s="688">
        <f t="shared" si="8"/>
        <v>66047</v>
      </c>
      <c r="Q26" s="684">
        <f t="shared" si="9"/>
        <v>2.9910233523264016</v>
      </c>
      <c r="R26" s="678"/>
      <c r="S26" s="687">
        <f>'44apbpcasaad'!G27</f>
        <v>16999</v>
      </c>
      <c r="T26" s="685">
        <f t="shared" si="10"/>
        <v>1.0025022749294226</v>
      </c>
      <c r="U26" s="678"/>
      <c r="V26" s="687">
        <f>'44apbpcasaad'!J27</f>
        <v>11942</v>
      </c>
      <c r="W26" s="685">
        <f t="shared" si="11"/>
        <v>3.3809914781574699</v>
      </c>
      <c r="X26" s="678"/>
      <c r="Y26" s="687">
        <f>'44apbpcasaad'!M27</f>
        <v>37106</v>
      </c>
      <c r="Z26" s="609">
        <f t="shared" si="12"/>
        <v>23.292134055628441</v>
      </c>
      <c r="AA26" s="588"/>
      <c r="AB26" s="589">
        <f t="shared" si="2"/>
        <v>6</v>
      </c>
      <c r="AC26" s="589">
        <v>16</v>
      </c>
      <c r="AD26" s="589">
        <f t="shared" si="13"/>
        <v>4</v>
      </c>
      <c r="AE26" s="590" t="str">
        <f t="shared" si="3"/>
        <v>Balears, Illes</v>
      </c>
      <c r="AF26" s="592">
        <f t="shared" si="4"/>
        <v>2.3339812129087525</v>
      </c>
      <c r="AG26" s="587"/>
      <c r="AH26" s="589">
        <f t="shared" si="14"/>
        <v>8</v>
      </c>
      <c r="AI26" s="589">
        <v>16</v>
      </c>
      <c r="AJ26" s="589">
        <f t="shared" si="15"/>
        <v>2</v>
      </c>
      <c r="AK26" s="590" t="str">
        <f t="shared" si="16"/>
        <v>Aragón</v>
      </c>
      <c r="AL26" s="591">
        <f t="shared" si="17"/>
        <v>0.77986725128486012</v>
      </c>
      <c r="AM26" s="587"/>
      <c r="AN26" s="589">
        <f t="shared" si="18"/>
        <v>14</v>
      </c>
      <c r="AO26" s="589">
        <v>16</v>
      </c>
      <c r="AP26" s="589">
        <f t="shared" si="19"/>
        <v>3</v>
      </c>
      <c r="AQ26" s="590" t="str">
        <f t="shared" si="20"/>
        <v>Asturias, Principado de</v>
      </c>
      <c r="AR26" s="591">
        <f t="shared" si="21"/>
        <v>3.2130675762097636</v>
      </c>
      <c r="AS26" s="587"/>
      <c r="AT26" s="589">
        <f t="shared" si="22"/>
        <v>13</v>
      </c>
      <c r="AU26" s="589">
        <v>16</v>
      </c>
      <c r="AV26" s="589">
        <f t="shared" si="23"/>
        <v>18</v>
      </c>
      <c r="AW26" s="590" t="str">
        <f t="shared" si="24"/>
        <v>Ceuta y Melilla</v>
      </c>
      <c r="AX26" s="591">
        <f t="shared" si="25"/>
        <v>19.777732043630376</v>
      </c>
    </row>
    <row r="27" spans="1:50" s="231" customFormat="1" ht="18" customHeight="1" x14ac:dyDescent="0.15">
      <c r="B27" s="677" t="s">
        <v>49</v>
      </c>
      <c r="C27" s="678"/>
      <c r="D27" s="686">
        <f t="shared" si="5"/>
        <v>319892</v>
      </c>
      <c r="E27" s="689">
        <f t="shared" si="0"/>
        <v>0.67380551872948147</v>
      </c>
      <c r="F27" s="678"/>
      <c r="G27" s="687">
        <f>'20pobl'!J28</f>
        <v>251041</v>
      </c>
      <c r="H27" s="690">
        <f t="shared" si="6"/>
        <v>0.66069662897100012</v>
      </c>
      <c r="I27" s="678"/>
      <c r="J27" s="687">
        <f>'20pobl'!Q28</f>
        <v>46710</v>
      </c>
      <c r="K27" s="690">
        <f t="shared" si="7"/>
        <v>0.70617294328075164</v>
      </c>
      <c r="L27" s="678"/>
      <c r="M27" s="687">
        <f>'20pobl'!X28</f>
        <v>22141</v>
      </c>
      <c r="N27" s="690">
        <f t="shared" si="1"/>
        <v>0.77294925471716891</v>
      </c>
      <c r="O27" s="678"/>
      <c r="P27" s="688">
        <f t="shared" si="8"/>
        <v>8872</v>
      </c>
      <c r="Q27" s="691">
        <f t="shared" si="9"/>
        <v>2.7734360346616982</v>
      </c>
      <c r="R27" s="678"/>
      <c r="S27" s="687">
        <f>'44apbpcasaad'!G28</f>
        <v>1548</v>
      </c>
      <c r="T27" s="414">
        <f t="shared" si="10"/>
        <v>0.61663234292406421</v>
      </c>
      <c r="U27" s="678"/>
      <c r="V27" s="687">
        <f>'44apbpcasaad'!J28</f>
        <v>1574</v>
      </c>
      <c r="W27" s="414">
        <f t="shared" si="11"/>
        <v>3.3697281096125025</v>
      </c>
      <c r="X27" s="678"/>
      <c r="Y27" s="687">
        <f>'44apbpcasaad'!M28</f>
        <v>5750</v>
      </c>
      <c r="Z27" s="612">
        <f t="shared" si="12"/>
        <v>25.969920057811301</v>
      </c>
      <c r="AA27" s="588"/>
      <c r="AB27" s="589">
        <f t="shared" si="2"/>
        <v>11</v>
      </c>
      <c r="AC27" s="589">
        <v>17</v>
      </c>
      <c r="AD27" s="589">
        <f t="shared" si="13"/>
        <v>15</v>
      </c>
      <c r="AE27" s="590" t="str">
        <f t="shared" si="3"/>
        <v>Navarra, Comunidad Foral de</v>
      </c>
      <c r="AF27" s="591">
        <f t="shared" si="4"/>
        <v>2.3271501858859205</v>
      </c>
      <c r="AG27" s="587"/>
      <c r="AH27" s="589">
        <f t="shared" si="14"/>
        <v>19</v>
      </c>
      <c r="AI27" s="589">
        <v>17</v>
      </c>
      <c r="AJ27" s="589">
        <f t="shared" si="15"/>
        <v>4</v>
      </c>
      <c r="AK27" s="590" t="str">
        <f t="shared" si="16"/>
        <v>Balears, Illes</v>
      </c>
      <c r="AL27" s="591">
        <f t="shared" si="17"/>
        <v>0.74006424387478742</v>
      </c>
      <c r="AM27" s="587"/>
      <c r="AN27" s="589">
        <f t="shared" si="18"/>
        <v>15</v>
      </c>
      <c r="AO27" s="589">
        <v>17</v>
      </c>
      <c r="AP27" s="589">
        <f t="shared" si="19"/>
        <v>15</v>
      </c>
      <c r="AQ27" s="590" t="str">
        <f t="shared" si="20"/>
        <v>Navarra, Comunidad Foral de</v>
      </c>
      <c r="AR27" s="591">
        <f t="shared" si="21"/>
        <v>2.7872619124310165</v>
      </c>
      <c r="AS27" s="587"/>
      <c r="AT27" s="589">
        <f t="shared" si="22"/>
        <v>5</v>
      </c>
      <c r="AU27" s="589">
        <v>17</v>
      </c>
      <c r="AV27" s="589">
        <f t="shared" si="23"/>
        <v>3</v>
      </c>
      <c r="AW27" s="590" t="str">
        <f t="shared" si="24"/>
        <v>Asturias, Principado de</v>
      </c>
      <c r="AX27" s="591">
        <f t="shared" si="25"/>
        <v>19.065668419076228</v>
      </c>
    </row>
    <row r="28" spans="1:50" s="231" customFormat="1" ht="18" customHeight="1" x14ac:dyDescent="0.15">
      <c r="B28" s="677" t="s">
        <v>4</v>
      </c>
      <c r="C28" s="678"/>
      <c r="D28" s="686">
        <f t="shared" si="5"/>
        <v>168287</v>
      </c>
      <c r="E28" s="689">
        <f t="shared" si="0"/>
        <v>0.35447185090726951</v>
      </c>
      <c r="F28" s="678"/>
      <c r="G28" s="687">
        <f>'20pobl'!J29</f>
        <v>148381</v>
      </c>
      <c r="H28" s="690">
        <f t="shared" si="6"/>
        <v>0.39051320901106185</v>
      </c>
      <c r="I28" s="678"/>
      <c r="J28" s="687">
        <f>'20pobl'!Q29</f>
        <v>15047</v>
      </c>
      <c r="K28" s="690">
        <f t="shared" si="7"/>
        <v>0.2274841421011661</v>
      </c>
      <c r="L28" s="678"/>
      <c r="M28" s="687">
        <f>'20pobl'!X29</f>
        <v>4859</v>
      </c>
      <c r="N28" s="690">
        <f t="shared" si="1"/>
        <v>0.16962921406759962</v>
      </c>
      <c r="O28" s="678"/>
      <c r="P28" s="688">
        <f t="shared" si="8"/>
        <v>3250</v>
      </c>
      <c r="Q28" s="691">
        <f t="shared" si="9"/>
        <v>1.9312246341072097</v>
      </c>
      <c r="R28" s="678"/>
      <c r="S28" s="687">
        <f>'44apbpcasaad'!G29</f>
        <v>1772</v>
      </c>
      <c r="T28" s="414">
        <f t="shared" si="10"/>
        <v>1.1942229800311361</v>
      </c>
      <c r="U28" s="678"/>
      <c r="V28" s="687">
        <f>'44apbpcasaad'!J29</f>
        <v>517</v>
      </c>
      <c r="W28" s="414">
        <f t="shared" si="11"/>
        <v>3.4359008440220644</v>
      </c>
      <c r="X28" s="678"/>
      <c r="Y28" s="687">
        <f>'44apbpcasaad'!M29</f>
        <v>961</v>
      </c>
      <c r="Z28" s="612">
        <f t="shared" si="12"/>
        <v>19.777732043630376</v>
      </c>
      <c r="AA28" s="588"/>
      <c r="AB28" s="589">
        <f t="shared" si="2"/>
        <v>18</v>
      </c>
      <c r="AC28" s="589">
        <v>18</v>
      </c>
      <c r="AD28" s="589">
        <f t="shared" si="13"/>
        <v>18</v>
      </c>
      <c r="AE28" s="590" t="str">
        <f t="shared" si="3"/>
        <v>Ceuta y Melilla</v>
      </c>
      <c r="AF28" s="591">
        <f t="shared" si="4"/>
        <v>1.9312246341072097</v>
      </c>
      <c r="AG28" s="587"/>
      <c r="AH28" s="589">
        <f t="shared" si="14"/>
        <v>2</v>
      </c>
      <c r="AI28" s="589">
        <v>18</v>
      </c>
      <c r="AJ28" s="589">
        <f t="shared" si="15"/>
        <v>15</v>
      </c>
      <c r="AK28" s="590" t="str">
        <f t="shared" si="16"/>
        <v>Navarra, Comunidad Foral de</v>
      </c>
      <c r="AL28" s="591">
        <f t="shared" si="17"/>
        <v>0.62492799824740652</v>
      </c>
      <c r="AM28" s="587"/>
      <c r="AN28" s="589">
        <f t="shared" si="18"/>
        <v>13</v>
      </c>
      <c r="AO28" s="589">
        <v>18</v>
      </c>
      <c r="AP28" s="589">
        <f t="shared" si="19"/>
        <v>12</v>
      </c>
      <c r="AQ28" s="590" t="str">
        <f t="shared" si="20"/>
        <v>Galicia</v>
      </c>
      <c r="AR28" s="591">
        <f t="shared" si="21"/>
        <v>2.7820983630539402</v>
      </c>
      <c r="AS28" s="587"/>
      <c r="AT28" s="589">
        <f t="shared" si="22"/>
        <v>16</v>
      </c>
      <c r="AU28" s="589">
        <v>18</v>
      </c>
      <c r="AV28" s="589">
        <f t="shared" si="23"/>
        <v>12</v>
      </c>
      <c r="AW28" s="590" t="str">
        <f t="shared" si="24"/>
        <v>Galicia</v>
      </c>
      <c r="AX28" s="591">
        <f t="shared" si="25"/>
        <v>16.235003216975539</v>
      </c>
    </row>
    <row r="29" spans="1:50" s="231" customFormat="1" ht="3.75" customHeight="1" x14ac:dyDescent="0.15">
      <c r="A29" s="676"/>
      <c r="B29" s="430"/>
      <c r="C29" s="513"/>
      <c r="D29" s="430"/>
      <c r="E29" s="692"/>
      <c r="F29" s="513"/>
      <c r="G29" s="430"/>
      <c r="H29" s="693"/>
      <c r="I29" s="513"/>
      <c r="J29" s="430"/>
      <c r="K29" s="693"/>
      <c r="L29" s="513"/>
      <c r="M29" s="430"/>
      <c r="N29" s="693"/>
      <c r="O29" s="513"/>
      <c r="P29" s="430"/>
      <c r="Q29" s="694"/>
      <c r="R29" s="513"/>
      <c r="S29" s="430"/>
      <c r="T29" s="695"/>
      <c r="U29" s="513"/>
      <c r="V29" s="430"/>
      <c r="W29" s="693"/>
      <c r="X29" s="513"/>
      <c r="Y29" s="430"/>
      <c r="Z29" s="593"/>
      <c r="AA29" s="588"/>
      <c r="AB29" s="585"/>
      <c r="AC29" s="585"/>
      <c r="AD29" s="589">
        <f>MATCH(AC30,AB$11:AB$30,0)</f>
        <v>5</v>
      </c>
      <c r="AE29" s="590" t="str">
        <f t="shared" si="3"/>
        <v>Canarias</v>
      </c>
      <c r="AF29" s="591">
        <f t="shared" si="4"/>
        <v>1.7444084380729954</v>
      </c>
      <c r="AG29" s="587"/>
      <c r="AH29" s="585"/>
      <c r="AI29" s="585"/>
      <c r="AJ29" s="589">
        <f>MATCH(AI30,AH$11:AH$30,0)</f>
        <v>17</v>
      </c>
      <c r="AK29" s="590" t="str">
        <f t="shared" si="16"/>
        <v>Rioja, La</v>
      </c>
      <c r="AL29" s="591">
        <f t="shared" si="17"/>
        <v>0.61663234292406421</v>
      </c>
      <c r="AM29" s="587"/>
      <c r="AN29" s="585"/>
      <c r="AO29" s="585"/>
      <c r="AP29" s="589">
        <f>MATCH(AO30,AN$11:AN$30,0)</f>
        <v>5</v>
      </c>
      <c r="AQ29" s="590" t="str">
        <f t="shared" si="20"/>
        <v>Canarias</v>
      </c>
      <c r="AR29" s="591">
        <f>INDEX(W$11:W$30,AP29,1)</f>
        <v>2.7013387739800589</v>
      </c>
      <c r="AS29" s="587"/>
      <c r="AT29" s="585"/>
      <c r="AU29" s="585"/>
      <c r="AV29" s="589">
        <f>MATCH(AU30,AT$11:AT$30,0)</f>
        <v>5</v>
      </c>
      <c r="AW29" s="590" t="str">
        <f t="shared" si="24"/>
        <v>Canarias</v>
      </c>
      <c r="AX29" s="591">
        <f t="shared" si="25"/>
        <v>15.926830034887741</v>
      </c>
    </row>
    <row r="30" spans="1:50" s="439" customFormat="1" ht="18" customHeight="1" x14ac:dyDescent="0.15">
      <c r="B30" s="696" t="s">
        <v>3</v>
      </c>
      <c r="C30" s="674"/>
      <c r="D30" s="697">
        <f>SUM(D11:D28)</f>
        <v>47475420</v>
      </c>
      <c r="E30" s="695">
        <f>SUM(E11:E28)</f>
        <v>100</v>
      </c>
      <c r="F30" s="674"/>
      <c r="G30" s="697">
        <f>SUM(G11:G28)</f>
        <v>37996410</v>
      </c>
      <c r="H30" s="698">
        <f>SUM(H11:H28)</f>
        <v>99.999999999999972</v>
      </c>
      <c r="I30" s="674"/>
      <c r="J30" s="697">
        <f>SUM(J11:J28)</f>
        <v>6614527</v>
      </c>
      <c r="K30" s="698">
        <f>SUM(K11:K28)</f>
        <v>99.999999999999986</v>
      </c>
      <c r="L30" s="674"/>
      <c r="M30" s="697">
        <f>SUM(M11:M28)</f>
        <v>2864483</v>
      </c>
      <c r="N30" s="698">
        <f>SUM(N11:N28)</f>
        <v>100.00000000000001</v>
      </c>
      <c r="O30" s="674"/>
      <c r="P30" s="697">
        <f>SUM(P11:P28)</f>
        <v>1352257</v>
      </c>
      <c r="Q30" s="694">
        <f>P30*100/D30</f>
        <v>2.8483307783269742</v>
      </c>
      <c r="R30" s="674"/>
      <c r="S30" s="697">
        <f>SUM(S11:S28)</f>
        <v>367972</v>
      </c>
      <c r="T30" s="695">
        <f>S30*100/G30</f>
        <v>0.96843886040812799</v>
      </c>
      <c r="U30" s="674"/>
      <c r="V30" s="697">
        <f>SUM(V11:V28)</f>
        <v>260932</v>
      </c>
      <c r="W30" s="695">
        <f>V30*100/J30</f>
        <v>3.9448323364618512</v>
      </c>
      <c r="X30" s="674"/>
      <c r="Y30" s="697">
        <f>SUM(Y11:Y28)</f>
        <v>723353</v>
      </c>
      <c r="Z30" s="594">
        <f>Y30*100/M30</f>
        <v>25.252480115958097</v>
      </c>
      <c r="AA30" s="588"/>
      <c r="AB30" s="589">
        <f>_xlfn.RANK.EQ(Q30,Q$11:Q$30,0)</f>
        <v>9</v>
      </c>
      <c r="AC30" s="589">
        <v>19</v>
      </c>
      <c r="AD30" s="585"/>
      <c r="AE30" s="585"/>
      <c r="AF30" s="595"/>
      <c r="AG30" s="297"/>
      <c r="AH30" s="589">
        <f t="shared" si="14"/>
        <v>10</v>
      </c>
      <c r="AI30" s="589">
        <v>19</v>
      </c>
      <c r="AJ30" s="585"/>
      <c r="AK30" s="585"/>
      <c r="AL30" s="595"/>
      <c r="AM30" s="297"/>
      <c r="AN30" s="589">
        <f t="shared" si="18"/>
        <v>9</v>
      </c>
      <c r="AO30" s="589">
        <v>19</v>
      </c>
      <c r="AP30" s="585"/>
      <c r="AQ30" s="585"/>
      <c r="AR30" s="595"/>
      <c r="AS30" s="297"/>
      <c r="AT30" s="589">
        <f t="shared" si="22"/>
        <v>9</v>
      </c>
      <c r="AU30" s="589">
        <v>19</v>
      </c>
      <c r="AV30" s="585"/>
      <c r="AW30" s="585"/>
      <c r="AX30" s="595"/>
    </row>
    <row r="31" spans="1:50" s="439" customFormat="1" ht="5.25" customHeight="1" x14ac:dyDescent="0.2">
      <c r="B31" s="784" t="s">
        <v>42</v>
      </c>
      <c r="C31" s="785"/>
      <c r="D31" s="785"/>
      <c r="E31" s="785"/>
      <c r="F31" s="785"/>
      <c r="G31" s="785"/>
      <c r="H31" s="785"/>
      <c r="I31" s="785"/>
      <c r="R31" s="785"/>
      <c r="Z31" s="297"/>
      <c r="AA31" s="297"/>
      <c r="AB31" s="297"/>
      <c r="AC31" s="297"/>
      <c r="AD31" s="297"/>
      <c r="AE31" s="297"/>
      <c r="AF31" s="297"/>
      <c r="AG31" s="297"/>
      <c r="AH31" s="297"/>
      <c r="AI31" s="297"/>
      <c r="AJ31" s="297"/>
      <c r="AK31" s="297"/>
      <c r="AL31" s="297"/>
      <c r="AM31" s="297"/>
      <c r="AN31" s="297"/>
      <c r="AO31" s="297"/>
      <c r="AP31" s="297"/>
      <c r="AQ31" s="297"/>
      <c r="AR31" s="297"/>
      <c r="AS31" s="297"/>
      <c r="AT31" s="297"/>
      <c r="AU31" s="297"/>
      <c r="AV31" s="297"/>
      <c r="AW31" s="297"/>
      <c r="AX31" s="297"/>
    </row>
    <row r="32" spans="1:50" s="439" customFormat="1" ht="5.25" customHeight="1" x14ac:dyDescent="0.2">
      <c r="B32" s="784" t="s">
        <v>50</v>
      </c>
      <c r="C32" s="786"/>
      <c r="D32" s="786"/>
      <c r="E32" s="786"/>
      <c r="F32" s="786"/>
      <c r="G32" s="786"/>
      <c r="H32" s="786"/>
      <c r="I32" s="786"/>
      <c r="R32" s="786"/>
      <c r="Z32" s="297"/>
      <c r="AA32" s="297"/>
      <c r="AB32" s="297"/>
      <c r="AC32" s="297"/>
      <c r="AD32" s="297"/>
      <c r="AE32" s="297"/>
      <c r="AF32" s="297"/>
      <c r="AG32" s="297"/>
      <c r="AH32" s="297"/>
      <c r="AI32" s="297"/>
      <c r="AJ32" s="297"/>
      <c r="AK32" s="297"/>
      <c r="AL32" s="297"/>
      <c r="AM32" s="297"/>
      <c r="AN32" s="297"/>
      <c r="AO32" s="297"/>
      <c r="AP32" s="297"/>
      <c r="AQ32" s="297"/>
      <c r="AR32" s="297"/>
      <c r="AS32" s="297"/>
      <c r="AT32" s="297"/>
      <c r="AU32" s="297"/>
      <c r="AV32" s="297"/>
      <c r="AW32" s="297"/>
      <c r="AX32" s="297"/>
    </row>
    <row r="33" spans="2:50" s="439" customFormat="1" ht="13.5" customHeight="1" x14ac:dyDescent="0.2">
      <c r="B33" s="1079" t="s">
        <v>179</v>
      </c>
      <c r="C33" s="1079"/>
      <c r="D33" s="1079"/>
      <c r="E33" s="1079"/>
      <c r="F33" s="1079"/>
      <c r="G33" s="1079"/>
      <c r="H33" s="1079"/>
      <c r="I33" s="1079"/>
      <c r="J33" s="1079"/>
      <c r="K33" s="1079"/>
      <c r="L33" s="1079"/>
      <c r="M33" s="1079"/>
      <c r="Z33" s="297"/>
      <c r="AA33" s="297"/>
      <c r="AB33" s="297"/>
      <c r="AC33" s="297"/>
      <c r="AD33" s="297"/>
      <c r="AE33" s="297"/>
      <c r="AF33" s="297"/>
      <c r="AG33" s="297"/>
      <c r="AH33" s="297"/>
      <c r="AI33" s="297"/>
      <c r="AJ33" s="297"/>
      <c r="AK33" s="297"/>
      <c r="AL33" s="297"/>
      <c r="AM33" s="297"/>
      <c r="AN33" s="297"/>
      <c r="AO33" s="297"/>
      <c r="AP33" s="297"/>
      <c r="AQ33" s="297"/>
      <c r="AR33" s="297"/>
      <c r="AS33" s="297"/>
      <c r="AT33" s="297"/>
      <c r="AU33" s="297"/>
      <c r="AV33" s="297"/>
      <c r="AW33" s="297"/>
      <c r="AX33" s="297"/>
    </row>
    <row r="34" spans="2:50" s="439" customFormat="1" ht="29.25" customHeight="1" x14ac:dyDescent="0.2">
      <c r="B34" s="1055"/>
      <c r="C34" s="1055"/>
      <c r="D34" s="1055"/>
      <c r="E34" s="1055"/>
      <c r="F34" s="1055"/>
      <c r="G34" s="1055"/>
      <c r="H34" s="1055"/>
      <c r="I34" s="1055"/>
      <c r="J34" s="1055"/>
      <c r="K34" s="1055"/>
      <c r="L34" s="1055"/>
      <c r="M34" s="1055"/>
      <c r="N34" s="1055"/>
      <c r="O34" s="1055"/>
      <c r="P34" s="1055"/>
      <c r="Q34" s="699"/>
      <c r="R34" s="699"/>
      <c r="S34" s="699"/>
      <c r="Z34" s="297"/>
      <c r="AA34" s="297"/>
      <c r="AB34" s="297"/>
      <c r="AC34" s="297"/>
      <c r="AD34" s="297"/>
      <c r="AE34" s="297"/>
      <c r="AF34" s="297"/>
      <c r="AG34" s="297"/>
      <c r="AH34" s="297"/>
      <c r="AI34" s="297"/>
      <c r="AJ34" s="297"/>
      <c r="AK34" s="297"/>
      <c r="AL34" s="297"/>
      <c r="AM34" s="297"/>
      <c r="AN34" s="297"/>
      <c r="AO34" s="297"/>
      <c r="AP34" s="297"/>
      <c r="AQ34" s="297"/>
      <c r="AR34" s="297"/>
      <c r="AS34" s="297"/>
      <c r="AT34" s="297"/>
      <c r="AU34" s="297"/>
      <c r="AV34" s="297"/>
      <c r="AW34" s="297"/>
      <c r="AX34" s="297"/>
    </row>
    <row r="35" spans="2:50" s="439" customFormat="1" ht="4.5" customHeight="1" x14ac:dyDescent="0.2">
      <c r="B35" s="1056"/>
      <c r="C35" s="1056"/>
      <c r="D35" s="1056"/>
      <c r="E35" s="1056"/>
      <c r="F35" s="1056"/>
      <c r="G35" s="1056"/>
      <c r="H35" s="1056"/>
      <c r="I35" s="1056"/>
      <c r="J35" s="1056"/>
      <c r="K35" s="1056"/>
      <c r="L35" s="1056"/>
      <c r="M35" s="1056"/>
      <c r="N35" s="1056"/>
      <c r="O35" s="1056"/>
      <c r="P35" s="1056"/>
      <c r="Q35" s="699"/>
      <c r="R35" s="699"/>
      <c r="S35" s="699"/>
      <c r="Z35" s="297"/>
      <c r="AA35" s="297"/>
      <c r="AB35" s="297"/>
      <c r="AC35" s="297"/>
      <c r="AD35" s="297"/>
      <c r="AE35" s="297"/>
      <c r="AF35" s="297"/>
      <c r="AG35" s="297"/>
      <c r="AH35" s="297"/>
      <c r="AI35" s="297"/>
      <c r="AJ35" s="297"/>
      <c r="AK35" s="297"/>
      <c r="AL35" s="297"/>
      <c r="AM35" s="297"/>
      <c r="AN35" s="297"/>
      <c r="AO35" s="297"/>
      <c r="AP35" s="297"/>
      <c r="AQ35" s="297"/>
      <c r="AR35" s="297"/>
      <c r="AS35" s="297"/>
      <c r="AT35" s="297"/>
      <c r="AU35" s="297"/>
      <c r="AV35" s="297"/>
      <c r="AW35" s="297"/>
      <c r="AX35" s="297"/>
    </row>
    <row r="36" spans="2:50" s="439" customFormat="1" x14ac:dyDescent="0.2">
      <c r="Z36" s="297"/>
      <c r="AA36" s="297"/>
      <c r="AB36" s="297"/>
      <c r="AC36" s="297"/>
      <c r="AD36" s="297"/>
      <c r="AE36" s="297"/>
      <c r="AF36" s="297"/>
      <c r="AG36" s="297"/>
      <c r="AH36" s="297"/>
      <c r="AI36" s="297"/>
      <c r="AJ36" s="297"/>
      <c r="AK36" s="297"/>
      <c r="AL36" s="297"/>
      <c r="AM36" s="297"/>
      <c r="AN36" s="297"/>
      <c r="AO36" s="297"/>
      <c r="AP36" s="297"/>
      <c r="AQ36" s="297"/>
      <c r="AR36" s="297"/>
      <c r="AS36" s="297"/>
      <c r="AT36" s="297"/>
      <c r="AU36" s="297"/>
      <c r="AV36" s="297"/>
      <c r="AW36" s="297"/>
      <c r="AX36" s="297"/>
    </row>
    <row r="37" spans="2:50" s="439" customFormat="1" x14ac:dyDescent="0.2">
      <c r="Z37" s="297"/>
      <c r="AA37" s="297"/>
      <c r="AB37" s="297"/>
      <c r="AC37" s="297"/>
      <c r="AD37" s="297"/>
      <c r="AE37" s="297"/>
      <c r="AF37" s="297"/>
      <c r="AG37" s="297"/>
      <c r="AH37" s="297"/>
      <c r="AI37" s="297"/>
      <c r="AJ37" s="297"/>
      <c r="AK37" s="297"/>
      <c r="AL37" s="297"/>
      <c r="AM37" s="297"/>
      <c r="AN37" s="297"/>
      <c r="AO37" s="297"/>
      <c r="AP37" s="297"/>
      <c r="AQ37" s="297"/>
      <c r="AR37" s="297"/>
      <c r="AS37" s="297"/>
      <c r="AT37" s="297"/>
      <c r="AU37" s="297"/>
      <c r="AV37" s="297"/>
      <c r="AW37" s="297"/>
      <c r="AX37" s="297"/>
    </row>
    <row r="38" spans="2:50" s="297" customFormat="1" x14ac:dyDescent="0.2">
      <c r="L38" s="615"/>
      <c r="M38" s="615"/>
      <c r="N38" s="615"/>
    </row>
    <row r="39" spans="2:50" x14ac:dyDescent="0.2">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row>
    <row r="40" spans="2:50" x14ac:dyDescent="0.2">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row>
    <row r="41" spans="2:50" x14ac:dyDescent="0.2">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row>
    <row r="42" spans="2:50" x14ac:dyDescent="0.2">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row>
    <row r="43" spans="2:50" x14ac:dyDescent="0.2">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row>
    <row r="44" spans="2:50" x14ac:dyDescent="0.2">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row>
    <row r="45" spans="2:50" x14ac:dyDescent="0.2">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row>
    <row r="46" spans="2:50" x14ac:dyDescent="0.2">
      <c r="B46" s="297"/>
      <c r="C46" s="297"/>
      <c r="D46" s="297"/>
      <c r="E46" s="297"/>
      <c r="F46" s="297"/>
      <c r="G46" s="297"/>
      <c r="H46" s="297"/>
      <c r="I46" s="297"/>
      <c r="J46" s="297"/>
      <c r="K46" s="297"/>
      <c r="L46" s="297"/>
      <c r="M46" s="297"/>
      <c r="N46" s="297"/>
      <c r="O46" s="297"/>
      <c r="P46" s="297"/>
      <c r="Q46" s="297"/>
      <c r="R46" s="297"/>
      <c r="S46" s="297"/>
      <c r="T46" s="297"/>
      <c r="U46" s="297"/>
      <c r="V46" s="297"/>
      <c r="W46" s="297"/>
      <c r="X46" s="297"/>
      <c r="Y46" s="297"/>
    </row>
    <row r="47" spans="2:50" x14ac:dyDescent="0.2">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row>
    <row r="48" spans="2:50" x14ac:dyDescent="0.2">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row>
  </sheetData>
  <mergeCells count="22">
    <mergeCell ref="Y8:Z8"/>
    <mergeCell ref="B33:M33"/>
    <mergeCell ref="B34:P34"/>
    <mergeCell ref="B35:P35"/>
    <mergeCell ref="S7:T7"/>
    <mergeCell ref="V7:W7"/>
    <mergeCell ref="B2:I2"/>
    <mergeCell ref="B3:I3"/>
    <mergeCell ref="A4:Z4"/>
    <mergeCell ref="B5:Z5"/>
    <mergeCell ref="B7:B9"/>
    <mergeCell ref="D7:E8"/>
    <mergeCell ref="G7:H7"/>
    <mergeCell ref="J7:K7"/>
    <mergeCell ref="M7:N7"/>
    <mergeCell ref="P7:Q8"/>
    <mergeCell ref="Y7:Z7"/>
    <mergeCell ref="G8:H8"/>
    <mergeCell ref="J8:K8"/>
    <mergeCell ref="M8:N8"/>
    <mergeCell ref="S8:T8"/>
    <mergeCell ref="V8:W8"/>
  </mergeCells>
  <printOptions horizontalCentered="1"/>
  <pageMargins left="0" right="0" top="0.43307086614173229" bottom="0.43307086614173229" header="0" footer="0"/>
  <pageSetup paperSize="9" scale="65"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116">
    <tabColor theme="0"/>
    <pageSetUpPr fitToPage="1"/>
  </sheetPr>
  <dimension ref="A1:AJ38"/>
  <sheetViews>
    <sheetView topLeftCell="C14" zoomScale="70" zoomScaleNormal="70" workbookViewId="0">
      <selection activeCell="Z40" sqref="Z40"/>
    </sheetView>
  </sheetViews>
  <sheetFormatPr baseColWidth="10" defaultColWidth="11.42578125" defaultRowHeight="15" x14ac:dyDescent="0.2"/>
  <cols>
    <col min="1" max="1" width="4" style="261" customWidth="1"/>
    <col min="2" max="2" width="32.28515625" style="261" customWidth="1"/>
    <col min="3" max="3" width="0.5703125" style="261" customWidth="1"/>
    <col min="4" max="4" width="17" style="261" customWidth="1"/>
    <col min="5" max="5" width="0.42578125" style="261" customWidth="1"/>
    <col min="6" max="6" width="11.85546875" style="261" customWidth="1"/>
    <col min="7" max="7" width="11.28515625" style="261" customWidth="1"/>
    <col min="8" max="8" width="0.42578125" style="261" customWidth="1"/>
    <col min="9" max="9" width="11.85546875" style="261" customWidth="1"/>
    <col min="10" max="10" width="9.85546875" style="261" customWidth="1"/>
    <col min="11" max="11" width="7.5703125" style="261" customWidth="1"/>
    <col min="12" max="12" width="8.42578125" style="261" customWidth="1"/>
    <col min="13" max="13" width="6.140625" style="261" customWidth="1"/>
    <col min="14" max="14" width="8.42578125" style="261" customWidth="1"/>
    <col min="15" max="15" width="7.5703125" style="261" customWidth="1"/>
    <col min="16" max="16" width="8.42578125" style="261" customWidth="1"/>
    <col min="17" max="17" width="6.140625" style="261" customWidth="1"/>
    <col min="18" max="18" width="8.42578125" style="261" customWidth="1"/>
    <col min="19" max="19" width="6.140625" style="261" customWidth="1"/>
    <col min="20" max="22" width="8.42578125" style="261" customWidth="1"/>
    <col min="23" max="23" width="6.140625" style="261" customWidth="1"/>
    <col min="24" max="24" width="8.42578125" style="261" customWidth="1"/>
    <col min="25" max="25" width="3.5703125" style="261" customWidth="1"/>
    <col min="26" max="27" width="2.42578125" style="261" bestFit="1" customWidth="1"/>
    <col min="28" max="28" width="5.28515625" style="439" customWidth="1"/>
    <col min="29" max="29" width="14.85546875" style="297" bestFit="1" customWidth="1"/>
    <col min="30" max="30" width="4.5703125" style="297" bestFit="1" customWidth="1"/>
    <col min="31" max="31" width="3.28515625" style="297" customWidth="1"/>
    <col min="32" max="32" width="4.28515625" style="261" bestFit="1" customWidth="1"/>
    <col min="33" max="33" width="2.42578125" style="261" bestFit="1" customWidth="1"/>
    <col min="34" max="34" width="4.28515625" style="261" bestFit="1" customWidth="1"/>
    <col min="35" max="35" width="8.42578125" style="261" bestFit="1" customWidth="1"/>
    <col min="36" max="36" width="4.28515625" style="261" bestFit="1" customWidth="1"/>
    <col min="37" max="16384" width="11.42578125" style="261"/>
  </cols>
  <sheetData>
    <row r="1" spans="1:36" s="201" customFormat="1" ht="14.25" x14ac:dyDescent="0.2">
      <c r="B1" s="202"/>
      <c r="C1" s="203"/>
      <c r="E1" s="203"/>
      <c r="F1" s="713" t="s">
        <v>143</v>
      </c>
      <c r="G1" s="713"/>
      <c r="H1" s="713"/>
      <c r="I1" s="713" t="s">
        <v>19</v>
      </c>
      <c r="AB1" s="1013"/>
      <c r="AC1" s="713"/>
      <c r="AD1" s="713"/>
      <c r="AE1" s="713"/>
    </row>
    <row r="2" spans="1:36" s="205" customFormat="1" x14ac:dyDescent="0.2">
      <c r="B2" s="1033"/>
      <c r="C2" s="1033"/>
      <c r="AB2" s="507"/>
      <c r="AC2" s="617"/>
      <c r="AD2" s="617"/>
      <c r="AE2" s="617"/>
    </row>
    <row r="3" spans="1:36" s="208" customFormat="1" ht="29.25" customHeight="1" x14ac:dyDescent="0.2">
      <c r="B3" s="1034"/>
      <c r="C3" s="1034"/>
      <c r="AB3" s="507"/>
      <c r="AC3" s="617"/>
      <c r="AD3" s="617"/>
      <c r="AE3" s="617"/>
    </row>
    <row r="4" spans="1:36" s="208" customFormat="1" ht="24" customHeight="1" x14ac:dyDescent="0.2">
      <c r="A4" s="1081" t="s">
        <v>439</v>
      </c>
      <c r="B4" s="1081"/>
      <c r="C4" s="1081"/>
      <c r="D4" s="1081"/>
      <c r="E4" s="1081"/>
      <c r="F4" s="1081"/>
      <c r="G4" s="1081"/>
      <c r="H4" s="1081"/>
      <c r="I4" s="1081"/>
      <c r="J4" s="1081"/>
      <c r="K4" s="1081"/>
      <c r="L4" s="1081"/>
      <c r="M4" s="1081"/>
      <c r="N4" s="1081"/>
      <c r="O4" s="1081"/>
      <c r="P4" s="1081"/>
      <c r="Q4" s="1081"/>
      <c r="R4" s="1081"/>
      <c r="S4" s="1081"/>
      <c r="T4" s="1081"/>
      <c r="U4" s="1081"/>
      <c r="V4" s="1081"/>
      <c r="W4" s="1081"/>
      <c r="AB4" s="507"/>
      <c r="AC4" s="617"/>
      <c r="AD4" s="617"/>
      <c r="AE4" s="617"/>
    </row>
    <row r="5" spans="1:36" s="208" customForma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AB5" s="507"/>
      <c r="AC5" s="617"/>
      <c r="AD5" s="617"/>
      <c r="AE5" s="617"/>
    </row>
    <row r="6" spans="1:36" s="208" customFormat="1" ht="6.75" customHeight="1" x14ac:dyDescent="0.2">
      <c r="AB6" s="507"/>
      <c r="AC6" s="617"/>
      <c r="AD6" s="617"/>
      <c r="AE6" s="617"/>
    </row>
    <row r="7" spans="1:36" s="213" customFormat="1" ht="9" customHeight="1" x14ac:dyDescent="0.2">
      <c r="A7" s="209"/>
      <c r="B7" s="1036" t="s">
        <v>15</v>
      </c>
      <c r="C7" s="211"/>
      <c r="D7" s="1082" t="s">
        <v>262</v>
      </c>
      <c r="E7" s="568"/>
      <c r="F7" s="1043"/>
      <c r="G7" s="1043"/>
      <c r="H7" s="568"/>
      <c r="I7" s="867"/>
      <c r="J7" s="868"/>
      <c r="K7" s="945"/>
      <c r="L7" s="945"/>
      <c r="M7" s="946"/>
      <c r="N7" s="946"/>
      <c r="O7" s="946"/>
      <c r="P7" s="946"/>
      <c r="Q7" s="946"/>
      <c r="R7" s="946"/>
      <c r="S7" s="947"/>
      <c r="T7" s="948"/>
      <c r="U7" s="948"/>
      <c r="V7" s="948"/>
      <c r="W7" s="948"/>
      <c r="X7" s="949"/>
      <c r="AB7" s="431"/>
      <c r="AC7" s="596"/>
      <c r="AD7" s="596"/>
      <c r="AE7" s="596"/>
    </row>
    <row r="8" spans="1:36" s="213" customFormat="1" ht="14.25" customHeight="1" x14ac:dyDescent="0.2">
      <c r="A8" s="209"/>
      <c r="B8" s="1037"/>
      <c r="C8" s="211"/>
      <c r="D8" s="1083"/>
      <c r="E8" s="798"/>
      <c r="F8" s="1045" t="s">
        <v>282</v>
      </c>
      <c r="G8" s="1044"/>
      <c r="H8" s="211"/>
      <c r="I8" s="1045" t="s">
        <v>283</v>
      </c>
      <c r="J8" s="1044"/>
      <c r="K8" s="1084" t="s">
        <v>383</v>
      </c>
      <c r="L8" s="1085"/>
      <c r="M8" s="1085"/>
      <c r="N8" s="1085"/>
      <c r="O8" s="1085"/>
      <c r="P8" s="1085"/>
      <c r="Q8" s="1085"/>
      <c r="R8" s="1085"/>
      <c r="S8" s="1085"/>
      <c r="T8" s="1085"/>
      <c r="U8" s="1085"/>
      <c r="V8" s="1085"/>
      <c r="W8" s="1085"/>
      <c r="X8" s="1086"/>
      <c r="AB8" s="431"/>
      <c r="AC8" s="596"/>
      <c r="AD8" s="596"/>
      <c r="AE8" s="596"/>
    </row>
    <row r="9" spans="1:36" s="213" customFormat="1" ht="28.5" customHeight="1" x14ac:dyDescent="0.2">
      <c r="A9" s="209"/>
      <c r="B9" s="1037"/>
      <c r="C9" s="211"/>
      <c r="D9" s="1083"/>
      <c r="E9" s="211"/>
      <c r="F9" s="1074"/>
      <c r="G9" s="1075"/>
      <c r="H9" s="211"/>
      <c r="I9" s="1074"/>
      <c r="J9" s="1075"/>
      <c r="K9" s="1045" t="s">
        <v>384</v>
      </c>
      <c r="L9" s="1044"/>
      <c r="M9" s="1045" t="s">
        <v>385</v>
      </c>
      <c r="N9" s="1044"/>
      <c r="O9" s="1045" t="s">
        <v>386</v>
      </c>
      <c r="P9" s="1044"/>
      <c r="Q9" s="1045" t="s">
        <v>387</v>
      </c>
      <c r="R9" s="1044"/>
      <c r="S9" s="1045" t="s">
        <v>388</v>
      </c>
      <c r="T9" s="1044"/>
      <c r="U9" s="1045" t="s">
        <v>121</v>
      </c>
      <c r="V9" s="1044"/>
      <c r="W9" s="1045" t="s">
        <v>389</v>
      </c>
      <c r="X9" s="1044"/>
      <c r="AB9" s="431"/>
      <c r="AC9" s="596"/>
      <c r="AD9" s="596"/>
      <c r="AE9" s="596"/>
    </row>
    <row r="10" spans="1:36" s="219" customFormat="1" ht="22.5" x14ac:dyDescent="0.2">
      <c r="A10" s="214"/>
      <c r="B10" s="1038"/>
      <c r="C10" s="216"/>
      <c r="D10" s="799" t="s">
        <v>12</v>
      </c>
      <c r="E10" s="216"/>
      <c r="F10" s="217" t="s">
        <v>12</v>
      </c>
      <c r="G10" s="218" t="s">
        <v>284</v>
      </c>
      <c r="H10" s="216"/>
      <c r="I10" s="217" t="s">
        <v>12</v>
      </c>
      <c r="J10" s="218" t="s">
        <v>284</v>
      </c>
      <c r="K10" s="217" t="s">
        <v>12</v>
      </c>
      <c r="L10" s="218" t="s">
        <v>390</v>
      </c>
      <c r="M10" s="217" t="s">
        <v>12</v>
      </c>
      <c r="N10" s="218" t="s">
        <v>390</v>
      </c>
      <c r="O10" s="217" t="s">
        <v>12</v>
      </c>
      <c r="P10" s="218" t="s">
        <v>390</v>
      </c>
      <c r="Q10" s="217" t="s">
        <v>12</v>
      </c>
      <c r="R10" s="218" t="s">
        <v>390</v>
      </c>
      <c r="S10" s="217" t="s">
        <v>12</v>
      </c>
      <c r="T10" s="218" t="s">
        <v>390</v>
      </c>
      <c r="U10" s="217" t="s">
        <v>12</v>
      </c>
      <c r="V10" s="218" t="s">
        <v>390</v>
      </c>
      <c r="W10" s="217" t="s">
        <v>12</v>
      </c>
      <c r="X10" s="218" t="s">
        <v>390</v>
      </c>
      <c r="AB10" s="435"/>
      <c r="AC10" s="590" t="s">
        <v>217</v>
      </c>
      <c r="AD10" s="950" t="s">
        <v>399</v>
      </c>
      <c r="AE10" s="951" t="s">
        <v>400</v>
      </c>
    </row>
    <row r="11" spans="1:36" s="223" customFormat="1" ht="8.25" customHeight="1" x14ac:dyDescent="0.2">
      <c r="A11" s="220"/>
      <c r="B11" s="221"/>
      <c r="C11" s="222"/>
      <c r="D11" s="221"/>
      <c r="E11" s="222"/>
      <c r="F11" s="221"/>
      <c r="G11" s="221"/>
      <c r="H11" s="222"/>
      <c r="I11" s="221"/>
      <c r="J11" s="221"/>
      <c r="K11" s="430"/>
      <c r="L11" s="434"/>
      <c r="M11" s="309"/>
      <c r="N11" s="309"/>
      <c r="O11" s="309"/>
      <c r="P11" s="309"/>
      <c r="Q11" s="231"/>
      <c r="R11" s="231"/>
      <c r="S11" s="231"/>
      <c r="T11" s="231"/>
      <c r="U11" s="231"/>
      <c r="V11" s="231"/>
      <c r="W11" s="231"/>
      <c r="X11" s="231"/>
      <c r="AB11" s="231"/>
      <c r="AC11" s="952">
        <v>44286</v>
      </c>
      <c r="AD11" s="950">
        <v>27240</v>
      </c>
      <c r="AE11" s="950">
        <v>16097</v>
      </c>
    </row>
    <row r="12" spans="1:36" s="232" customFormat="1" ht="14.25" x14ac:dyDescent="0.15">
      <c r="A12" s="224"/>
      <c r="B12" s="225" t="s">
        <v>11</v>
      </c>
      <c r="C12" s="226"/>
      <c r="D12" s="800">
        <v>272073</v>
      </c>
      <c r="E12" s="226"/>
      <c r="F12" s="227">
        <v>3261</v>
      </c>
      <c r="G12" s="228">
        <v>1.1985753823422391</v>
      </c>
      <c r="H12" s="226"/>
      <c r="I12" s="227">
        <v>2501</v>
      </c>
      <c r="J12" s="228">
        <v>0.91923858670283332</v>
      </c>
      <c r="K12" s="227">
        <v>2239</v>
      </c>
      <c r="L12" s="228">
        <v>89.524190323870457</v>
      </c>
      <c r="M12" s="227">
        <v>29</v>
      </c>
      <c r="N12" s="228">
        <v>1.1595361855257897</v>
      </c>
      <c r="O12" s="227">
        <v>74</v>
      </c>
      <c r="P12" s="228">
        <v>2.9588164734106357</v>
      </c>
      <c r="Q12" s="227">
        <v>125</v>
      </c>
      <c r="R12" s="228">
        <v>4.9980007996801277</v>
      </c>
      <c r="S12" s="227">
        <v>0</v>
      </c>
      <c r="T12" s="228">
        <v>0</v>
      </c>
      <c r="U12" s="227">
        <v>15</v>
      </c>
      <c r="V12" s="228">
        <v>0.59976009596161539</v>
      </c>
      <c r="W12" s="227">
        <v>19</v>
      </c>
      <c r="X12" s="228">
        <f t="shared" ref="X12:X29" si="0">W12/$I12*100</f>
        <v>0.75969612155137944</v>
      </c>
      <c r="Z12" s="305"/>
      <c r="AA12" s="305"/>
      <c r="AB12" s="305"/>
      <c r="AC12" s="952">
        <v>44316</v>
      </c>
      <c r="AD12" s="950">
        <v>23620</v>
      </c>
      <c r="AE12" s="950">
        <v>14066</v>
      </c>
      <c r="AF12" s="305"/>
      <c r="AG12" s="305"/>
      <c r="AH12" s="305"/>
      <c r="AI12" s="306"/>
      <c r="AJ12" s="953"/>
    </row>
    <row r="13" spans="1:36" s="232" customFormat="1" ht="14.25" x14ac:dyDescent="0.15">
      <c r="A13" s="224"/>
      <c r="B13" s="233" t="s">
        <v>10</v>
      </c>
      <c r="C13" s="226"/>
      <c r="D13" s="801">
        <v>38394</v>
      </c>
      <c r="E13" s="226"/>
      <c r="F13" s="234">
        <v>695</v>
      </c>
      <c r="G13" s="235">
        <v>1.8101786737511067</v>
      </c>
      <c r="H13" s="226"/>
      <c r="I13" s="234">
        <v>509</v>
      </c>
      <c r="J13" s="235">
        <v>1.3257279783299474</v>
      </c>
      <c r="K13" s="234">
        <v>490</v>
      </c>
      <c r="L13" s="235">
        <v>96.267190569744599</v>
      </c>
      <c r="M13" s="234">
        <v>8</v>
      </c>
      <c r="N13" s="235">
        <v>1.5717092337917484</v>
      </c>
      <c r="O13" s="234">
        <v>3</v>
      </c>
      <c r="P13" s="235">
        <v>0.58939096267190572</v>
      </c>
      <c r="Q13" s="234">
        <v>2</v>
      </c>
      <c r="R13" s="235">
        <v>0.39292730844793711</v>
      </c>
      <c r="S13" s="234">
        <v>0</v>
      </c>
      <c r="T13" s="235">
        <v>0</v>
      </c>
      <c r="U13" s="234">
        <v>5</v>
      </c>
      <c r="V13" s="235">
        <v>0.98231827111984282</v>
      </c>
      <c r="W13" s="234">
        <v>1</v>
      </c>
      <c r="X13" s="235">
        <f t="shared" si="0"/>
        <v>0.19646365422396855</v>
      </c>
      <c r="Z13" s="305"/>
      <c r="AA13" s="305"/>
      <c r="AB13" s="305"/>
      <c r="AC13" s="952">
        <v>44347</v>
      </c>
      <c r="AD13" s="950">
        <v>21534</v>
      </c>
      <c r="AE13" s="950">
        <v>12150</v>
      </c>
      <c r="AF13" s="305"/>
      <c r="AG13" s="305"/>
      <c r="AH13" s="305"/>
      <c r="AI13" s="306"/>
      <c r="AJ13" s="953"/>
    </row>
    <row r="14" spans="1:36" s="232" customFormat="1" ht="14.25" x14ac:dyDescent="0.15">
      <c r="A14" s="224"/>
      <c r="B14" s="233" t="s">
        <v>40</v>
      </c>
      <c r="C14" s="226"/>
      <c r="D14" s="801">
        <v>29719</v>
      </c>
      <c r="E14" s="226"/>
      <c r="F14" s="234">
        <v>865</v>
      </c>
      <c r="G14" s="235">
        <v>2.9105959150711667</v>
      </c>
      <c r="H14" s="226"/>
      <c r="I14" s="234">
        <v>355</v>
      </c>
      <c r="J14" s="235">
        <v>1.1945220229482822</v>
      </c>
      <c r="K14" s="234">
        <v>321</v>
      </c>
      <c r="L14" s="235">
        <v>90.422535211267601</v>
      </c>
      <c r="M14" s="234">
        <v>6</v>
      </c>
      <c r="N14" s="235">
        <v>1.6901408450704223</v>
      </c>
      <c r="O14" s="234">
        <v>25</v>
      </c>
      <c r="P14" s="235">
        <v>7.042253521126761</v>
      </c>
      <c r="Q14" s="234">
        <v>0</v>
      </c>
      <c r="R14" s="235">
        <v>0</v>
      </c>
      <c r="S14" s="234">
        <v>0</v>
      </c>
      <c r="T14" s="235">
        <v>0</v>
      </c>
      <c r="U14" s="234">
        <v>3</v>
      </c>
      <c r="V14" s="235">
        <v>0.84507042253521114</v>
      </c>
      <c r="W14" s="234">
        <v>0</v>
      </c>
      <c r="X14" s="235">
        <f t="shared" si="0"/>
        <v>0</v>
      </c>
      <c r="Z14" s="305"/>
      <c r="AA14" s="305"/>
      <c r="AB14" s="305"/>
      <c r="AC14" s="952">
        <v>44377</v>
      </c>
      <c r="AD14" s="950">
        <v>21833</v>
      </c>
      <c r="AE14" s="950">
        <v>13954</v>
      </c>
      <c r="AF14" s="305"/>
      <c r="AG14" s="305"/>
      <c r="AH14" s="305"/>
      <c r="AI14" s="306"/>
      <c r="AJ14" s="953"/>
    </row>
    <row r="15" spans="1:36" s="232" customFormat="1" ht="14.25" x14ac:dyDescent="0.15">
      <c r="A15" s="224"/>
      <c r="B15" s="233" t="s">
        <v>41</v>
      </c>
      <c r="C15" s="226"/>
      <c r="D15" s="801">
        <v>27463</v>
      </c>
      <c r="E15" s="226"/>
      <c r="F15" s="234">
        <v>814</v>
      </c>
      <c r="G15" s="235">
        <v>2.9639879110075373</v>
      </c>
      <c r="H15" s="226"/>
      <c r="I15" s="234">
        <v>342</v>
      </c>
      <c r="J15" s="235">
        <v>1.2453118741579581</v>
      </c>
      <c r="K15" s="234">
        <v>277</v>
      </c>
      <c r="L15" s="235">
        <v>80.994152046783626</v>
      </c>
      <c r="M15" s="234">
        <v>2</v>
      </c>
      <c r="N15" s="235">
        <v>0.58479532163742687</v>
      </c>
      <c r="O15" s="234">
        <v>58</v>
      </c>
      <c r="P15" s="235">
        <v>16.959064327485379</v>
      </c>
      <c r="Q15" s="234">
        <v>0</v>
      </c>
      <c r="R15" s="235">
        <v>0</v>
      </c>
      <c r="S15" s="234">
        <v>0</v>
      </c>
      <c r="T15" s="235">
        <v>0</v>
      </c>
      <c r="U15" s="234">
        <v>5</v>
      </c>
      <c r="V15" s="235">
        <v>1.4619883040935671</v>
      </c>
      <c r="W15" s="234">
        <v>0</v>
      </c>
      <c r="X15" s="235">
        <f t="shared" si="0"/>
        <v>0</v>
      </c>
      <c r="Z15" s="305"/>
      <c r="AA15" s="305"/>
      <c r="AB15" s="305"/>
      <c r="AC15" s="952">
        <v>44408</v>
      </c>
      <c r="AD15" s="950">
        <v>25882</v>
      </c>
      <c r="AE15" s="950">
        <v>13248</v>
      </c>
      <c r="AF15" s="305"/>
      <c r="AG15" s="305"/>
      <c r="AH15" s="305"/>
      <c r="AI15" s="306"/>
      <c r="AJ15" s="953"/>
    </row>
    <row r="16" spans="1:36" s="232" customFormat="1" ht="14.25" x14ac:dyDescent="0.15">
      <c r="A16" s="224"/>
      <c r="B16" s="233" t="s">
        <v>9</v>
      </c>
      <c r="C16" s="226"/>
      <c r="D16" s="801">
        <v>37988</v>
      </c>
      <c r="E16" s="226"/>
      <c r="F16" s="234">
        <v>962</v>
      </c>
      <c r="G16" s="235">
        <v>2.5323786458881754</v>
      </c>
      <c r="H16" s="226"/>
      <c r="I16" s="234">
        <v>335</v>
      </c>
      <c r="J16" s="235">
        <v>0.88185742866168271</v>
      </c>
      <c r="K16" s="234">
        <v>307</v>
      </c>
      <c r="L16" s="235">
        <v>91.641791044776127</v>
      </c>
      <c r="M16" s="234">
        <v>2</v>
      </c>
      <c r="N16" s="235">
        <v>0.59701492537313439</v>
      </c>
      <c r="O16" s="234">
        <v>13</v>
      </c>
      <c r="P16" s="235">
        <v>3.8805970149253728</v>
      </c>
      <c r="Q16" s="234">
        <v>0</v>
      </c>
      <c r="R16" s="235">
        <v>0</v>
      </c>
      <c r="S16" s="234">
        <v>0</v>
      </c>
      <c r="T16" s="235">
        <v>0</v>
      </c>
      <c r="U16" s="234">
        <v>2</v>
      </c>
      <c r="V16" s="235">
        <v>0.59701492537313439</v>
      </c>
      <c r="W16" s="234">
        <v>11</v>
      </c>
      <c r="X16" s="235">
        <f t="shared" si="0"/>
        <v>3.2835820895522385</v>
      </c>
      <c r="Z16" s="305"/>
      <c r="AA16" s="305"/>
      <c r="AB16" s="305"/>
      <c r="AC16" s="952">
        <v>44439</v>
      </c>
      <c r="AD16" s="950">
        <v>15551</v>
      </c>
      <c r="AE16" s="950">
        <v>13247</v>
      </c>
      <c r="AF16" s="305"/>
      <c r="AG16" s="305"/>
      <c r="AH16" s="305"/>
      <c r="AI16" s="306"/>
      <c r="AJ16" s="953"/>
    </row>
    <row r="17" spans="1:36" s="232" customFormat="1" ht="14.25" x14ac:dyDescent="0.15">
      <c r="A17" s="224"/>
      <c r="B17" s="233" t="s">
        <v>8</v>
      </c>
      <c r="C17" s="226"/>
      <c r="D17" s="802">
        <v>17805</v>
      </c>
      <c r="E17" s="226"/>
      <c r="F17" s="234">
        <v>85</v>
      </c>
      <c r="G17" s="235">
        <v>0.47739399045212022</v>
      </c>
      <c r="H17" s="226"/>
      <c r="I17" s="234">
        <v>188</v>
      </c>
      <c r="J17" s="235">
        <v>1.0558831788823364</v>
      </c>
      <c r="K17" s="238">
        <v>186</v>
      </c>
      <c r="L17" s="235">
        <v>98.936170212765958</v>
      </c>
      <c r="M17" s="238">
        <v>2</v>
      </c>
      <c r="N17" s="235">
        <v>1.0638297872340425</v>
      </c>
      <c r="O17" s="238">
        <v>0</v>
      </c>
      <c r="P17" s="235">
        <v>0</v>
      </c>
      <c r="Q17" s="238">
        <v>0</v>
      </c>
      <c r="R17" s="235">
        <v>0</v>
      </c>
      <c r="S17" s="238">
        <v>0</v>
      </c>
      <c r="T17" s="235">
        <v>0</v>
      </c>
      <c r="U17" s="238">
        <v>0</v>
      </c>
      <c r="V17" s="235">
        <v>0</v>
      </c>
      <c r="W17" s="238">
        <v>0</v>
      </c>
      <c r="X17" s="235">
        <f t="shared" si="0"/>
        <v>0</v>
      </c>
      <c r="Z17" s="305"/>
      <c r="AA17" s="305"/>
      <c r="AB17" s="305"/>
      <c r="AC17" s="952">
        <v>44469</v>
      </c>
      <c r="AD17" s="950">
        <v>29199</v>
      </c>
      <c r="AE17" s="950">
        <v>15187</v>
      </c>
      <c r="AF17" s="305"/>
      <c r="AG17" s="305"/>
      <c r="AH17" s="305"/>
      <c r="AI17" s="306"/>
      <c r="AJ17" s="953"/>
    </row>
    <row r="18" spans="1:36" s="232" customFormat="1" ht="14.25" x14ac:dyDescent="0.15">
      <c r="A18" s="224"/>
      <c r="B18" s="233" t="s">
        <v>7</v>
      </c>
      <c r="C18" s="226"/>
      <c r="D18" s="801">
        <v>117431</v>
      </c>
      <c r="E18" s="226"/>
      <c r="F18" s="234">
        <v>1918</v>
      </c>
      <c r="G18" s="235">
        <v>1.6332995546320819</v>
      </c>
      <c r="H18" s="226"/>
      <c r="I18" s="234">
        <v>1257</v>
      </c>
      <c r="J18" s="235">
        <v>1.0704158186509525</v>
      </c>
      <c r="K18" s="234">
        <v>1158</v>
      </c>
      <c r="L18" s="235">
        <v>92.124105011933182</v>
      </c>
      <c r="M18" s="234">
        <v>36</v>
      </c>
      <c r="N18" s="235">
        <v>2.8639618138424821</v>
      </c>
      <c r="O18" s="234">
        <v>6</v>
      </c>
      <c r="P18" s="235">
        <v>0.47732696897374705</v>
      </c>
      <c r="Q18" s="234">
        <v>0</v>
      </c>
      <c r="R18" s="235">
        <v>0</v>
      </c>
      <c r="S18" s="234">
        <v>0</v>
      </c>
      <c r="T18" s="235">
        <v>0</v>
      </c>
      <c r="U18" s="234">
        <v>49</v>
      </c>
      <c r="V18" s="235">
        <v>3.8981702466189336</v>
      </c>
      <c r="W18" s="234">
        <v>8</v>
      </c>
      <c r="X18" s="235">
        <f t="shared" si="0"/>
        <v>0.63643595863166269</v>
      </c>
      <c r="Z18" s="305"/>
      <c r="AA18" s="305"/>
      <c r="AB18" s="305"/>
      <c r="AC18" s="952">
        <v>44500</v>
      </c>
      <c r="AD18" s="950">
        <v>26213</v>
      </c>
      <c r="AE18" s="950">
        <v>13678</v>
      </c>
      <c r="AF18" s="305"/>
      <c r="AG18" s="305"/>
      <c r="AH18" s="305"/>
      <c r="AI18" s="306"/>
      <c r="AJ18" s="953"/>
    </row>
    <row r="19" spans="1:36" s="232" customFormat="1" ht="14.25" x14ac:dyDescent="0.15">
      <c r="A19" s="224"/>
      <c r="B19" s="233" t="s">
        <v>43</v>
      </c>
      <c r="C19" s="226"/>
      <c r="D19" s="801">
        <v>68486</v>
      </c>
      <c r="E19" s="226"/>
      <c r="F19" s="234">
        <v>1336</v>
      </c>
      <c r="G19" s="235">
        <v>1.9507636597260753</v>
      </c>
      <c r="H19" s="226"/>
      <c r="I19" s="234">
        <v>893</v>
      </c>
      <c r="J19" s="235">
        <v>1.3039161288438512</v>
      </c>
      <c r="K19" s="234">
        <v>814</v>
      </c>
      <c r="L19" s="235">
        <v>91.15341545352743</v>
      </c>
      <c r="M19" s="234">
        <v>23</v>
      </c>
      <c r="N19" s="235">
        <v>2.5755879059350502</v>
      </c>
      <c r="O19" s="234">
        <v>21</v>
      </c>
      <c r="P19" s="235">
        <v>2.3516237402015676</v>
      </c>
      <c r="Q19" s="234">
        <v>10</v>
      </c>
      <c r="R19" s="235">
        <v>1.1198208286674132</v>
      </c>
      <c r="S19" s="234">
        <v>0</v>
      </c>
      <c r="T19" s="235">
        <v>0</v>
      </c>
      <c r="U19" s="234">
        <v>8</v>
      </c>
      <c r="V19" s="235">
        <v>0.89585666293393063</v>
      </c>
      <c r="W19" s="234">
        <v>17</v>
      </c>
      <c r="X19" s="235">
        <f t="shared" si="0"/>
        <v>1.9036954087346025</v>
      </c>
      <c r="Z19" s="305"/>
      <c r="AA19" s="305"/>
      <c r="AB19" s="305"/>
      <c r="AC19" s="952">
        <v>44530</v>
      </c>
      <c r="AD19" s="950">
        <v>25655</v>
      </c>
      <c r="AE19" s="950">
        <v>14422</v>
      </c>
      <c r="AF19" s="305"/>
      <c r="AG19" s="305"/>
      <c r="AH19" s="305"/>
      <c r="AI19" s="306"/>
      <c r="AJ19" s="953"/>
    </row>
    <row r="20" spans="1:36" s="232" customFormat="1" ht="14.25" x14ac:dyDescent="0.15">
      <c r="A20" s="224"/>
      <c r="B20" s="233" t="s">
        <v>44</v>
      </c>
      <c r="C20" s="226"/>
      <c r="D20" s="801">
        <v>194624</v>
      </c>
      <c r="E20" s="226"/>
      <c r="F20" s="234">
        <v>4679</v>
      </c>
      <c r="G20" s="235">
        <v>2.4041228214403154</v>
      </c>
      <c r="H20" s="226"/>
      <c r="I20" s="234">
        <v>2356</v>
      </c>
      <c r="J20" s="235">
        <v>1.2105392962841171</v>
      </c>
      <c r="K20" s="234">
        <v>1863</v>
      </c>
      <c r="L20" s="235">
        <v>79.074702886247877</v>
      </c>
      <c r="M20" s="234">
        <v>12</v>
      </c>
      <c r="N20" s="235">
        <v>0.50933786078098475</v>
      </c>
      <c r="O20" s="234">
        <v>455</v>
      </c>
      <c r="P20" s="235">
        <v>19.312393887945671</v>
      </c>
      <c r="Q20" s="234">
        <v>0</v>
      </c>
      <c r="R20" s="235">
        <v>0</v>
      </c>
      <c r="S20" s="234">
        <v>6</v>
      </c>
      <c r="T20" s="235">
        <v>0.25466893039049238</v>
      </c>
      <c r="U20" s="234">
        <v>20</v>
      </c>
      <c r="V20" s="235">
        <v>0.84889643463497455</v>
      </c>
      <c r="W20" s="234">
        <v>0</v>
      </c>
      <c r="X20" s="235">
        <f t="shared" si="0"/>
        <v>0</v>
      </c>
      <c r="Z20" s="305"/>
      <c r="AA20" s="305"/>
      <c r="AB20" s="305"/>
      <c r="AC20" s="952">
        <v>44561</v>
      </c>
      <c r="AD20" s="950">
        <v>24712</v>
      </c>
      <c r="AE20" s="950">
        <v>14501</v>
      </c>
      <c r="AF20" s="305"/>
      <c r="AG20" s="305"/>
      <c r="AH20" s="305"/>
      <c r="AI20" s="306"/>
      <c r="AJ20" s="953"/>
    </row>
    <row r="21" spans="1:36" s="232" customFormat="1" ht="14.25" x14ac:dyDescent="0.15">
      <c r="A21" s="224"/>
      <c r="B21" s="233" t="s">
        <v>6</v>
      </c>
      <c r="C21" s="226"/>
      <c r="D21" s="801">
        <v>142054</v>
      </c>
      <c r="E21" s="226"/>
      <c r="F21" s="234">
        <v>2807</v>
      </c>
      <c r="G21" s="235">
        <v>1.9760091232911428</v>
      </c>
      <c r="H21" s="226"/>
      <c r="I21" s="234">
        <v>1517</v>
      </c>
      <c r="J21" s="235">
        <v>1.0679037549101047</v>
      </c>
      <c r="K21" s="234">
        <v>1408</v>
      </c>
      <c r="L21" s="235">
        <v>92.814765985497701</v>
      </c>
      <c r="M21" s="234">
        <v>27</v>
      </c>
      <c r="N21" s="235">
        <v>1.7798286090969018</v>
      </c>
      <c r="O21" s="234">
        <v>56</v>
      </c>
      <c r="P21" s="235">
        <v>3.6914963744232039</v>
      </c>
      <c r="Q21" s="234">
        <v>11</v>
      </c>
      <c r="R21" s="235">
        <v>0.72511535926170079</v>
      </c>
      <c r="S21" s="234">
        <v>0</v>
      </c>
      <c r="T21" s="235">
        <v>0</v>
      </c>
      <c r="U21" s="234">
        <v>0</v>
      </c>
      <c r="V21" s="235">
        <v>0</v>
      </c>
      <c r="W21" s="234">
        <v>15</v>
      </c>
      <c r="X21" s="235">
        <f t="shared" si="0"/>
        <v>0.98879367172050103</v>
      </c>
      <c r="Z21" s="305"/>
      <c r="AA21" s="305"/>
      <c r="AB21" s="305"/>
      <c r="AC21" s="952">
        <v>44592</v>
      </c>
      <c r="AD21" s="950">
        <v>15800</v>
      </c>
      <c r="AE21" s="950">
        <v>18653</v>
      </c>
      <c r="AF21" s="305"/>
      <c r="AG21" s="305"/>
      <c r="AH21" s="305"/>
      <c r="AI21" s="306"/>
      <c r="AJ21" s="953"/>
    </row>
    <row r="22" spans="1:36" s="232" customFormat="1" ht="14.25" x14ac:dyDescent="0.15">
      <c r="A22" s="224"/>
      <c r="B22" s="233" t="s">
        <v>5</v>
      </c>
      <c r="C22" s="226"/>
      <c r="D22" s="801">
        <v>33607</v>
      </c>
      <c r="E22" s="226"/>
      <c r="F22" s="234">
        <v>977</v>
      </c>
      <c r="G22" s="235">
        <v>2.9071324426458776</v>
      </c>
      <c r="H22" s="226"/>
      <c r="I22" s="234">
        <v>540</v>
      </c>
      <c r="J22" s="235">
        <v>1.6068081054542209</v>
      </c>
      <c r="K22" s="234">
        <v>388</v>
      </c>
      <c r="L22" s="235">
        <v>71.851851851851862</v>
      </c>
      <c r="M22" s="234">
        <v>5</v>
      </c>
      <c r="N22" s="235">
        <v>0.92592592592592582</v>
      </c>
      <c r="O22" s="234">
        <v>129</v>
      </c>
      <c r="P22" s="235">
        <v>23.888888888888889</v>
      </c>
      <c r="Q22" s="234">
        <v>2</v>
      </c>
      <c r="R22" s="235">
        <v>0.37037037037037041</v>
      </c>
      <c r="S22" s="234">
        <v>0</v>
      </c>
      <c r="T22" s="235">
        <v>0</v>
      </c>
      <c r="U22" s="234">
        <v>7</v>
      </c>
      <c r="V22" s="235">
        <v>1.2962962962962963</v>
      </c>
      <c r="W22" s="234">
        <v>9</v>
      </c>
      <c r="X22" s="235">
        <f t="shared" si="0"/>
        <v>1.6666666666666667</v>
      </c>
      <c r="Z22" s="305"/>
      <c r="AA22" s="305"/>
      <c r="AB22" s="305"/>
      <c r="AC22" s="952">
        <v>44620</v>
      </c>
      <c r="AD22" s="950">
        <v>21660</v>
      </c>
      <c r="AE22" s="950">
        <v>18762</v>
      </c>
      <c r="AF22" s="305"/>
      <c r="AG22" s="305"/>
      <c r="AH22" s="305"/>
      <c r="AI22" s="306"/>
      <c r="AJ22" s="953"/>
    </row>
    <row r="23" spans="1:36" s="232" customFormat="1" ht="14.25" x14ac:dyDescent="0.15">
      <c r="A23" s="224"/>
      <c r="B23" s="233" t="s">
        <v>38</v>
      </c>
      <c r="C23" s="226"/>
      <c r="D23" s="801">
        <v>71475</v>
      </c>
      <c r="E23" s="226"/>
      <c r="F23" s="234">
        <v>1830</v>
      </c>
      <c r="G23" s="235">
        <v>2.5603357817418679</v>
      </c>
      <c r="H23" s="226"/>
      <c r="I23" s="234">
        <v>845</v>
      </c>
      <c r="J23" s="235">
        <v>1.1822315494928297</v>
      </c>
      <c r="K23" s="234">
        <v>730</v>
      </c>
      <c r="L23" s="235">
        <v>86.390532544378701</v>
      </c>
      <c r="M23" s="234">
        <v>11</v>
      </c>
      <c r="N23" s="235">
        <v>1.3017751479289941</v>
      </c>
      <c r="O23" s="234">
        <v>0</v>
      </c>
      <c r="P23" s="235">
        <v>0</v>
      </c>
      <c r="Q23" s="234">
        <v>83</v>
      </c>
      <c r="R23" s="235">
        <v>9.8224852071005913</v>
      </c>
      <c r="S23" s="234">
        <v>4</v>
      </c>
      <c r="T23" s="235">
        <v>0.47337278106508879</v>
      </c>
      <c r="U23" s="234">
        <v>17</v>
      </c>
      <c r="V23" s="235">
        <v>2.0118343195266273</v>
      </c>
      <c r="W23" s="234">
        <v>0</v>
      </c>
      <c r="X23" s="235">
        <f t="shared" si="0"/>
        <v>0</v>
      </c>
      <c r="Z23" s="305"/>
      <c r="AA23" s="305"/>
      <c r="AB23" s="305"/>
      <c r="AC23" s="952">
        <v>44651</v>
      </c>
      <c r="AD23" s="950">
        <v>28954</v>
      </c>
      <c r="AE23" s="950">
        <v>17183</v>
      </c>
      <c r="AF23" s="305"/>
      <c r="AG23" s="305"/>
      <c r="AH23" s="305"/>
      <c r="AI23" s="306"/>
      <c r="AJ23" s="953"/>
    </row>
    <row r="24" spans="1:36" s="232" customFormat="1" ht="14.25" x14ac:dyDescent="0.15">
      <c r="A24" s="224"/>
      <c r="B24" s="233" t="s">
        <v>45</v>
      </c>
      <c r="C24" s="226"/>
      <c r="D24" s="801">
        <v>168871</v>
      </c>
      <c r="E24" s="226"/>
      <c r="F24" s="234">
        <v>3598</v>
      </c>
      <c r="G24" s="235">
        <v>2.1306204143991567</v>
      </c>
      <c r="H24" s="226"/>
      <c r="I24" s="234">
        <v>1811</v>
      </c>
      <c r="J24" s="235">
        <v>1.0724162230341503</v>
      </c>
      <c r="K24" s="234">
        <v>1311</v>
      </c>
      <c r="L24" s="235">
        <v>72.390944229707344</v>
      </c>
      <c r="M24" s="234">
        <v>64</v>
      </c>
      <c r="N24" s="235">
        <v>3.5339591385974605</v>
      </c>
      <c r="O24" s="234">
        <v>1</v>
      </c>
      <c r="P24" s="235">
        <v>5.521811154058532E-2</v>
      </c>
      <c r="Q24" s="234">
        <v>1</v>
      </c>
      <c r="R24" s="235">
        <v>5.521811154058532E-2</v>
      </c>
      <c r="S24" s="234">
        <v>0</v>
      </c>
      <c r="T24" s="235">
        <v>0</v>
      </c>
      <c r="U24" s="234">
        <v>10</v>
      </c>
      <c r="V24" s="235">
        <v>0.55218111540585313</v>
      </c>
      <c r="W24" s="234">
        <v>424</v>
      </c>
      <c r="X24" s="235">
        <f t="shared" si="0"/>
        <v>23.412479293208172</v>
      </c>
      <c r="Z24" s="305"/>
      <c r="AA24" s="305"/>
      <c r="AB24" s="305"/>
      <c r="AC24" s="952">
        <v>44681</v>
      </c>
      <c r="AD24" s="950">
        <v>20498</v>
      </c>
      <c r="AE24" s="950">
        <v>16055</v>
      </c>
      <c r="AF24" s="305"/>
      <c r="AG24" s="305"/>
      <c r="AH24" s="305"/>
      <c r="AI24" s="306"/>
      <c r="AJ24" s="953"/>
    </row>
    <row r="25" spans="1:36" s="240" customFormat="1" ht="14.25" x14ac:dyDescent="0.15">
      <c r="A25" s="239"/>
      <c r="B25" s="233" t="s">
        <v>46</v>
      </c>
      <c r="C25" s="226"/>
      <c r="D25" s="801">
        <v>38643</v>
      </c>
      <c r="E25" s="226"/>
      <c r="F25" s="234">
        <v>648</v>
      </c>
      <c r="G25" s="235">
        <v>1.6768884403384829</v>
      </c>
      <c r="H25" s="226"/>
      <c r="I25" s="234">
        <v>403</v>
      </c>
      <c r="J25" s="235">
        <v>1.0428796936055689</v>
      </c>
      <c r="K25" s="234">
        <v>282</v>
      </c>
      <c r="L25" s="235">
        <v>69.975186104218366</v>
      </c>
      <c r="M25" s="234">
        <v>1</v>
      </c>
      <c r="N25" s="235">
        <v>0.24813895781637718</v>
      </c>
      <c r="O25" s="234">
        <v>9</v>
      </c>
      <c r="P25" s="235">
        <v>2.2332506203473943</v>
      </c>
      <c r="Q25" s="234">
        <v>75</v>
      </c>
      <c r="R25" s="235">
        <v>18.610421836228287</v>
      </c>
      <c r="S25" s="234">
        <v>30</v>
      </c>
      <c r="T25" s="235">
        <v>7.4441687344913143</v>
      </c>
      <c r="U25" s="234">
        <v>0</v>
      </c>
      <c r="V25" s="235">
        <v>0</v>
      </c>
      <c r="W25" s="234">
        <v>6</v>
      </c>
      <c r="X25" s="235">
        <f t="shared" si="0"/>
        <v>1.4888337468982631</v>
      </c>
      <c r="Z25" s="305"/>
      <c r="AA25" s="305"/>
      <c r="AB25" s="305"/>
      <c r="AC25" s="952">
        <v>44712</v>
      </c>
      <c r="AD25" s="950">
        <v>23876</v>
      </c>
      <c r="AE25" s="950">
        <v>15983</v>
      </c>
      <c r="AF25" s="305"/>
      <c r="AG25" s="305"/>
      <c r="AH25" s="305"/>
      <c r="AI25" s="306"/>
      <c r="AJ25" s="953"/>
    </row>
    <row r="26" spans="1:36" s="232" customFormat="1" ht="14.25" x14ac:dyDescent="0.15">
      <c r="B26" s="233" t="s">
        <v>47</v>
      </c>
      <c r="C26" s="226"/>
      <c r="D26" s="803">
        <v>15455</v>
      </c>
      <c r="E26" s="226"/>
      <c r="F26" s="238">
        <v>277</v>
      </c>
      <c r="G26" s="235">
        <v>1.7923002264639276</v>
      </c>
      <c r="H26" s="226"/>
      <c r="I26" s="238">
        <v>220</v>
      </c>
      <c r="J26" s="235">
        <v>1.4234875444839856</v>
      </c>
      <c r="K26" s="238">
        <v>215</v>
      </c>
      <c r="L26" s="235">
        <v>97.727272727272734</v>
      </c>
      <c r="M26" s="238">
        <v>1</v>
      </c>
      <c r="N26" s="235">
        <v>0.45454545454545453</v>
      </c>
      <c r="O26" s="238">
        <v>0</v>
      </c>
      <c r="P26" s="235">
        <v>0</v>
      </c>
      <c r="Q26" s="238">
        <v>0</v>
      </c>
      <c r="R26" s="235">
        <v>0</v>
      </c>
      <c r="S26" s="238">
        <v>0</v>
      </c>
      <c r="T26" s="235">
        <v>0</v>
      </c>
      <c r="U26" s="238">
        <v>4</v>
      </c>
      <c r="V26" s="235">
        <v>1.8181818181818181</v>
      </c>
      <c r="W26" s="238">
        <v>0</v>
      </c>
      <c r="X26" s="235">
        <f t="shared" si="0"/>
        <v>0</v>
      </c>
      <c r="Z26" s="305"/>
      <c r="AA26" s="305"/>
      <c r="AB26" s="305"/>
      <c r="AC26" s="952">
        <v>44742</v>
      </c>
      <c r="AD26" s="950">
        <v>25318</v>
      </c>
      <c r="AE26" s="950">
        <v>16449</v>
      </c>
      <c r="AF26" s="305"/>
      <c r="AG26" s="305"/>
      <c r="AH26" s="305"/>
      <c r="AI26" s="306"/>
      <c r="AJ26" s="953"/>
    </row>
    <row r="27" spans="1:36" s="232" customFormat="1" ht="14.25" x14ac:dyDescent="0.15">
      <c r="B27" s="233" t="s">
        <v>48</v>
      </c>
      <c r="C27" s="226"/>
      <c r="D27" s="803">
        <v>66047</v>
      </c>
      <c r="E27" s="226"/>
      <c r="F27" s="238">
        <v>1105</v>
      </c>
      <c r="G27" s="235">
        <v>1.6730510091298623</v>
      </c>
      <c r="H27" s="226"/>
      <c r="I27" s="238">
        <v>864</v>
      </c>
      <c r="J27" s="235">
        <v>1.3081593410752947</v>
      </c>
      <c r="K27" s="238">
        <v>698</v>
      </c>
      <c r="L27" s="235">
        <v>80.787037037037038</v>
      </c>
      <c r="M27" s="238">
        <v>21</v>
      </c>
      <c r="N27" s="235">
        <v>2.4305555555555558</v>
      </c>
      <c r="O27" s="238">
        <v>118</v>
      </c>
      <c r="P27" s="235">
        <v>13.657407407407407</v>
      </c>
      <c r="Q27" s="238">
        <v>2</v>
      </c>
      <c r="R27" s="235">
        <v>0.23148148148148145</v>
      </c>
      <c r="S27" s="238">
        <v>2</v>
      </c>
      <c r="T27" s="235">
        <v>0.23148148148148145</v>
      </c>
      <c r="U27" s="238">
        <v>18</v>
      </c>
      <c r="V27" s="235">
        <v>2.083333333333333</v>
      </c>
      <c r="W27" s="238">
        <v>5</v>
      </c>
      <c r="X27" s="235">
        <f t="shared" si="0"/>
        <v>0.57870370370370372</v>
      </c>
      <c r="Z27" s="305"/>
      <c r="AA27" s="305"/>
      <c r="AB27" s="305"/>
      <c r="AC27" s="952">
        <v>44773</v>
      </c>
      <c r="AD27" s="950">
        <v>29962</v>
      </c>
      <c r="AE27" s="950">
        <v>16217</v>
      </c>
      <c r="AF27" s="305"/>
      <c r="AG27" s="305"/>
      <c r="AH27" s="305"/>
      <c r="AI27" s="306"/>
      <c r="AJ27" s="953"/>
    </row>
    <row r="28" spans="1:36" s="232" customFormat="1" ht="14.25" x14ac:dyDescent="0.15">
      <c r="B28" s="233" t="s">
        <v>49</v>
      </c>
      <c r="C28" s="226"/>
      <c r="D28" s="803">
        <v>8872</v>
      </c>
      <c r="E28" s="226"/>
      <c r="F28" s="238">
        <v>262</v>
      </c>
      <c r="G28" s="242">
        <v>2.9531109107303877</v>
      </c>
      <c r="H28" s="226"/>
      <c r="I28" s="238">
        <v>146</v>
      </c>
      <c r="J28" s="242">
        <v>1.6456266907123533</v>
      </c>
      <c r="K28" s="238">
        <v>24</v>
      </c>
      <c r="L28" s="242">
        <v>16.43835616438356</v>
      </c>
      <c r="M28" s="238">
        <v>3</v>
      </c>
      <c r="N28" s="242">
        <v>2.054794520547945</v>
      </c>
      <c r="O28" s="238">
        <v>117</v>
      </c>
      <c r="P28" s="242">
        <v>80.136986301369859</v>
      </c>
      <c r="Q28" s="238">
        <v>0</v>
      </c>
      <c r="R28" s="242">
        <v>0</v>
      </c>
      <c r="S28" s="238">
        <v>1</v>
      </c>
      <c r="T28" s="242">
        <v>0.68493150684931503</v>
      </c>
      <c r="U28" s="238">
        <v>1</v>
      </c>
      <c r="V28" s="242">
        <v>0.68493150684931503</v>
      </c>
      <c r="W28" s="238">
        <v>0</v>
      </c>
      <c r="X28" s="242">
        <f t="shared" si="0"/>
        <v>0</v>
      </c>
      <c r="Z28" s="305"/>
      <c r="AA28" s="305"/>
      <c r="AB28" s="305"/>
      <c r="AC28" s="952">
        <v>44804</v>
      </c>
      <c r="AD28" s="950">
        <v>19002</v>
      </c>
      <c r="AE28" s="950">
        <v>17806</v>
      </c>
      <c r="AF28" s="305"/>
      <c r="AG28" s="305"/>
      <c r="AH28" s="305"/>
      <c r="AI28" s="306"/>
      <c r="AJ28" s="953"/>
    </row>
    <row r="29" spans="1:36" s="232" customFormat="1" ht="14.25" x14ac:dyDescent="0.15">
      <c r="B29" s="244" t="s">
        <v>4</v>
      </c>
      <c r="C29" s="226"/>
      <c r="D29" s="804">
        <v>3250</v>
      </c>
      <c r="E29" s="226"/>
      <c r="F29" s="245">
        <v>59</v>
      </c>
      <c r="G29" s="246">
        <v>1.8153846153846152</v>
      </c>
      <c r="H29" s="226"/>
      <c r="I29" s="245">
        <v>30</v>
      </c>
      <c r="J29" s="246">
        <v>0.92307692307692313</v>
      </c>
      <c r="K29" s="245">
        <v>22</v>
      </c>
      <c r="L29" s="246">
        <v>73.333333333333329</v>
      </c>
      <c r="M29" s="245">
        <v>1</v>
      </c>
      <c r="N29" s="246">
        <v>3.3333333333333335</v>
      </c>
      <c r="O29" s="245">
        <v>2</v>
      </c>
      <c r="P29" s="246">
        <v>6.666666666666667</v>
      </c>
      <c r="Q29" s="245">
        <v>1</v>
      </c>
      <c r="R29" s="246">
        <v>3.3333333333333335</v>
      </c>
      <c r="S29" s="245">
        <v>0</v>
      </c>
      <c r="T29" s="246">
        <v>0</v>
      </c>
      <c r="U29" s="245">
        <v>1</v>
      </c>
      <c r="V29" s="246">
        <v>3.3333333333333335</v>
      </c>
      <c r="W29" s="245">
        <v>3</v>
      </c>
      <c r="X29" s="246">
        <f t="shared" si="0"/>
        <v>10</v>
      </c>
      <c r="Z29" s="305"/>
      <c r="AA29" s="305"/>
      <c r="AB29" s="305"/>
      <c r="AC29" s="952">
        <v>44834</v>
      </c>
      <c r="AD29" s="950">
        <v>23558</v>
      </c>
      <c r="AE29" s="950">
        <v>17545</v>
      </c>
      <c r="AF29" s="305"/>
      <c r="AG29" s="305"/>
      <c r="AH29" s="305"/>
      <c r="AI29" s="306"/>
      <c r="AJ29" s="953"/>
    </row>
    <row r="30" spans="1:36" s="223" customFormat="1" ht="7.5" customHeight="1" x14ac:dyDescent="0.15">
      <c r="A30" s="220"/>
      <c r="B30" s="221"/>
      <c r="C30" s="222"/>
      <c r="D30" s="221"/>
      <c r="E30" s="222"/>
      <c r="F30" s="221"/>
      <c r="G30" s="574"/>
      <c r="H30" s="222"/>
      <c r="I30" s="221"/>
      <c r="J30" s="574"/>
      <c r="K30" s="221"/>
      <c r="L30" s="574"/>
      <c r="M30" s="221"/>
      <c r="N30" s="574"/>
      <c r="O30" s="221"/>
      <c r="P30" s="574"/>
      <c r="Q30" s="221"/>
      <c r="R30" s="574"/>
      <c r="S30" s="221"/>
      <c r="T30" s="574"/>
      <c r="U30" s="221"/>
      <c r="V30" s="574"/>
      <c r="W30" s="221"/>
      <c r="X30" s="574"/>
      <c r="Z30" s="309"/>
      <c r="AA30" s="309"/>
      <c r="AB30" s="305"/>
      <c r="AC30" s="952">
        <v>44865</v>
      </c>
      <c r="AD30" s="950">
        <v>27902</v>
      </c>
      <c r="AE30" s="950">
        <v>14112</v>
      </c>
      <c r="AF30" s="309"/>
      <c r="AG30" s="309"/>
      <c r="AH30" s="305"/>
      <c r="AI30" s="306"/>
      <c r="AJ30" s="953"/>
    </row>
    <row r="31" spans="1:36" s="251" customFormat="1" x14ac:dyDescent="0.15">
      <c r="B31" s="252" t="s">
        <v>3</v>
      </c>
      <c r="C31" s="211"/>
      <c r="D31" s="805">
        <v>1352257</v>
      </c>
      <c r="E31" s="211"/>
      <c r="F31" s="253">
        <v>26178</v>
      </c>
      <c r="G31" s="254">
        <v>1.9358746155501507</v>
      </c>
      <c r="H31" s="211"/>
      <c r="I31" s="253">
        <v>15112</v>
      </c>
      <c r="J31" s="254">
        <v>1.1175390476810252</v>
      </c>
      <c r="K31" s="253">
        <v>12733</v>
      </c>
      <c r="L31" s="254">
        <v>84.257543673901537</v>
      </c>
      <c r="M31" s="253">
        <v>254</v>
      </c>
      <c r="N31" s="254">
        <v>1.6807834833245101</v>
      </c>
      <c r="O31" s="253">
        <v>1087</v>
      </c>
      <c r="P31" s="254">
        <v>7.1929592376919009</v>
      </c>
      <c r="Q31" s="253">
        <v>312</v>
      </c>
      <c r="R31" s="254">
        <v>2.0645844362096346</v>
      </c>
      <c r="S31" s="253">
        <v>43</v>
      </c>
      <c r="T31" s="254">
        <v>0.28454208575966117</v>
      </c>
      <c r="U31" s="253">
        <v>165</v>
      </c>
      <c r="V31" s="254">
        <v>1.0918475383800954</v>
      </c>
      <c r="W31" s="253">
        <f>SUM(W12:W29)</f>
        <v>518</v>
      </c>
      <c r="X31" s="254">
        <f>W31/$I31*100</f>
        <v>3.4277395447326628</v>
      </c>
      <c r="Z31" s="305"/>
      <c r="AA31" s="305"/>
      <c r="AB31" s="309"/>
      <c r="AC31" s="952">
        <v>44895</v>
      </c>
      <c r="AD31" s="950">
        <v>25864</v>
      </c>
      <c r="AE31" s="950">
        <v>14618</v>
      </c>
      <c r="AF31" s="305"/>
      <c r="AG31" s="305"/>
      <c r="AH31" s="309"/>
      <c r="AI31" s="309"/>
      <c r="AJ31" s="438"/>
    </row>
    <row r="32" spans="1:36" s="256" customFormat="1" ht="6.75" customHeight="1" x14ac:dyDescent="0.2">
      <c r="B32" s="257" t="s">
        <v>42</v>
      </c>
      <c r="C32" s="258"/>
      <c r="E32" s="258"/>
      <c r="AB32" s="439"/>
      <c r="AC32" s="952">
        <v>44926</v>
      </c>
      <c r="AD32" s="950">
        <v>27618</v>
      </c>
      <c r="AE32" s="950">
        <v>15332</v>
      </c>
    </row>
    <row r="33" spans="2:31" s="251" customFormat="1" x14ac:dyDescent="0.2">
      <c r="B33" s="1080" t="s">
        <v>401</v>
      </c>
      <c r="C33" s="1080"/>
      <c r="D33" s="1080"/>
      <c r="E33" s="1080"/>
      <c r="F33" s="1080"/>
      <c r="G33" s="1080"/>
      <c r="H33" s="1080"/>
      <c r="I33" s="1080"/>
      <c r="J33" s="1080"/>
      <c r="K33" s="1080"/>
      <c r="L33" s="1080"/>
      <c r="M33" s="1080"/>
      <c r="N33" s="1080"/>
      <c r="O33" s="1080"/>
      <c r="P33" s="1080"/>
      <c r="Q33" s="1080"/>
      <c r="R33" s="1080"/>
      <c r="S33" s="1080"/>
      <c r="T33" s="1080"/>
      <c r="U33" s="1080"/>
      <c r="V33" s="1080"/>
      <c r="W33" s="1080"/>
      <c r="X33" s="1080"/>
      <c r="AB33" s="439"/>
      <c r="AC33" s="952">
        <v>44957</v>
      </c>
      <c r="AD33" s="950">
        <v>19275</v>
      </c>
      <c r="AE33" s="950">
        <v>18183</v>
      </c>
    </row>
    <row r="34" spans="2:31" s="251" customFormat="1" ht="11.25" customHeight="1" x14ac:dyDescent="0.2">
      <c r="B34" s="1080"/>
      <c r="C34" s="1080"/>
      <c r="D34" s="1080"/>
      <c r="E34" s="1080"/>
      <c r="F34" s="1080"/>
      <c r="G34" s="1080"/>
      <c r="H34" s="1080"/>
      <c r="I34" s="1080"/>
      <c r="J34" s="1080"/>
      <c r="K34" s="1080"/>
      <c r="L34" s="1080"/>
      <c r="M34" s="1080"/>
      <c r="N34" s="1080"/>
      <c r="O34" s="1080"/>
      <c r="P34" s="1080"/>
      <c r="Q34" s="1080"/>
      <c r="R34" s="1080"/>
      <c r="S34" s="1080"/>
      <c r="T34" s="1080"/>
      <c r="U34" s="1080"/>
      <c r="V34" s="1080"/>
      <c r="W34" s="1080"/>
      <c r="X34" s="1080"/>
      <c r="AB34" s="439"/>
      <c r="AC34" s="952">
        <v>44985</v>
      </c>
      <c r="AD34" s="950">
        <v>22255</v>
      </c>
      <c r="AE34" s="950">
        <v>17384</v>
      </c>
    </row>
    <row r="35" spans="2:31" x14ac:dyDescent="0.2">
      <c r="B35" s="1064"/>
      <c r="C35" s="1064"/>
      <c r="D35" s="1064"/>
      <c r="E35" s="262"/>
      <c r="F35" s="262"/>
      <c r="AC35" s="952">
        <v>45016</v>
      </c>
      <c r="AD35" s="950">
        <f>GETPIVOTDATA("Suma de AltasPIA",[1]td!$A$3,"Fecha",$AC35)</f>
        <v>31089</v>
      </c>
      <c r="AE35" s="950">
        <f>GETPIVOTDATA("Suma de BajasPIA",[1]td!$A$3,"Fecha",$AC35)</f>
        <v>20191</v>
      </c>
    </row>
    <row r="36" spans="2:31" x14ac:dyDescent="0.2">
      <c r="B36" s="1065"/>
      <c r="C36" s="1065"/>
      <c r="D36" s="1065"/>
      <c r="E36" s="262"/>
      <c r="F36" s="262"/>
      <c r="AC36" s="952">
        <v>45046</v>
      </c>
      <c r="AD36" s="950">
        <f>GETPIVOTDATA("Suma de AltasPIA",[1]td!$A$3,"Fecha",$AC36)</f>
        <v>29256</v>
      </c>
      <c r="AE36" s="950">
        <f>GETPIVOTDATA("Suma de BajasPIA",[1]td!$A$3,"Fecha",$AC36)</f>
        <v>18363</v>
      </c>
    </row>
    <row r="37" spans="2:31" x14ac:dyDescent="0.2">
      <c r="AC37" s="952">
        <v>45077</v>
      </c>
      <c r="AD37" s="950">
        <f>GETPIVOTDATA("Suma de AltasPIA",[1]td!$A$3,"Fecha",$AC37)</f>
        <v>26178</v>
      </c>
      <c r="AE37" s="950">
        <f>GETPIVOTDATA("Suma de BajasPIA",[1]td!$A$3,"Fecha",$AC37)</f>
        <v>15112</v>
      </c>
    </row>
    <row r="38" spans="2:31" x14ac:dyDescent="0.2">
      <c r="AD38" s="950"/>
      <c r="AE38" s="950"/>
    </row>
  </sheetData>
  <mergeCells count="20">
    <mergeCell ref="B2:C2"/>
    <mergeCell ref="B3:C3"/>
    <mergeCell ref="A4:W4"/>
    <mergeCell ref="B5:W5"/>
    <mergeCell ref="B7:B10"/>
    <mergeCell ref="D7:D9"/>
    <mergeCell ref="F7:G7"/>
    <mergeCell ref="F8:G9"/>
    <mergeCell ref="I8:J9"/>
    <mergeCell ref="K8:X8"/>
    <mergeCell ref="U9:V9"/>
    <mergeCell ref="B33:X34"/>
    <mergeCell ref="B35:D35"/>
    <mergeCell ref="B36:D36"/>
    <mergeCell ref="K9:L9"/>
    <mergeCell ref="M9:N9"/>
    <mergeCell ref="O9:P9"/>
    <mergeCell ref="Q9:R9"/>
    <mergeCell ref="S9:T9"/>
    <mergeCell ref="W9:X9"/>
  </mergeCells>
  <printOptions horizontalCentered="1"/>
  <pageMargins left="0" right="0" top="0.43307086614173229" bottom="0.43307086614173229" header="0" footer="0"/>
  <pageSetup paperSize="9" scale="72" orientation="landscape" r:id="rId1"/>
  <headerFooter alignWithMargins="0"/>
  <rowBreaks count="1" manualBreakCount="1">
    <brk id="32" max="1638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50">
    <tabColor theme="0"/>
    <pageSetUpPr fitToPage="1"/>
  </sheetPr>
  <dimension ref="B1:AF44"/>
  <sheetViews>
    <sheetView showGridLines="0" topLeftCell="A2" zoomScaleNormal="100" workbookViewId="0"/>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6" style="1" customWidth="1"/>
    <col min="7" max="7" width="0.5703125" style="1" customWidth="1"/>
    <col min="8" max="8" width="8" style="1" customWidth="1"/>
    <col min="9" max="9" width="6.140625" style="1" customWidth="1"/>
    <col min="10" max="10" width="0.5703125" style="1" customWidth="1"/>
    <col min="11" max="11" width="6.7109375" style="1" customWidth="1"/>
    <col min="12" max="12" width="5.85546875" style="1" customWidth="1"/>
    <col min="13" max="13" width="0.5703125" style="1" customWidth="1"/>
    <col min="14" max="14" width="6.85546875" style="1" customWidth="1"/>
    <col min="15" max="15" width="6.140625" style="1" customWidth="1"/>
    <col min="16" max="16" width="0.5703125" style="1" customWidth="1"/>
    <col min="17" max="17" width="7" style="1" customWidth="1"/>
    <col min="18" max="18" width="5" style="1" customWidth="1"/>
    <col min="19" max="19" width="0.5703125" style="1" customWidth="1"/>
    <col min="20" max="20" width="8.140625" style="1" customWidth="1"/>
    <col min="21" max="21" width="5.85546875" style="1" customWidth="1"/>
    <col min="22" max="22" width="0.7109375" style="1" customWidth="1"/>
    <col min="23" max="23" width="7.5703125" style="1" customWidth="1"/>
    <col min="24" max="24" width="6.140625" style="1" customWidth="1"/>
    <col min="25" max="25" width="0.5703125" style="1" customWidth="1"/>
    <col min="26" max="26" width="7.28515625" style="1" customWidth="1"/>
    <col min="27" max="27" width="6.140625" style="1" customWidth="1"/>
    <col min="28" max="28" width="0.7109375" style="1" customWidth="1"/>
    <col min="29" max="29" width="9.140625" style="1" customWidth="1"/>
    <col min="30" max="30" width="6.7109375" style="53" customWidth="1"/>
    <col min="31" max="16384" width="11.42578125" style="1"/>
  </cols>
  <sheetData>
    <row r="1" spans="2:32" hidden="1" x14ac:dyDescent="0.2">
      <c r="E1" s="140" t="s">
        <v>39</v>
      </c>
      <c r="F1" s="140"/>
      <c r="H1" s="140" t="s">
        <v>24</v>
      </c>
      <c r="K1" s="140" t="s">
        <v>23</v>
      </c>
      <c r="N1" s="140" t="s">
        <v>22</v>
      </c>
      <c r="Q1" s="140" t="s">
        <v>21</v>
      </c>
      <c r="T1" s="140" t="s">
        <v>20</v>
      </c>
      <c r="W1" s="140" t="s">
        <v>19</v>
      </c>
      <c r="Z1" s="140" t="s">
        <v>18</v>
      </c>
    </row>
    <row r="2" spans="2:32" s="2" customFormat="1" ht="14.25" x14ac:dyDescent="0.2">
      <c r="B2" s="11"/>
      <c r="C2" s="46"/>
      <c r="D2" s="46"/>
      <c r="AB2" s="46"/>
      <c r="AD2" s="90"/>
    </row>
    <row r="3" spans="2:32" s="44" customFormat="1" ht="47.25" customHeight="1" x14ac:dyDescent="0.2">
      <c r="B3" s="1058"/>
      <c r="C3" s="1058"/>
      <c r="D3" s="1058"/>
      <c r="E3" s="1058"/>
      <c r="F3" s="1058"/>
      <c r="G3" s="1058"/>
      <c r="H3" s="1058"/>
      <c r="I3" s="1058"/>
      <c r="J3" s="1058"/>
      <c r="K3" s="1058"/>
      <c r="L3" s="45"/>
      <c r="M3" s="45"/>
      <c r="W3" s="89"/>
      <c r="AA3" s="89"/>
      <c r="AD3" s="88"/>
    </row>
    <row r="4" spans="2:32" s="7" customFormat="1" ht="2.25" customHeight="1" x14ac:dyDescent="0.2">
      <c r="B4" s="1031"/>
      <c r="C4" s="1031"/>
      <c r="D4" s="1031"/>
      <c r="E4" s="1031"/>
      <c r="F4" s="1031"/>
      <c r="G4" s="1031"/>
      <c r="H4" s="1031"/>
      <c r="I4" s="1031"/>
      <c r="J4" s="1031"/>
      <c r="K4" s="1031"/>
      <c r="L4" s="1031"/>
      <c r="M4" s="1031"/>
      <c r="N4" s="1031"/>
      <c r="O4" s="1031"/>
      <c r="P4" s="1031"/>
      <c r="Q4" s="1031"/>
      <c r="R4" s="1031"/>
      <c r="S4" s="1031"/>
      <c r="T4" s="1031"/>
      <c r="U4" s="1031"/>
      <c r="V4" s="1031"/>
      <c r="W4" s="1031"/>
      <c r="X4" s="1031"/>
      <c r="Y4" s="1031"/>
      <c r="Z4" s="1031"/>
      <c r="AA4" s="1031"/>
      <c r="AB4" s="1031"/>
      <c r="AC4" s="1031"/>
      <c r="AD4" s="1031"/>
    </row>
    <row r="5" spans="2:32" s="7" customFormat="1" ht="39" customHeight="1" x14ac:dyDescent="0.2">
      <c r="B5" s="1032" t="s">
        <v>440</v>
      </c>
      <c r="C5" s="1032"/>
      <c r="D5" s="1032"/>
      <c r="E5" s="1032"/>
      <c r="F5" s="1032"/>
      <c r="G5" s="1032"/>
      <c r="H5" s="1032"/>
      <c r="I5" s="1032"/>
      <c r="J5" s="1032"/>
      <c r="K5" s="1032"/>
      <c r="L5" s="1032"/>
      <c r="M5" s="1032"/>
      <c r="N5" s="1032"/>
      <c r="O5" s="1032"/>
      <c r="P5" s="1032"/>
      <c r="Q5" s="1032"/>
      <c r="R5" s="1032"/>
      <c r="S5" s="1032"/>
      <c r="T5" s="1032"/>
      <c r="U5" s="1032"/>
      <c r="V5" s="1032"/>
      <c r="W5" s="1032"/>
      <c r="X5" s="1032"/>
      <c r="Y5" s="1032"/>
      <c r="Z5" s="1032"/>
      <c r="AA5" s="1032"/>
      <c r="AB5" s="1032"/>
      <c r="AC5" s="1032"/>
      <c r="AD5" s="1032"/>
      <c r="AE5" s="13"/>
    </row>
    <row r="6" spans="2:32" s="7" customFormat="1" ht="14.25" customHeight="1" x14ac:dyDescent="0.2">
      <c r="B6" s="1035" t="str">
        <f>porsaad!B6</f>
        <v>Situación a 31 de mayo de 2023</v>
      </c>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c r="AD6" s="8"/>
    </row>
    <row r="7" spans="2:32" s="7" customFormat="1" ht="5.25" customHeight="1" x14ac:dyDescent="0.2">
      <c r="AC7" s="87"/>
      <c r="AD7" s="86"/>
    </row>
    <row r="8" spans="2:32" s="83" customFormat="1" ht="21.75" customHeight="1" x14ac:dyDescent="0.2">
      <c r="B8" s="1092" t="s">
        <v>30</v>
      </c>
      <c r="C8" s="68"/>
      <c r="D8" s="1092" t="s">
        <v>120</v>
      </c>
      <c r="E8" s="1095" t="s">
        <v>29</v>
      </c>
      <c r="F8" s="1096"/>
      <c r="G8" s="1096"/>
      <c r="H8" s="1096"/>
      <c r="I8" s="1096"/>
      <c r="J8" s="1096"/>
      <c r="K8" s="1096"/>
      <c r="L8" s="1096"/>
      <c r="M8" s="1096"/>
      <c r="N8" s="1096"/>
      <c r="O8" s="1096"/>
      <c r="P8" s="1096"/>
      <c r="Q8" s="1096"/>
      <c r="R8" s="1096"/>
      <c r="S8" s="1096"/>
      <c r="T8" s="1096"/>
      <c r="U8" s="1096"/>
      <c r="V8" s="1096"/>
      <c r="W8" s="1096"/>
      <c r="X8" s="1096"/>
      <c r="Y8" s="1096"/>
      <c r="Z8" s="1096"/>
      <c r="AA8" s="1097"/>
      <c r="AB8" s="68"/>
      <c r="AC8" s="1098" t="s">
        <v>3</v>
      </c>
      <c r="AD8" s="1099"/>
    </row>
    <row r="9" spans="2:32" s="83" customFormat="1" ht="21.75" customHeight="1" x14ac:dyDescent="0.2">
      <c r="B9" s="1093"/>
      <c r="C9" s="68"/>
      <c r="D9" s="1093"/>
      <c r="E9" s="1089" t="s">
        <v>25</v>
      </c>
      <c r="F9" s="1090"/>
      <c r="G9" s="199"/>
      <c r="H9" s="1089" t="s">
        <v>24</v>
      </c>
      <c r="I9" s="1090"/>
      <c r="J9" s="199"/>
      <c r="K9" s="1089" t="s">
        <v>23</v>
      </c>
      <c r="L9" s="1090"/>
      <c r="M9" s="199"/>
      <c r="N9" s="1089" t="s">
        <v>22</v>
      </c>
      <c r="O9" s="1090"/>
      <c r="P9" s="199"/>
      <c r="Q9" s="1089" t="s">
        <v>21</v>
      </c>
      <c r="R9" s="1090"/>
      <c r="S9" s="199"/>
      <c r="T9" s="1089" t="s">
        <v>20</v>
      </c>
      <c r="U9" s="1090"/>
      <c r="V9" s="199"/>
      <c r="W9" s="1089" t="s">
        <v>19</v>
      </c>
      <c r="X9" s="1090"/>
      <c r="Y9" s="199"/>
      <c r="Z9" s="1089" t="s">
        <v>18</v>
      </c>
      <c r="AA9" s="1090"/>
      <c r="AB9" s="68"/>
      <c r="AC9" s="1100"/>
      <c r="AD9" s="1101"/>
    </row>
    <row r="10" spans="2:32" s="83" customFormat="1" ht="21.75" customHeight="1" x14ac:dyDescent="0.2">
      <c r="B10" s="1094"/>
      <c r="D10" s="1094"/>
      <c r="E10" s="38" t="s">
        <v>12</v>
      </c>
      <c r="F10" s="198" t="s">
        <v>28</v>
      </c>
      <c r="G10" s="200"/>
      <c r="H10" s="38" t="s">
        <v>12</v>
      </c>
      <c r="I10" s="198" t="s">
        <v>28</v>
      </c>
      <c r="J10" s="200"/>
      <c r="K10" s="38" t="s">
        <v>12</v>
      </c>
      <c r="L10" s="198" t="s">
        <v>28</v>
      </c>
      <c r="M10" s="200"/>
      <c r="N10" s="38" t="s">
        <v>12</v>
      </c>
      <c r="O10" s="198" t="s">
        <v>28</v>
      </c>
      <c r="P10" s="200"/>
      <c r="Q10" s="38" t="s">
        <v>12</v>
      </c>
      <c r="R10" s="198" t="s">
        <v>28</v>
      </c>
      <c r="S10" s="200"/>
      <c r="T10" s="38" t="s">
        <v>12</v>
      </c>
      <c r="U10" s="198" t="s">
        <v>28</v>
      </c>
      <c r="V10" s="200"/>
      <c r="W10" s="38" t="s">
        <v>12</v>
      </c>
      <c r="X10" s="198" t="s">
        <v>28</v>
      </c>
      <c r="Y10" s="200"/>
      <c r="Z10" s="38" t="s">
        <v>12</v>
      </c>
      <c r="AA10" s="198" t="s">
        <v>28</v>
      </c>
      <c r="AC10" s="85" t="s">
        <v>12</v>
      </c>
      <c r="AD10" s="84" t="s">
        <v>28</v>
      </c>
    </row>
    <row r="11" spans="2:32" s="78" customFormat="1" ht="9" customHeight="1" x14ac:dyDescent="0.2">
      <c r="B11" s="82"/>
      <c r="D11" s="80"/>
      <c r="E11" s="80"/>
      <c r="F11" s="80"/>
      <c r="G11" s="80"/>
      <c r="H11" s="80"/>
      <c r="I11" s="80"/>
      <c r="J11" s="80"/>
      <c r="K11" s="80"/>
      <c r="L11" s="80"/>
      <c r="M11" s="80"/>
      <c r="N11" s="80"/>
      <c r="O11" s="80"/>
      <c r="P11" s="80"/>
      <c r="Q11" s="80"/>
      <c r="R11" s="80"/>
      <c r="S11" s="80"/>
      <c r="T11" s="80"/>
      <c r="U11" s="80"/>
      <c r="V11" s="80"/>
      <c r="W11" s="80"/>
      <c r="X11" s="80"/>
      <c r="Y11" s="80"/>
      <c r="Z11" s="80"/>
      <c r="AA11" s="80"/>
      <c r="AB11" s="81"/>
      <c r="AC11" s="80"/>
      <c r="AD11" s="79"/>
    </row>
    <row r="12" spans="2:32" s="73" customFormat="1" ht="21" customHeight="1" x14ac:dyDescent="0.2">
      <c r="B12" s="1115" t="s">
        <v>27</v>
      </c>
      <c r="D12" s="417" t="s">
        <v>34</v>
      </c>
      <c r="E12" s="77">
        <v>459</v>
      </c>
      <c r="F12" s="76">
        <v>0.18039616412513756</v>
      </c>
      <c r="G12" s="74"/>
      <c r="H12" s="77">
        <v>9438</v>
      </c>
      <c r="I12" s="76">
        <v>3.7093224335796258</v>
      </c>
      <c r="J12" s="74"/>
      <c r="K12" s="77">
        <v>5984</v>
      </c>
      <c r="L12" s="76">
        <v>2.3518314730388306</v>
      </c>
      <c r="M12" s="74"/>
      <c r="N12" s="77">
        <v>9055</v>
      </c>
      <c r="O12" s="76">
        <v>3.558795786825971</v>
      </c>
      <c r="P12" s="74"/>
      <c r="Q12" s="77">
        <v>8173</v>
      </c>
      <c r="R12" s="76">
        <v>3.2121521773306085</v>
      </c>
      <c r="S12" s="74"/>
      <c r="T12" s="77">
        <v>11031</v>
      </c>
      <c r="U12" s="76">
        <v>4.3354032384845151</v>
      </c>
      <c r="V12" s="74"/>
      <c r="W12" s="77">
        <v>37416</v>
      </c>
      <c r="X12" s="76">
        <v>14.705235025939318</v>
      </c>
      <c r="Y12" s="74"/>
      <c r="Z12" s="77">
        <v>172884</v>
      </c>
      <c r="AA12" s="76">
        <f t="shared" ref="AA12:AA19" si="0">Z12*100/$AC12</f>
        <v>67.946863700675991</v>
      </c>
      <c r="AB12" s="66"/>
      <c r="AC12" s="153">
        <f>E12+H12+K12+N12+Q12+T12+W12+Z12</f>
        <v>254440</v>
      </c>
      <c r="AD12" s="75">
        <f>F12+I12+L12+O12+R12+U12+X12+AA12</f>
        <v>100</v>
      </c>
      <c r="AF12" s="425"/>
    </row>
    <row r="13" spans="2:32" s="73" customFormat="1" ht="21" customHeight="1" x14ac:dyDescent="0.2">
      <c r="B13" s="1116"/>
      <c r="D13" s="418" t="s">
        <v>52</v>
      </c>
      <c r="E13" s="415">
        <v>601</v>
      </c>
      <c r="F13" s="416">
        <v>0.18258320295292635</v>
      </c>
      <c r="G13" s="74"/>
      <c r="H13" s="415">
        <v>10267</v>
      </c>
      <c r="I13" s="416">
        <v>3.1191044005286104</v>
      </c>
      <c r="J13" s="74"/>
      <c r="K13" s="415">
        <v>7382</v>
      </c>
      <c r="L13" s="416">
        <v>2.2426442665532482</v>
      </c>
      <c r="M13" s="74"/>
      <c r="N13" s="415">
        <v>11063</v>
      </c>
      <c r="O13" s="416">
        <v>3.3609284097640999</v>
      </c>
      <c r="P13" s="74"/>
      <c r="Q13" s="415">
        <v>12059</v>
      </c>
      <c r="R13" s="416">
        <v>3.6635122203150394</v>
      </c>
      <c r="S13" s="74"/>
      <c r="T13" s="415">
        <v>18892</v>
      </c>
      <c r="U13" s="416">
        <v>5.7393708322573787</v>
      </c>
      <c r="V13" s="74"/>
      <c r="W13" s="415">
        <v>60497</v>
      </c>
      <c r="X13" s="416">
        <v>18.3789285009038</v>
      </c>
      <c r="Y13" s="74"/>
      <c r="Z13" s="415">
        <v>208404</v>
      </c>
      <c r="AA13" s="416">
        <f t="shared" si="0"/>
        <v>63.312928166724895</v>
      </c>
      <c r="AB13" s="66"/>
      <c r="AC13" s="157">
        <f t="shared" ref="AC13:AD15" si="1">E13+H13+K13+N13+Q13+T13+W13+Z13</f>
        <v>329165</v>
      </c>
      <c r="AD13" s="181">
        <f t="shared" si="1"/>
        <v>100</v>
      </c>
      <c r="AF13" s="425"/>
    </row>
    <row r="14" spans="2:32" s="73" customFormat="1" ht="21" customHeight="1" x14ac:dyDescent="0.2">
      <c r="B14" s="1116"/>
      <c r="D14" s="418" t="s">
        <v>53</v>
      </c>
      <c r="E14" s="415">
        <v>252</v>
      </c>
      <c r="F14" s="416">
        <v>9.1302032194835639E-2</v>
      </c>
      <c r="G14" s="74"/>
      <c r="H14" s="415">
        <v>6987</v>
      </c>
      <c r="I14" s="416">
        <v>2.5314575354972879</v>
      </c>
      <c r="J14" s="74"/>
      <c r="K14" s="415">
        <v>5915</v>
      </c>
      <c r="L14" s="416">
        <v>2.1430615890176696</v>
      </c>
      <c r="M14" s="74"/>
      <c r="N14" s="415">
        <v>8181</v>
      </c>
      <c r="O14" s="416">
        <v>2.9640552594680569</v>
      </c>
      <c r="P14" s="74"/>
      <c r="Q14" s="415">
        <v>10341</v>
      </c>
      <c r="R14" s="416">
        <v>3.7466441068523624</v>
      </c>
      <c r="S14" s="74"/>
      <c r="T14" s="415">
        <v>17861</v>
      </c>
      <c r="U14" s="416">
        <v>6.4712126866347592</v>
      </c>
      <c r="V14" s="74"/>
      <c r="W14" s="415">
        <v>64494</v>
      </c>
      <c r="X14" s="416">
        <v>23.36679866814972</v>
      </c>
      <c r="Y14" s="74"/>
      <c r="Z14" s="415">
        <v>161976</v>
      </c>
      <c r="AA14" s="416">
        <f t="shared" si="0"/>
        <v>58.685468122185306</v>
      </c>
      <c r="AB14" s="66"/>
      <c r="AC14" s="157">
        <f t="shared" si="1"/>
        <v>276007</v>
      </c>
      <c r="AD14" s="181">
        <f t="shared" si="1"/>
        <v>100</v>
      </c>
      <c r="AF14" s="425"/>
    </row>
    <row r="15" spans="2:32" s="73" customFormat="1" ht="21" customHeight="1" x14ac:dyDescent="0.2">
      <c r="B15" s="1117"/>
      <c r="D15" s="421" t="s">
        <v>71</v>
      </c>
      <c r="E15" s="419">
        <f>SUM(E12:E14)</f>
        <v>1312</v>
      </c>
      <c r="F15" s="420">
        <f t="shared" ref="F15:F19" si="2">E15*100/$AC15</f>
        <v>0.15262699915775954</v>
      </c>
      <c r="G15" s="74"/>
      <c r="H15" s="419">
        <f>SUM(H12:H14)</f>
        <v>26692</v>
      </c>
      <c r="I15" s="420">
        <f t="shared" ref="I15:I19" si="3">H15*100/$AC15</f>
        <v>3.105121845669907</v>
      </c>
      <c r="J15" s="74"/>
      <c r="K15" s="419">
        <f>SUM(K12:K14)</f>
        <v>19281</v>
      </c>
      <c r="L15" s="420">
        <f t="shared" ref="L15:L19" si="4">K15*100/$AC15</f>
        <v>2.2429886972261905</v>
      </c>
      <c r="M15" s="74"/>
      <c r="N15" s="419">
        <f>SUM(N12:N14)</f>
        <v>28299</v>
      </c>
      <c r="O15" s="420">
        <f t="shared" ref="O15:O19" si="5">N15*100/$AC15</f>
        <v>3.2920666533273151</v>
      </c>
      <c r="P15" s="74"/>
      <c r="Q15" s="419">
        <f>SUM(Q12:Q14)</f>
        <v>30573</v>
      </c>
      <c r="R15" s="420">
        <f t="shared" ref="R15:R19" si="6">Q15*100/$AC15</f>
        <v>3.5566046076602</v>
      </c>
      <c r="S15" s="74"/>
      <c r="T15" s="419">
        <f>SUM(T12:T14)</f>
        <v>47784</v>
      </c>
      <c r="U15" s="420">
        <f t="shared" ref="U15:U19" si="7">T15*100/$AC15</f>
        <v>5.558786987617669</v>
      </c>
      <c r="V15" s="74"/>
      <c r="W15" s="419">
        <f>SUM(W12:W14)</f>
        <v>162407</v>
      </c>
      <c r="X15" s="420">
        <f t="shared" ref="X15:X19" si="8">W15*100/$AC15</f>
        <v>18.893058728821842</v>
      </c>
      <c r="Y15" s="74"/>
      <c r="Z15" s="419">
        <f>SUM(Z12:Z14)</f>
        <v>543264</v>
      </c>
      <c r="AA15" s="420">
        <f t="shared" si="0"/>
        <v>63.198745480519115</v>
      </c>
      <c r="AB15" s="66"/>
      <c r="AC15" s="422">
        <f>SUM(AC12:AC14)</f>
        <v>859612</v>
      </c>
      <c r="AD15" s="424">
        <f t="shared" si="1"/>
        <v>100</v>
      </c>
      <c r="AF15" s="425"/>
    </row>
    <row r="16" spans="2:32" s="73" customFormat="1" ht="21" customHeight="1" x14ac:dyDescent="0.2">
      <c r="B16" s="1115" t="s">
        <v>26</v>
      </c>
      <c r="D16" s="417" t="s">
        <v>34</v>
      </c>
      <c r="E16" s="77">
        <v>610</v>
      </c>
      <c r="F16" s="76">
        <v>0.43290350509903552</v>
      </c>
      <c r="G16" s="74"/>
      <c r="H16" s="77">
        <v>19335</v>
      </c>
      <c r="I16" s="76">
        <v>13.721621755885003</v>
      </c>
      <c r="J16" s="74"/>
      <c r="K16" s="77">
        <v>9004</v>
      </c>
      <c r="L16" s="76">
        <v>6.389939606412649</v>
      </c>
      <c r="M16" s="74"/>
      <c r="N16" s="77">
        <v>11103</v>
      </c>
      <c r="O16" s="76">
        <v>7.8795534706796584</v>
      </c>
      <c r="P16" s="74"/>
      <c r="Q16" s="77">
        <v>9270</v>
      </c>
      <c r="R16" s="76">
        <v>6.578713921750917</v>
      </c>
      <c r="S16" s="74"/>
      <c r="T16" s="77">
        <v>11956</v>
      </c>
      <c r="U16" s="76">
        <v>8.4849086999410961</v>
      </c>
      <c r="V16" s="74"/>
      <c r="W16" s="77">
        <v>26944</v>
      </c>
      <c r="X16" s="76">
        <v>19.121560723587564</v>
      </c>
      <c r="Y16" s="74"/>
      <c r="Z16" s="77">
        <v>52687</v>
      </c>
      <c r="AA16" s="76">
        <f t="shared" si="0"/>
        <v>37.390798316644073</v>
      </c>
      <c r="AB16" s="66"/>
      <c r="AC16" s="153">
        <f>E16+H16+K16+N16+Q16+T16+W16+Z16</f>
        <v>140909</v>
      </c>
      <c r="AD16" s="75">
        <f>F16+I16+L16+O16+R16+U16+X16+AA16</f>
        <v>100</v>
      </c>
      <c r="AF16" s="425"/>
    </row>
    <row r="17" spans="2:32" s="73" customFormat="1" ht="21" customHeight="1" x14ac:dyDescent="0.2">
      <c r="B17" s="1116"/>
      <c r="D17" s="418" t="s">
        <v>52</v>
      </c>
      <c r="E17" s="415">
        <v>862</v>
      </c>
      <c r="F17" s="416">
        <v>0.44662981020823728</v>
      </c>
      <c r="G17" s="74"/>
      <c r="H17" s="415">
        <v>24498</v>
      </c>
      <c r="I17" s="416">
        <v>12.693198480836887</v>
      </c>
      <c r="J17" s="74"/>
      <c r="K17" s="415">
        <v>11256</v>
      </c>
      <c r="L17" s="416">
        <v>5.8320941342272841</v>
      </c>
      <c r="M17" s="74"/>
      <c r="N17" s="415">
        <v>14688</v>
      </c>
      <c r="O17" s="416">
        <v>7.6103232625737691</v>
      </c>
      <c r="P17" s="74"/>
      <c r="Q17" s="415">
        <v>14421</v>
      </c>
      <c r="R17" s="416">
        <v>7.4719820104559043</v>
      </c>
      <c r="S17" s="74"/>
      <c r="T17" s="415">
        <v>20259</v>
      </c>
      <c r="U17" s="416">
        <v>10.496836803954384</v>
      </c>
      <c r="V17" s="74"/>
      <c r="W17" s="415">
        <v>39001</v>
      </c>
      <c r="X17" s="416">
        <v>20.207667317785919</v>
      </c>
      <c r="Y17" s="74"/>
      <c r="Z17" s="415">
        <v>68016</v>
      </c>
      <c r="AA17" s="416">
        <f t="shared" si="0"/>
        <v>35.241268179957615</v>
      </c>
      <c r="AB17" s="66"/>
      <c r="AC17" s="157">
        <f t="shared" ref="AC17:AD19" si="9">E17+H17+K17+N17+Q17+T17+W17+Z17</f>
        <v>193001</v>
      </c>
      <c r="AD17" s="181">
        <f t="shared" si="9"/>
        <v>100</v>
      </c>
      <c r="AF17" s="425"/>
    </row>
    <row r="18" spans="2:32" s="73" customFormat="1" ht="21" customHeight="1" x14ac:dyDescent="0.2">
      <c r="B18" s="1116"/>
      <c r="D18" s="418" t="s">
        <v>53</v>
      </c>
      <c r="E18" s="415">
        <v>332</v>
      </c>
      <c r="F18" s="416">
        <v>0.20915362081456515</v>
      </c>
      <c r="G18" s="74"/>
      <c r="H18" s="415">
        <v>15524</v>
      </c>
      <c r="I18" s="416">
        <v>9.779821715437679</v>
      </c>
      <c r="J18" s="74"/>
      <c r="K18" s="415">
        <v>9879</v>
      </c>
      <c r="L18" s="416">
        <v>6.2235801808044853</v>
      </c>
      <c r="M18" s="74"/>
      <c r="N18" s="415">
        <v>11564</v>
      </c>
      <c r="O18" s="416">
        <v>7.2850978045169619</v>
      </c>
      <c r="P18" s="74"/>
      <c r="Q18" s="415">
        <v>12090</v>
      </c>
      <c r="R18" s="416">
        <v>7.616467697735219</v>
      </c>
      <c r="S18" s="74"/>
      <c r="T18" s="415">
        <v>17380</v>
      </c>
      <c r="U18" s="416">
        <v>10.949066053485369</v>
      </c>
      <c r="V18" s="74"/>
      <c r="W18" s="415">
        <v>32580</v>
      </c>
      <c r="X18" s="416">
        <v>20.524773994393172</v>
      </c>
      <c r="Y18" s="74"/>
      <c r="Z18" s="415">
        <v>59386</v>
      </c>
      <c r="AA18" s="416">
        <f t="shared" si="0"/>
        <v>37.41203893281255</v>
      </c>
      <c r="AB18" s="66"/>
      <c r="AC18" s="157">
        <f t="shared" si="9"/>
        <v>158735</v>
      </c>
      <c r="AD18" s="181">
        <f t="shared" si="9"/>
        <v>100</v>
      </c>
      <c r="AF18" s="425"/>
    </row>
    <row r="19" spans="2:32" s="73" customFormat="1" ht="21" customHeight="1" x14ac:dyDescent="0.2">
      <c r="B19" s="1117"/>
      <c r="D19" s="421" t="s">
        <v>71</v>
      </c>
      <c r="E19" s="419">
        <f>SUM(E16:E18)</f>
        <v>1804</v>
      </c>
      <c r="F19" s="420">
        <f t="shared" si="2"/>
        <v>0.36618660495894612</v>
      </c>
      <c r="G19" s="74"/>
      <c r="H19" s="419">
        <f>SUM(H16:H18)</f>
        <v>59357</v>
      </c>
      <c r="I19" s="420">
        <f t="shared" si="3"/>
        <v>12.048635427133128</v>
      </c>
      <c r="J19" s="74"/>
      <c r="K19" s="419">
        <f>SUM(K16:K18)</f>
        <v>30139</v>
      </c>
      <c r="L19" s="420">
        <f t="shared" si="4"/>
        <v>6.1177927310740996</v>
      </c>
      <c r="M19" s="74"/>
      <c r="N19" s="419">
        <f>SUM(N16:N18)</f>
        <v>37355</v>
      </c>
      <c r="O19" s="420">
        <f t="shared" si="5"/>
        <v>7.5825391509098843</v>
      </c>
      <c r="P19" s="74"/>
      <c r="Q19" s="419">
        <f>SUM(Q16:Q18)</f>
        <v>35781</v>
      </c>
      <c r="R19" s="420">
        <f t="shared" si="6"/>
        <v>7.2630393082239744</v>
      </c>
      <c r="S19" s="74"/>
      <c r="T19" s="419">
        <f>SUM(T16:T18)</f>
        <v>49595</v>
      </c>
      <c r="U19" s="420">
        <f t="shared" si="7"/>
        <v>10.067086847527124</v>
      </c>
      <c r="V19" s="74"/>
      <c r="W19" s="419">
        <f>SUM(W16:W18)</f>
        <v>98525</v>
      </c>
      <c r="X19" s="420">
        <f t="shared" si="8"/>
        <v>19.999188056308295</v>
      </c>
      <c r="Y19" s="74"/>
      <c r="Z19" s="419">
        <f>SUM(Z16:Z18)</f>
        <v>180089</v>
      </c>
      <c r="AA19" s="420">
        <f t="shared" si="0"/>
        <v>36.555531873864545</v>
      </c>
      <c r="AB19" s="66"/>
      <c r="AC19" s="422">
        <f>SUM(AC16:AC18)</f>
        <v>492645</v>
      </c>
      <c r="AD19" s="424">
        <f t="shared" si="9"/>
        <v>100</v>
      </c>
      <c r="AF19" s="425"/>
    </row>
    <row r="20" spans="2:32" s="70" customFormat="1" ht="3" customHeight="1" x14ac:dyDescent="0.2">
      <c r="B20" s="423"/>
      <c r="C20" s="68"/>
      <c r="D20" s="66"/>
      <c r="E20" s="71"/>
      <c r="F20" s="72"/>
      <c r="G20" s="66"/>
      <c r="H20" s="71"/>
      <c r="I20" s="72"/>
      <c r="J20" s="66"/>
      <c r="K20" s="71"/>
      <c r="L20" s="72"/>
      <c r="M20" s="66"/>
      <c r="N20" s="71"/>
      <c r="O20" s="72"/>
      <c r="P20" s="66"/>
      <c r="Q20" s="71"/>
      <c r="R20" s="72"/>
      <c r="S20" s="66"/>
      <c r="T20" s="71"/>
      <c r="U20" s="72"/>
      <c r="V20" s="66"/>
      <c r="W20" s="71"/>
      <c r="X20" s="72"/>
      <c r="Y20" s="66"/>
      <c r="Z20" s="71"/>
      <c r="AA20" s="72"/>
      <c r="AB20" s="66"/>
      <c r="AC20" s="71"/>
      <c r="AD20" s="64"/>
    </row>
    <row r="21" spans="2:32" s="63" customFormat="1" ht="18" customHeight="1" x14ac:dyDescent="0.2">
      <c r="B21" s="1095" t="s">
        <v>3</v>
      </c>
      <c r="C21" s="1096"/>
      <c r="D21" s="1097"/>
      <c r="E21" s="65">
        <f>E15+E19</f>
        <v>3116</v>
      </c>
      <c r="F21" s="67">
        <f>E21*100/$AC21</f>
        <v>0.23042957071030137</v>
      </c>
      <c r="G21" s="66"/>
      <c r="H21" s="65">
        <f>H15+H19</f>
        <v>86049</v>
      </c>
      <c r="I21" s="67">
        <f>H21*100/$AC21</f>
        <v>6.3633614024553022</v>
      </c>
      <c r="J21" s="66"/>
      <c r="K21" s="65">
        <f>K15+K19</f>
        <v>49420</v>
      </c>
      <c r="L21" s="67">
        <f>K21*100/$AC21</f>
        <v>3.6546307395709543</v>
      </c>
      <c r="M21" s="66"/>
      <c r="N21" s="65">
        <f>N15+N19</f>
        <v>65654</v>
      </c>
      <c r="O21" s="67">
        <f>N21*100/$AC21</f>
        <v>4.8551421808132629</v>
      </c>
      <c r="P21" s="66"/>
      <c r="Q21" s="65">
        <f>Q15+Q19</f>
        <v>66354</v>
      </c>
      <c r="R21" s="67">
        <f>Q21*100/$AC21</f>
        <v>4.906907488739197</v>
      </c>
      <c r="S21" s="66"/>
      <c r="T21" s="65">
        <f>T15+T19</f>
        <v>97379</v>
      </c>
      <c r="U21" s="67">
        <f>T21*100/$AC21</f>
        <v>7.2012198864564949</v>
      </c>
      <c r="V21" s="66"/>
      <c r="W21" s="65">
        <f>W15+W19</f>
        <v>260932</v>
      </c>
      <c r="X21" s="67">
        <f>W21*100/$AC21</f>
        <v>19.29603618247123</v>
      </c>
      <c r="Y21" s="66"/>
      <c r="Z21" s="65">
        <f>Z15+Z19</f>
        <v>723353</v>
      </c>
      <c r="AA21" s="67">
        <f>Z21*100/$AC21</f>
        <v>53.492272548783255</v>
      </c>
      <c r="AB21" s="66"/>
      <c r="AC21" s="65">
        <f>AC15+AC19</f>
        <v>1352257</v>
      </c>
      <c r="AD21" s="67">
        <f>F21+I21+L21+O21+R21+U21+X21+AA21</f>
        <v>100</v>
      </c>
    </row>
    <row r="22" spans="2:32" s="19" customFormat="1" ht="5.25" customHeight="1" x14ac:dyDescent="0.2">
      <c r="B22" s="62"/>
      <c r="C22" s="62"/>
      <c r="D22" s="62"/>
      <c r="E22" s="62"/>
      <c r="F22" s="62"/>
      <c r="G22" s="62"/>
      <c r="H22" s="62"/>
      <c r="I22" s="62"/>
      <c r="J22" s="62"/>
      <c r="K22" s="62"/>
      <c r="L22" s="62"/>
      <c r="M22" s="62"/>
      <c r="N22" s="62"/>
      <c r="O22" s="48"/>
      <c r="P22" s="48"/>
      <c r="AD22" s="56"/>
    </row>
    <row r="23" spans="2:32" s="19" customFormat="1" ht="5.25" customHeight="1" x14ac:dyDescent="0.2">
      <c r="B23" s="62"/>
      <c r="C23" s="62"/>
      <c r="D23" s="62"/>
      <c r="E23" s="62"/>
      <c r="F23" s="62"/>
      <c r="G23" s="62"/>
      <c r="H23" s="62"/>
      <c r="I23" s="62"/>
      <c r="J23" s="62"/>
      <c r="K23" s="62"/>
      <c r="L23" s="62"/>
      <c r="M23" s="62"/>
      <c r="N23" s="62"/>
      <c r="O23" s="48"/>
      <c r="P23" s="48"/>
      <c r="AD23" s="56"/>
    </row>
    <row r="24" spans="2:32" s="19" customFormat="1" ht="12.75" customHeight="1" x14ac:dyDescent="0.2">
      <c r="B24" s="48"/>
      <c r="C24" s="48"/>
      <c r="D24" s="48"/>
      <c r="E24" s="48"/>
      <c r="F24" s="48"/>
      <c r="G24" s="48"/>
      <c r="H24" s="48"/>
      <c r="I24" s="48"/>
      <c r="J24" s="48"/>
      <c r="K24" s="48"/>
      <c r="L24" s="48"/>
      <c r="M24" s="48"/>
      <c r="N24" s="48"/>
      <c r="O24" s="48"/>
      <c r="P24" s="48"/>
      <c r="AD24" s="56"/>
    </row>
    <row r="25" spans="2:32" s="57" customFormat="1" ht="24.75" customHeight="1" x14ac:dyDescent="0.2">
      <c r="B25" s="61"/>
      <c r="C25" s="61"/>
      <c r="D25" s="61"/>
      <c r="E25" s="61" t="s">
        <v>122</v>
      </c>
      <c r="F25" s="61" t="s">
        <v>24</v>
      </c>
      <c r="G25" s="61"/>
      <c r="H25" s="61" t="s">
        <v>23</v>
      </c>
      <c r="I25" s="61" t="s">
        <v>22</v>
      </c>
      <c r="J25" s="61"/>
      <c r="K25" s="61" t="s">
        <v>21</v>
      </c>
      <c r="L25" s="61" t="s">
        <v>20</v>
      </c>
      <c r="M25" s="61"/>
      <c r="N25" s="61" t="s">
        <v>19</v>
      </c>
      <c r="O25" s="61" t="s">
        <v>18</v>
      </c>
      <c r="P25" s="61"/>
      <c r="AD25" s="58"/>
    </row>
    <row r="26" spans="2:32" s="57" customFormat="1" ht="10.5" x14ac:dyDescent="0.2">
      <c r="B26" s="60"/>
      <c r="C26" s="60"/>
      <c r="D26" s="60"/>
      <c r="E26" s="60" t="e">
        <f>#REF!</f>
        <v>#REF!</v>
      </c>
      <c r="F26" s="59" t="e">
        <f>#REF!</f>
        <v>#REF!</v>
      </c>
      <c r="G26" s="59"/>
      <c r="H26" s="59" t="e">
        <f>#REF!</f>
        <v>#REF!</v>
      </c>
      <c r="I26" s="59" t="e">
        <f>#REF!</f>
        <v>#REF!</v>
      </c>
      <c r="J26" s="59"/>
      <c r="K26" s="59" t="e">
        <f>#REF!</f>
        <v>#REF!</v>
      </c>
      <c r="L26" s="59" t="e">
        <f>#REF!</f>
        <v>#REF!</v>
      </c>
      <c r="M26" s="59"/>
      <c r="N26" s="59" t="e">
        <f>#REF!</f>
        <v>#REF!</v>
      </c>
      <c r="O26" s="59" t="e">
        <f>#REF!</f>
        <v>#REF!</v>
      </c>
      <c r="P26" s="59"/>
      <c r="AD26" s="58"/>
    </row>
    <row r="27" spans="2:32" s="19" customFormat="1" x14ac:dyDescent="0.2">
      <c r="B27" s="48"/>
      <c r="C27" s="48"/>
      <c r="D27" s="48"/>
      <c r="E27" s="48"/>
      <c r="F27" s="48"/>
      <c r="G27" s="48"/>
      <c r="H27" s="48"/>
      <c r="I27" s="48"/>
      <c r="J27" s="48"/>
      <c r="K27" s="48"/>
      <c r="L27" s="48"/>
      <c r="M27" s="48"/>
      <c r="N27" s="48"/>
      <c r="O27" s="48"/>
      <c r="P27" s="48"/>
      <c r="AD27" s="56"/>
    </row>
    <row r="28" spans="2:32" s="19" customFormat="1" x14ac:dyDescent="0.2">
      <c r="B28" s="48"/>
      <c r="C28" s="48"/>
      <c r="D28" s="48"/>
      <c r="E28" s="48"/>
      <c r="F28" s="48"/>
      <c r="G28" s="48"/>
      <c r="H28" s="48"/>
      <c r="I28" s="48"/>
      <c r="J28" s="48"/>
      <c r="K28" s="48"/>
      <c r="L28" s="48"/>
      <c r="M28" s="48"/>
      <c r="N28" s="48"/>
      <c r="O28" s="48"/>
      <c r="P28" s="48"/>
      <c r="AD28" s="56"/>
    </row>
    <row r="29" spans="2:32" s="19" customFormat="1" x14ac:dyDescent="0.2">
      <c r="B29" s="48"/>
      <c r="C29" s="48"/>
      <c r="D29" s="48"/>
      <c r="E29" s="48"/>
      <c r="F29" s="48"/>
      <c r="G29" s="48"/>
      <c r="H29" s="48"/>
      <c r="I29" s="48"/>
      <c r="J29" s="48"/>
      <c r="K29" s="48"/>
      <c r="L29" s="48"/>
      <c r="M29" s="48"/>
      <c r="N29" s="48"/>
      <c r="O29" s="48"/>
      <c r="P29" s="48"/>
      <c r="AD29" s="56"/>
    </row>
    <row r="30" spans="2:32" s="19" customFormat="1" x14ac:dyDescent="0.2">
      <c r="B30" s="48"/>
      <c r="C30" s="48"/>
      <c r="D30" s="48"/>
      <c r="E30" s="48"/>
      <c r="F30" s="48"/>
      <c r="G30" s="48"/>
      <c r="H30" s="48"/>
      <c r="I30" s="48"/>
      <c r="J30" s="48"/>
      <c r="K30" s="48"/>
      <c r="L30" s="48"/>
      <c r="M30" s="48"/>
      <c r="N30" s="48"/>
      <c r="O30" s="48"/>
      <c r="P30" s="48"/>
      <c r="AD30" s="56"/>
    </row>
    <row r="31" spans="2:32" s="19" customFormat="1" x14ac:dyDescent="0.2">
      <c r="B31" s="48"/>
      <c r="C31" s="48"/>
      <c r="D31" s="48"/>
      <c r="E31" s="48"/>
      <c r="F31" s="48"/>
      <c r="G31" s="48"/>
      <c r="H31" s="48"/>
      <c r="I31" s="48"/>
      <c r="J31" s="48"/>
      <c r="K31" s="48"/>
      <c r="L31" s="48"/>
      <c r="M31" s="48"/>
      <c r="N31" s="48"/>
      <c r="O31" s="48"/>
      <c r="P31" s="48"/>
      <c r="AD31" s="56"/>
    </row>
    <row r="32" spans="2:32" s="19" customFormat="1" x14ac:dyDescent="0.2">
      <c r="B32" s="48"/>
      <c r="C32" s="48"/>
      <c r="D32" s="48"/>
      <c r="E32" s="48"/>
      <c r="F32" s="48"/>
      <c r="G32" s="48"/>
      <c r="H32" s="48"/>
      <c r="I32" s="48"/>
      <c r="J32" s="48"/>
      <c r="K32" s="48"/>
      <c r="L32" s="48"/>
      <c r="M32" s="48"/>
      <c r="N32" s="48"/>
      <c r="O32" s="48"/>
      <c r="P32" s="48"/>
      <c r="AD32" s="56"/>
    </row>
    <row r="33" spans="2:30" s="19" customFormat="1" x14ac:dyDescent="0.2">
      <c r="B33" s="48"/>
      <c r="C33" s="48"/>
      <c r="D33" s="48"/>
      <c r="E33" s="48"/>
      <c r="F33" s="48"/>
      <c r="G33" s="48"/>
      <c r="H33" s="48"/>
      <c r="I33" s="48"/>
      <c r="J33" s="48"/>
      <c r="K33" s="48"/>
      <c r="L33" s="48"/>
      <c r="M33" s="48"/>
      <c r="N33" s="48"/>
      <c r="O33" s="48"/>
      <c r="P33" s="48"/>
      <c r="AD33" s="56"/>
    </row>
    <row r="34" spans="2:30" s="19" customFormat="1" x14ac:dyDescent="0.2">
      <c r="B34" s="48"/>
      <c r="C34" s="48"/>
      <c r="D34" s="48"/>
      <c r="E34" s="48"/>
      <c r="F34" s="48"/>
      <c r="G34" s="48"/>
      <c r="H34" s="48"/>
      <c r="I34" s="48"/>
      <c r="J34" s="48"/>
      <c r="K34" s="48"/>
      <c r="L34" s="48"/>
      <c r="M34" s="48"/>
      <c r="N34" s="48"/>
      <c r="O34" s="48"/>
      <c r="P34" s="48"/>
      <c r="AD34" s="56"/>
    </row>
    <row r="35" spans="2:30" s="19" customFormat="1" x14ac:dyDescent="0.2">
      <c r="C35" s="1091" t="s">
        <v>17</v>
      </c>
      <c r="D35" s="1091"/>
      <c r="E35" s="1091"/>
      <c r="F35" s="1091"/>
      <c r="G35" s="1091"/>
      <c r="H35" s="1091"/>
      <c r="I35" s="1091"/>
      <c r="J35" s="1091"/>
      <c r="K35" s="1091"/>
      <c r="L35" s="1091"/>
      <c r="M35" s="48"/>
      <c r="N35" s="48"/>
      <c r="O35" s="48"/>
      <c r="P35" s="48"/>
      <c r="AD35" s="56"/>
    </row>
    <row r="36" spans="2:30" s="19" customFormat="1" x14ac:dyDescent="0.2">
      <c r="L36" s="48"/>
      <c r="M36" s="48"/>
      <c r="N36" s="48"/>
      <c r="O36" s="48"/>
      <c r="P36" s="48"/>
      <c r="AD36" s="56"/>
    </row>
    <row r="37" spans="2:30" s="19" customFormat="1" x14ac:dyDescent="0.2">
      <c r="B37" s="48"/>
      <c r="C37" s="48"/>
      <c r="D37" s="48"/>
      <c r="E37" s="48"/>
      <c r="F37" s="48"/>
      <c r="G37" s="48"/>
      <c r="H37" s="48"/>
      <c r="I37" s="48"/>
      <c r="J37" s="48"/>
      <c r="K37" s="48"/>
      <c r="L37" s="48"/>
      <c r="M37" s="48"/>
      <c r="N37" s="48"/>
      <c r="O37" s="48"/>
      <c r="P37" s="48"/>
      <c r="AD37" s="56"/>
    </row>
    <row r="38" spans="2:30" s="19" customFormat="1" ht="5.25" customHeight="1" x14ac:dyDescent="0.2">
      <c r="B38" s="48"/>
      <c r="C38" s="48"/>
      <c r="D38" s="48"/>
      <c r="E38" s="48"/>
      <c r="F38" s="48"/>
      <c r="G38" s="48"/>
      <c r="H38" s="48"/>
      <c r="I38" s="48"/>
      <c r="J38" s="48"/>
      <c r="K38" s="48"/>
      <c r="L38" s="48"/>
      <c r="M38" s="48"/>
      <c r="N38" s="48"/>
      <c r="O38" s="48"/>
      <c r="P38" s="48"/>
      <c r="AD38" s="56"/>
    </row>
    <row r="39" spans="2:30" s="19" customFormat="1" ht="5.25" customHeight="1" x14ac:dyDescent="0.2">
      <c r="B39" s="48"/>
      <c r="C39" s="48"/>
      <c r="D39" s="48"/>
      <c r="E39" s="48"/>
      <c r="F39" s="48"/>
      <c r="G39" s="48"/>
      <c r="H39" s="48"/>
      <c r="I39" s="48"/>
      <c r="J39" s="48"/>
      <c r="K39" s="48"/>
      <c r="L39" s="48"/>
      <c r="M39" s="48"/>
      <c r="N39" s="48"/>
      <c r="O39" s="48"/>
      <c r="P39" s="48"/>
      <c r="AD39" s="56"/>
    </row>
    <row r="40" spans="2:30" s="19" customFormat="1" ht="16.5" customHeight="1" x14ac:dyDescent="0.2">
      <c r="B40" s="48"/>
      <c r="C40" s="48"/>
      <c r="D40" s="48"/>
      <c r="E40" s="48"/>
      <c r="F40" s="48"/>
      <c r="G40" s="48"/>
      <c r="H40" s="48"/>
      <c r="I40" s="48"/>
      <c r="J40" s="48"/>
      <c r="K40" s="48"/>
      <c r="L40" s="48"/>
      <c r="M40" s="48"/>
      <c r="N40" s="48"/>
      <c r="O40" s="48"/>
      <c r="P40" s="48"/>
      <c r="AD40" s="56"/>
    </row>
    <row r="41" spans="2:30" s="19" customFormat="1" x14ac:dyDescent="0.2">
      <c r="B41" s="48"/>
      <c r="C41" s="48"/>
      <c r="D41" s="48"/>
      <c r="E41" s="48"/>
      <c r="F41" s="48"/>
      <c r="G41" s="48"/>
      <c r="H41" s="48"/>
      <c r="I41" s="48"/>
      <c r="J41" s="48"/>
      <c r="K41" s="48"/>
      <c r="L41" s="48"/>
      <c r="M41" s="48"/>
      <c r="N41" s="48"/>
      <c r="O41" s="48"/>
      <c r="P41" s="48"/>
      <c r="AD41" s="56"/>
    </row>
    <row r="42" spans="2:30" s="19" customFormat="1" x14ac:dyDescent="0.2">
      <c r="AD42" s="56"/>
    </row>
    <row r="43" spans="2:30" s="20" customFormat="1" x14ac:dyDescent="0.2">
      <c r="AD43" s="55"/>
    </row>
    <row r="44" spans="2:30" s="3" customFormat="1" ht="12.75" customHeight="1" x14ac:dyDescent="0.2">
      <c r="B44" s="1087"/>
      <c r="C44" s="1088"/>
      <c r="D44" s="1088"/>
      <c r="E44" s="1088"/>
      <c r="F44" s="1088"/>
      <c r="G44" s="1088"/>
      <c r="H44" s="1088"/>
      <c r="I44" s="1088"/>
      <c r="J44" s="1088"/>
      <c r="K44" s="1088"/>
      <c r="L44" s="1088"/>
      <c r="M44" s="1088"/>
      <c r="N44" s="1088"/>
      <c r="O44" s="1088"/>
      <c r="P44" s="403"/>
      <c r="AD44" s="54"/>
    </row>
  </sheetData>
  <mergeCells count="21">
    <mergeCell ref="B5:AD5"/>
    <mergeCell ref="B3:K3"/>
    <mergeCell ref="B4:AD4"/>
    <mergeCell ref="B6:AC6"/>
    <mergeCell ref="B8:B10"/>
    <mergeCell ref="D8:D10"/>
    <mergeCell ref="E8:AA8"/>
    <mergeCell ref="AC8:AD9"/>
    <mergeCell ref="E9:F9"/>
    <mergeCell ref="H9:I9"/>
    <mergeCell ref="K9:L9"/>
    <mergeCell ref="N9:O9"/>
    <mergeCell ref="Q9:R9"/>
    <mergeCell ref="T9:U9"/>
    <mergeCell ref="W9:X9"/>
    <mergeCell ref="Z9:AA9"/>
    <mergeCell ref="B12:B15"/>
    <mergeCell ref="B16:B19"/>
    <mergeCell ref="B21:D21"/>
    <mergeCell ref="C35:L35"/>
    <mergeCell ref="B44:O44"/>
  </mergeCells>
  <printOptions horizontalCentered="1"/>
  <pageMargins left="0" right="0" top="0.43307086614173229" bottom="0.43307086614173229" header="0" footer="0"/>
  <pageSetup paperSize="9" scale="90" orientation="landscape" r:id="rId1"/>
  <headerFooter alignWithMargins="0"/>
  <rowBreaks count="1" manualBreakCount="1">
    <brk id="39"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52">
    <tabColor theme="0"/>
  </sheetPr>
  <dimension ref="A1:AX38"/>
  <sheetViews>
    <sheetView showGridLines="0" topLeftCell="A5" zoomScaleNormal="100" workbookViewId="0">
      <selection activeCell="B34" sqref="B34:P34"/>
    </sheetView>
  </sheetViews>
  <sheetFormatPr baseColWidth="10" defaultColWidth="11.42578125" defaultRowHeight="15" x14ac:dyDescent="0.2"/>
  <cols>
    <col min="1" max="1" width="1.140625" style="261" customWidth="1"/>
    <col min="2" max="2" width="28.7109375" style="261" customWidth="1"/>
    <col min="3" max="3" width="0.5703125" style="261" customWidth="1"/>
    <col min="4" max="4" width="11.85546875" style="261" customWidth="1"/>
    <col min="5" max="5" width="7.7109375" style="261" customWidth="1"/>
    <col min="6" max="6" width="0.42578125" style="261" customWidth="1"/>
    <col min="7" max="7" width="12.42578125" style="261" customWidth="1"/>
    <col min="8" max="8" width="6.28515625" style="261" customWidth="1"/>
    <col min="9" max="9" width="0.42578125" style="261" customWidth="1"/>
    <col min="10" max="10" width="10.85546875" style="261" customWidth="1"/>
    <col min="11" max="11" width="6.28515625" style="261" customWidth="1"/>
    <col min="12" max="12" width="0.42578125" style="261" customWidth="1"/>
    <col min="13" max="13" width="11.85546875" style="261" customWidth="1"/>
    <col min="14" max="14" width="6.28515625" style="261" customWidth="1"/>
    <col min="15" max="15" width="0.7109375" style="259" customWidth="1"/>
    <col min="16" max="16" width="10.140625" style="261" bestFit="1" customWidth="1"/>
    <col min="17" max="17" width="8.5703125" style="261" customWidth="1"/>
    <col min="18" max="18" width="0.42578125" style="261" customWidth="1"/>
    <col min="19" max="19" width="8.42578125" style="261" bestFit="1" customWidth="1"/>
    <col min="20" max="20" width="7.85546875" style="261" bestFit="1" customWidth="1"/>
    <col min="21" max="21" width="0.42578125" style="261" customWidth="1"/>
    <col min="22" max="22" width="8.42578125" style="261" bestFit="1" customWidth="1"/>
    <col min="23" max="23" width="7.7109375" style="261" bestFit="1" customWidth="1"/>
    <col min="24" max="24" width="0.42578125" style="261" customWidth="1"/>
    <col min="25" max="25" width="8.42578125" style="261" bestFit="1" customWidth="1"/>
    <col min="26" max="26" width="7.7109375" style="261" bestFit="1" customWidth="1"/>
    <col min="27" max="27" width="11.42578125" style="261"/>
    <col min="28" max="30" width="2.42578125" style="261" bestFit="1" customWidth="1"/>
    <col min="31" max="31" width="13" style="261" bestFit="1" customWidth="1"/>
    <col min="32" max="32" width="3.42578125" style="261" bestFit="1" customWidth="1"/>
    <col min="33" max="33" width="3.85546875" style="261" customWidth="1"/>
    <col min="34" max="36" width="2.42578125" style="261" bestFit="1" customWidth="1"/>
    <col min="37" max="37" width="8.42578125" style="261" bestFit="1" customWidth="1"/>
    <col min="38" max="38" width="3.42578125" style="261" bestFit="1" customWidth="1"/>
    <col min="39" max="39" width="3.5703125" style="261" customWidth="1"/>
    <col min="40" max="42" width="2.42578125" style="261" bestFit="1" customWidth="1"/>
    <col min="43" max="43" width="8.42578125" style="261" bestFit="1" customWidth="1"/>
    <col min="44" max="44" width="4.140625" style="261" bestFit="1" customWidth="1"/>
    <col min="45" max="45" width="3.28515625" style="261" customWidth="1"/>
    <col min="46" max="46" width="4.28515625" style="261" bestFit="1" customWidth="1"/>
    <col min="47" max="47" width="2.42578125" style="261" bestFit="1" customWidth="1"/>
    <col min="48" max="48" width="4.28515625" style="261" bestFit="1" customWidth="1"/>
    <col min="49" max="49" width="8.42578125" style="261" bestFit="1" customWidth="1"/>
    <col min="50" max="50" width="4.28515625" style="261" bestFit="1" customWidth="1"/>
    <col min="51" max="16384" width="11.42578125" style="261"/>
  </cols>
  <sheetData>
    <row r="1" spans="1:50" s="201" customFormat="1" ht="15" customHeight="1" x14ac:dyDescent="0.2">
      <c r="B1" s="202"/>
      <c r="C1" s="203"/>
      <c r="F1" s="203"/>
      <c r="I1" s="203"/>
      <c r="O1" s="204"/>
      <c r="R1" s="203"/>
      <c r="S1" s="713" t="s">
        <v>143</v>
      </c>
      <c r="T1" s="713"/>
      <c r="U1" s="713"/>
      <c r="V1" s="713" t="s">
        <v>19</v>
      </c>
      <c r="W1" s="713"/>
      <c r="X1" s="713"/>
      <c r="Y1" s="713" t="s">
        <v>18</v>
      </c>
    </row>
    <row r="2" spans="1:50" s="205" customFormat="1" ht="52.5" customHeight="1" x14ac:dyDescent="0.2">
      <c r="B2" s="1033"/>
      <c r="C2" s="1033"/>
      <c r="D2" s="1033"/>
      <c r="E2" s="1033"/>
      <c r="F2" s="1033"/>
      <c r="G2" s="1033"/>
      <c r="H2" s="1033"/>
      <c r="I2" s="1033"/>
      <c r="O2" s="207"/>
    </row>
    <row r="3" spans="1:50" s="208" customFormat="1" ht="4.5" customHeight="1" x14ac:dyDescent="0.2">
      <c r="B3" s="1034"/>
      <c r="C3" s="1034"/>
      <c r="D3" s="1034"/>
      <c r="E3" s="1034"/>
      <c r="F3" s="1034"/>
      <c r="G3" s="1034"/>
      <c r="H3" s="1034"/>
      <c r="I3" s="1034"/>
      <c r="O3" s="207"/>
    </row>
    <row r="4" spans="1:50" s="208" customFormat="1" ht="37.5" customHeight="1" x14ac:dyDescent="0.2">
      <c r="A4" s="1081" t="s">
        <v>216</v>
      </c>
      <c r="B4" s="1081"/>
      <c r="C4" s="1081"/>
      <c r="D4" s="1081"/>
      <c r="E4" s="1081"/>
      <c r="F4" s="1081"/>
      <c r="G4" s="1081"/>
      <c r="H4" s="1081"/>
      <c r="I4" s="1081"/>
      <c r="J4" s="1081"/>
      <c r="K4" s="1081"/>
      <c r="L4" s="1081"/>
      <c r="M4" s="1081"/>
      <c r="N4" s="1081"/>
      <c r="O4" s="1081"/>
      <c r="P4" s="1081"/>
      <c r="Q4" s="1081"/>
      <c r="R4" s="1081"/>
      <c r="S4" s="1081"/>
      <c r="T4" s="1081"/>
      <c r="U4" s="1081"/>
      <c r="V4" s="1081"/>
      <c r="W4" s="1081"/>
      <c r="X4" s="1081"/>
      <c r="Y4" s="1081"/>
      <c r="Z4" s="1081"/>
    </row>
    <row r="5" spans="1:50" s="208" customFormat="1" ht="17.25" customHeight="1" x14ac:dyDescent="0.2">
      <c r="B5" s="1035" t="str">
        <f>porsaad!B6</f>
        <v>Situación a 31 de mayo de 2023</v>
      </c>
      <c r="C5" s="1035"/>
      <c r="D5" s="1035"/>
      <c r="E5" s="1035"/>
      <c r="F5" s="1035"/>
      <c r="G5" s="1035"/>
      <c r="H5" s="1035"/>
      <c r="I5" s="1035"/>
      <c r="J5" s="1035"/>
      <c r="K5" s="1035"/>
      <c r="L5" s="1035"/>
      <c r="M5" s="1035"/>
      <c r="N5" s="1035"/>
      <c r="O5" s="1035"/>
      <c r="P5" s="1035"/>
      <c r="Q5" s="1035"/>
      <c r="R5" s="1035"/>
      <c r="S5" s="1035"/>
      <c r="T5" s="1035"/>
      <c r="U5" s="1035"/>
      <c r="V5" s="1035"/>
      <c r="W5" s="1035"/>
      <c r="X5" s="1035"/>
      <c r="Y5" s="1035"/>
      <c r="Z5" s="1035"/>
    </row>
    <row r="6" spans="1:50" s="208" customFormat="1" ht="6" customHeight="1" x14ac:dyDescent="0.2">
      <c r="O6" s="207"/>
    </row>
    <row r="7" spans="1:50" s="213" customFormat="1" ht="12.75" customHeight="1" x14ac:dyDescent="0.2">
      <c r="A7" s="209"/>
      <c r="B7" s="1036" t="s">
        <v>15</v>
      </c>
      <c r="C7" s="211"/>
      <c r="D7" s="1045" t="s">
        <v>115</v>
      </c>
      <c r="E7" s="1043"/>
      <c r="F7" s="568"/>
      <c r="G7" s="1043"/>
      <c r="H7" s="1043"/>
      <c r="I7" s="568"/>
      <c r="J7" s="1043"/>
      <c r="K7" s="1043"/>
      <c r="L7" s="568"/>
      <c r="M7" s="1043"/>
      <c r="N7" s="1044"/>
      <c r="O7" s="211"/>
      <c r="P7" s="1045" t="s">
        <v>187</v>
      </c>
      <c r="Q7" s="1043"/>
      <c r="R7" s="568"/>
      <c r="S7" s="1043"/>
      <c r="T7" s="1043"/>
      <c r="U7" s="568"/>
      <c r="V7" s="1043"/>
      <c r="W7" s="1043"/>
      <c r="X7" s="568"/>
      <c r="Y7" s="1043"/>
      <c r="Z7" s="1044"/>
      <c r="AA7" s="430"/>
      <c r="AB7" s="430"/>
      <c r="AC7" s="431"/>
      <c r="AD7" s="431"/>
      <c r="AE7" s="431"/>
      <c r="AF7" s="431"/>
      <c r="AG7" s="431"/>
      <c r="AH7" s="431"/>
      <c r="AI7" s="432"/>
    </row>
    <row r="8" spans="1:50" s="213" customFormat="1" ht="37.5" customHeight="1" x14ac:dyDescent="0.2">
      <c r="A8" s="209"/>
      <c r="B8" s="1037"/>
      <c r="C8" s="211"/>
      <c r="D8" s="1074"/>
      <c r="E8" s="1075"/>
      <c r="F8" s="211"/>
      <c r="G8" s="1045" t="s">
        <v>177</v>
      </c>
      <c r="H8" s="1044"/>
      <c r="I8" s="211"/>
      <c r="J8" s="1045" t="s">
        <v>183</v>
      </c>
      <c r="K8" s="1044"/>
      <c r="L8" s="211"/>
      <c r="M8" s="1045" t="s">
        <v>178</v>
      </c>
      <c r="N8" s="1044"/>
      <c r="O8" s="211"/>
      <c r="P8" s="1074"/>
      <c r="Q8" s="1076"/>
      <c r="R8" s="501"/>
      <c r="S8" s="1045" t="s">
        <v>188</v>
      </c>
      <c r="T8" s="1044"/>
      <c r="U8" s="211"/>
      <c r="V8" s="1045" t="s">
        <v>189</v>
      </c>
      <c r="W8" s="1044"/>
      <c r="X8" s="211"/>
      <c r="Y8" s="1045" t="s">
        <v>190</v>
      </c>
      <c r="Z8" s="1044"/>
      <c r="AA8" s="430"/>
      <c r="AB8" s="430"/>
      <c r="AC8" s="431"/>
      <c r="AD8" s="431"/>
      <c r="AE8" s="431"/>
      <c r="AF8" s="431"/>
      <c r="AG8" s="431"/>
      <c r="AH8" s="431"/>
      <c r="AI8" s="432"/>
    </row>
    <row r="9" spans="1:50" s="219" customFormat="1" ht="36.75" customHeight="1" x14ac:dyDescent="0.2">
      <c r="A9" s="214"/>
      <c r="B9" s="1038"/>
      <c r="C9" s="216"/>
      <c r="D9" s="217" t="s">
        <v>12</v>
      </c>
      <c r="E9" s="218" t="s">
        <v>13</v>
      </c>
      <c r="F9" s="216"/>
      <c r="G9" s="217" t="s">
        <v>12</v>
      </c>
      <c r="H9" s="271" t="s">
        <v>13</v>
      </c>
      <c r="I9" s="216"/>
      <c r="J9" s="217" t="s">
        <v>12</v>
      </c>
      <c r="K9" s="271" t="s">
        <v>13</v>
      </c>
      <c r="L9" s="216"/>
      <c r="M9" s="217" t="s">
        <v>12</v>
      </c>
      <c r="N9" s="271" t="s">
        <v>13</v>
      </c>
      <c r="O9" s="216"/>
      <c r="P9" s="217" t="s">
        <v>12</v>
      </c>
      <c r="Q9" s="218" t="s">
        <v>119</v>
      </c>
      <c r="R9" s="216"/>
      <c r="S9" s="217" t="s">
        <v>12</v>
      </c>
      <c r="T9" s="271" t="s">
        <v>119</v>
      </c>
      <c r="U9" s="216"/>
      <c r="V9" s="217" t="s">
        <v>12</v>
      </c>
      <c r="W9" s="271" t="s">
        <v>119</v>
      </c>
      <c r="X9" s="216"/>
      <c r="Y9" s="217" t="s">
        <v>12</v>
      </c>
      <c r="Z9" s="271" t="s">
        <v>119</v>
      </c>
      <c r="AA9" s="433"/>
      <c r="AB9" s="434"/>
      <c r="AC9" s="309"/>
      <c r="AD9" s="309"/>
      <c r="AE9" s="309"/>
      <c r="AF9" s="309"/>
      <c r="AG9" s="435"/>
      <c r="AH9" s="435"/>
      <c r="AI9" s="435"/>
    </row>
    <row r="10" spans="1:50" s="223" customFormat="1" ht="4.5" customHeight="1" x14ac:dyDescent="0.2">
      <c r="A10" s="220"/>
      <c r="B10" s="221"/>
      <c r="C10" s="222"/>
      <c r="D10" s="221"/>
      <c r="E10" s="221"/>
      <c r="F10" s="222"/>
      <c r="G10" s="221"/>
      <c r="H10" s="221"/>
      <c r="I10" s="222"/>
      <c r="J10" s="221"/>
      <c r="K10" s="221"/>
      <c r="L10" s="222"/>
      <c r="M10" s="221"/>
      <c r="N10" s="221"/>
      <c r="O10" s="222"/>
      <c r="P10" s="221"/>
      <c r="Q10" s="221"/>
      <c r="R10" s="222"/>
      <c r="S10" s="221"/>
      <c r="T10" s="221"/>
      <c r="U10" s="222"/>
      <c r="V10" s="221"/>
      <c r="W10" s="221"/>
      <c r="X10" s="222"/>
      <c r="Y10" s="221"/>
      <c r="Z10" s="221"/>
      <c r="AA10" s="430"/>
      <c r="AB10" s="434"/>
      <c r="AC10" s="309"/>
      <c r="AD10" s="309"/>
      <c r="AE10" s="309"/>
      <c r="AF10" s="309"/>
      <c r="AG10" s="231"/>
      <c r="AH10" s="231"/>
      <c r="AI10" s="231"/>
    </row>
    <row r="11" spans="1:50" s="232" customFormat="1" ht="18" customHeight="1" x14ac:dyDescent="0.15">
      <c r="A11" s="224"/>
      <c r="B11" s="225" t="s">
        <v>11</v>
      </c>
      <c r="C11" s="226"/>
      <c r="D11" s="404">
        <f>G11+J11+M11</f>
        <v>8384408</v>
      </c>
      <c r="E11" s="185">
        <f t="shared" ref="E11:E28" si="0">D11*100/$D$30</f>
        <v>17.944934163017855</v>
      </c>
      <c r="F11" s="226"/>
      <c r="G11" s="227">
        <f>'3solcasaad'!G11</f>
        <v>6973463</v>
      </c>
      <c r="H11" s="569">
        <f>G11*100/$G$30</f>
        <v>18.441080349722064</v>
      </c>
      <c r="I11" s="226"/>
      <c r="J11" s="227">
        <f>'3solcasaad'!J11</f>
        <v>999769</v>
      </c>
      <c r="K11" s="569">
        <f>J11*100/$J$30</f>
        <v>16.561910466829101</v>
      </c>
      <c r="L11" s="226"/>
      <c r="M11" s="227">
        <f>'3solcasaad'!M11</f>
        <v>411176</v>
      </c>
      <c r="N11" s="569">
        <f t="shared" ref="N11:N28" si="1">M11*100/$M$30</f>
        <v>14.318732272482714</v>
      </c>
      <c r="O11" s="226"/>
      <c r="P11" s="229" t="e">
        <f>S11+V11+Y11</f>
        <v>#REF!</v>
      </c>
      <c r="Q11" s="230" t="e">
        <f>P11*100/D11</f>
        <v>#REF!</v>
      </c>
      <c r="R11" s="226"/>
      <c r="S11" s="227" t="e">
        <f>GETPIVOTDATA("Cuenta número de expedientes",#REF!,"CCAA",$B11,"TramoEdad",S$1)</f>
        <v>#REF!</v>
      </c>
      <c r="T11" s="228" t="e">
        <f>S11*100/G11</f>
        <v>#REF!</v>
      </c>
      <c r="U11" s="226"/>
      <c r="V11" s="227" t="e">
        <f>GETPIVOTDATA("Cuenta número de expedientes",#REF!,"CCAA",$B11,"TramoEdad",V$1)</f>
        <v>#REF!</v>
      </c>
      <c r="W11" s="228" t="e">
        <f>V11*100/J11</f>
        <v>#REF!</v>
      </c>
      <c r="X11" s="226"/>
      <c r="Y11" s="227" t="e">
        <f>GETPIVOTDATA("Cuenta número de expedientes",#REF!,"CCAA",$B11,"TramoEdad",Y$1)</f>
        <v>#REF!</v>
      </c>
      <c r="Z11" s="228" t="e">
        <f>Y11*100/M11</f>
        <v>#REF!</v>
      </c>
      <c r="AA11" s="575"/>
      <c r="AB11" s="305"/>
      <c r="AC11" s="305"/>
      <c r="AD11" s="305"/>
      <c r="AE11" s="306"/>
      <c r="AF11" s="436"/>
      <c r="AG11" s="231"/>
      <c r="AH11" s="305"/>
      <c r="AI11" s="305"/>
      <c r="AJ11" s="305"/>
      <c r="AK11" s="306"/>
      <c r="AL11" s="436"/>
      <c r="AN11" s="305"/>
      <c r="AO11" s="305"/>
      <c r="AP11" s="305"/>
      <c r="AQ11" s="306"/>
      <c r="AR11" s="436"/>
      <c r="AT11" s="305"/>
      <c r="AU11" s="305"/>
      <c r="AV11" s="305"/>
      <c r="AW11" s="306"/>
      <c r="AX11" s="436"/>
    </row>
    <row r="12" spans="1:50" s="232" customFormat="1" ht="18" customHeight="1" x14ac:dyDescent="0.15">
      <c r="A12" s="224"/>
      <c r="B12" s="233" t="s">
        <v>10</v>
      </c>
      <c r="C12" s="226"/>
      <c r="D12" s="405">
        <f t="shared" ref="D12:D28" si="2">G12+J12+M12</f>
        <v>1308728</v>
      </c>
      <c r="E12" s="186">
        <f t="shared" si="0"/>
        <v>2.801037091384154</v>
      </c>
      <c r="F12" s="226"/>
      <c r="G12" s="234">
        <f>'3solcasaad'!G12</f>
        <v>1025808</v>
      </c>
      <c r="H12" s="570">
        <f t="shared" ref="H12:H28" si="3">G12*100/$G$30</f>
        <v>2.7127135759360437</v>
      </c>
      <c r="I12" s="226"/>
      <c r="J12" s="234">
        <f>'3solcasaad'!J12</f>
        <v>180311</v>
      </c>
      <c r="K12" s="570">
        <f t="shared" ref="K12:K28" si="4">J12*100/$J$30</f>
        <v>2.9869846316343294</v>
      </c>
      <c r="L12" s="226"/>
      <c r="M12" s="234">
        <f>'3solcasaad'!M12</f>
        <v>102609</v>
      </c>
      <c r="N12" s="570">
        <f t="shared" si="1"/>
        <v>3.5732406554545468</v>
      </c>
      <c r="O12" s="226"/>
      <c r="P12" s="236" t="e">
        <f t="shared" ref="P12:P28" si="5">S12+V12+Y12</f>
        <v>#REF!</v>
      </c>
      <c r="Q12" s="237" t="e">
        <f t="shared" ref="Q12:Q28" si="6">P12*100/D12</f>
        <v>#REF!</v>
      </c>
      <c r="R12" s="226"/>
      <c r="S12" s="234" t="e">
        <f>GETPIVOTDATA("Cuenta número de expedientes",#REF!,"CCAA",$B12,"TramoEdad",S$1)</f>
        <v>#REF!</v>
      </c>
      <c r="T12" s="235" t="e">
        <f t="shared" ref="T12:T28" si="7">S12*100/G12</f>
        <v>#REF!</v>
      </c>
      <c r="U12" s="226"/>
      <c r="V12" s="234" t="e">
        <f>GETPIVOTDATA("Cuenta número de expedientes",#REF!,"CCAA",$B12,"TramoEdad",V$1)</f>
        <v>#REF!</v>
      </c>
      <c r="W12" s="235" t="e">
        <f t="shared" ref="W12:W28" si="8">V12*100/J12</f>
        <v>#REF!</v>
      </c>
      <c r="X12" s="226"/>
      <c r="Y12" s="234" t="e">
        <f>GETPIVOTDATA("Cuenta número de expedientes",#REF!,"CCAA",$B12,"TramoEdad",Y$1)</f>
        <v>#REF!</v>
      </c>
      <c r="Z12" s="235" t="e">
        <f t="shared" ref="Z12:Z28" si="9">Y12*100/M12</f>
        <v>#REF!</v>
      </c>
      <c r="AA12" s="575"/>
      <c r="AB12" s="305"/>
      <c r="AC12" s="305"/>
      <c r="AD12" s="305"/>
      <c r="AE12" s="306"/>
      <c r="AF12" s="436"/>
      <c r="AG12" s="231"/>
      <c r="AH12" s="305"/>
      <c r="AI12" s="305"/>
      <c r="AJ12" s="305"/>
      <c r="AK12" s="306"/>
      <c r="AL12" s="436"/>
      <c r="AN12" s="305"/>
      <c r="AO12" s="305"/>
      <c r="AP12" s="305"/>
      <c r="AQ12" s="306"/>
      <c r="AR12" s="436"/>
      <c r="AT12" s="305"/>
      <c r="AU12" s="305"/>
      <c r="AV12" s="305"/>
      <c r="AW12" s="306"/>
      <c r="AX12" s="436"/>
    </row>
    <row r="13" spans="1:50" s="232" customFormat="1" ht="18" customHeight="1" x14ac:dyDescent="0.15">
      <c r="A13" s="224"/>
      <c r="B13" s="233" t="s">
        <v>40</v>
      </c>
      <c r="C13" s="226"/>
      <c r="D13" s="405">
        <f t="shared" si="2"/>
        <v>1028244</v>
      </c>
      <c r="E13" s="186">
        <f t="shared" si="0"/>
        <v>2.2007243544825266</v>
      </c>
      <c r="F13" s="226"/>
      <c r="G13" s="234">
        <f>'3solcasaad'!G13</f>
        <v>768630</v>
      </c>
      <c r="H13" s="570">
        <f t="shared" si="3"/>
        <v>2.0326153002040548</v>
      </c>
      <c r="I13" s="226"/>
      <c r="J13" s="234">
        <f>'3solcasaad'!J13</f>
        <v>168505</v>
      </c>
      <c r="K13" s="570">
        <f t="shared" si="4"/>
        <v>2.7914095388165041</v>
      </c>
      <c r="L13" s="226"/>
      <c r="M13" s="234">
        <f>'3solcasaad'!M13</f>
        <v>91109</v>
      </c>
      <c r="N13" s="570">
        <f t="shared" si="1"/>
        <v>3.1727663545869107</v>
      </c>
      <c r="O13" s="226"/>
      <c r="P13" s="236" t="e">
        <f t="shared" si="5"/>
        <v>#REF!</v>
      </c>
      <c r="Q13" s="237" t="e">
        <f t="shared" si="6"/>
        <v>#REF!</v>
      </c>
      <c r="R13" s="226"/>
      <c r="S13" s="234" t="e">
        <f>GETPIVOTDATA("Cuenta número de expedientes",#REF!,"CCAA",$B13,"TramoEdad",S$1)</f>
        <v>#REF!</v>
      </c>
      <c r="T13" s="235" t="e">
        <f t="shared" si="7"/>
        <v>#REF!</v>
      </c>
      <c r="U13" s="226"/>
      <c r="V13" s="234" t="e">
        <f>GETPIVOTDATA("Cuenta número de expedientes",#REF!,"CCAA",$B13,"TramoEdad",V$1)</f>
        <v>#REF!</v>
      </c>
      <c r="W13" s="235" t="e">
        <f t="shared" si="8"/>
        <v>#REF!</v>
      </c>
      <c r="X13" s="226"/>
      <c r="Y13" s="234" t="e">
        <f>GETPIVOTDATA("Cuenta número de expedientes",#REF!,"CCAA",$B13,"TramoEdad",Y$1)</f>
        <v>#REF!</v>
      </c>
      <c r="Z13" s="235" t="e">
        <f t="shared" si="9"/>
        <v>#REF!</v>
      </c>
      <c r="AA13" s="575"/>
      <c r="AB13" s="305"/>
      <c r="AC13" s="305"/>
      <c r="AD13" s="305"/>
      <c r="AE13" s="306"/>
      <c r="AF13" s="437"/>
      <c r="AG13" s="231"/>
      <c r="AH13" s="305"/>
      <c r="AI13" s="305"/>
      <c r="AJ13" s="305"/>
      <c r="AK13" s="306"/>
      <c r="AL13" s="436"/>
      <c r="AN13" s="305"/>
      <c r="AO13" s="305"/>
      <c r="AP13" s="305"/>
      <c r="AQ13" s="306"/>
      <c r="AR13" s="436"/>
      <c r="AT13" s="305"/>
      <c r="AU13" s="305"/>
      <c r="AV13" s="305"/>
      <c r="AW13" s="306"/>
      <c r="AX13" s="436"/>
    </row>
    <row r="14" spans="1:50" s="232" customFormat="1" ht="18" customHeight="1" x14ac:dyDescent="0.15">
      <c r="A14" s="224"/>
      <c r="B14" s="233" t="s">
        <v>41</v>
      </c>
      <c r="C14" s="226"/>
      <c r="D14" s="405">
        <f t="shared" si="2"/>
        <v>1128908</v>
      </c>
      <c r="E14" s="186">
        <f t="shared" si="0"/>
        <v>2.4161729410238815</v>
      </c>
      <c r="F14" s="226"/>
      <c r="G14" s="234">
        <f>'3solcasaad'!G14</f>
        <v>954069</v>
      </c>
      <c r="H14" s="570">
        <f t="shared" si="3"/>
        <v>2.5230022856906213</v>
      </c>
      <c r="I14" s="226"/>
      <c r="J14" s="234">
        <f>'3solcasaad'!J14</f>
        <v>125636</v>
      </c>
      <c r="K14" s="570">
        <f t="shared" si="4"/>
        <v>2.0812529528426476</v>
      </c>
      <c r="L14" s="226"/>
      <c r="M14" s="234">
        <f>'3solcasaad'!M14</f>
        <v>49203</v>
      </c>
      <c r="N14" s="570">
        <f t="shared" si="1"/>
        <v>1.7134380022252442</v>
      </c>
      <c r="O14" s="226"/>
      <c r="P14" s="236" t="e">
        <f t="shared" si="5"/>
        <v>#REF!</v>
      </c>
      <c r="Q14" s="237" t="e">
        <f t="shared" si="6"/>
        <v>#REF!</v>
      </c>
      <c r="R14" s="226"/>
      <c r="S14" s="234" t="e">
        <f>GETPIVOTDATA("Cuenta número de expedientes",#REF!,"CCAA",$B14,"TramoEdad",S$1)</f>
        <v>#REF!</v>
      </c>
      <c r="T14" s="235" t="e">
        <f t="shared" si="7"/>
        <v>#REF!</v>
      </c>
      <c r="U14" s="226"/>
      <c r="V14" s="234" t="e">
        <f>GETPIVOTDATA("Cuenta número de expedientes",#REF!,"CCAA",$B14,"TramoEdad",V$1)</f>
        <v>#REF!</v>
      </c>
      <c r="W14" s="235" t="e">
        <f t="shared" si="8"/>
        <v>#REF!</v>
      </c>
      <c r="X14" s="226"/>
      <c r="Y14" s="234" t="e">
        <f>GETPIVOTDATA("Cuenta número de expedientes",#REF!,"CCAA",$B14,"TramoEdad",Y$1)</f>
        <v>#REF!</v>
      </c>
      <c r="Z14" s="235" t="e">
        <f t="shared" si="9"/>
        <v>#REF!</v>
      </c>
      <c r="AA14" s="575"/>
      <c r="AB14" s="305"/>
      <c r="AC14" s="305"/>
      <c r="AD14" s="305"/>
      <c r="AE14" s="306"/>
      <c r="AF14" s="436"/>
      <c r="AG14" s="231"/>
      <c r="AH14" s="305"/>
      <c r="AI14" s="305"/>
      <c r="AJ14" s="305"/>
      <c r="AK14" s="306"/>
      <c r="AL14" s="436"/>
      <c r="AN14" s="305"/>
      <c r="AO14" s="305"/>
      <c r="AP14" s="305"/>
      <c r="AQ14" s="306"/>
      <c r="AR14" s="436"/>
      <c r="AT14" s="305"/>
      <c r="AU14" s="305"/>
      <c r="AV14" s="305"/>
      <c r="AW14" s="306"/>
      <c r="AX14" s="436"/>
    </row>
    <row r="15" spans="1:50" s="232" customFormat="1" ht="18" customHeight="1" x14ac:dyDescent="0.15">
      <c r="A15" s="224"/>
      <c r="B15" s="233" t="s">
        <v>9</v>
      </c>
      <c r="C15" s="226"/>
      <c r="D15" s="405">
        <f t="shared" si="2"/>
        <v>2127685</v>
      </c>
      <c r="E15" s="186">
        <f t="shared" si="0"/>
        <v>4.5538298284912475</v>
      </c>
      <c r="F15" s="226"/>
      <c r="G15" s="234">
        <f>'3solcasaad'!G15</f>
        <v>1796155</v>
      </c>
      <c r="H15" s="570">
        <f t="shared" si="3"/>
        <v>4.7498694229187182</v>
      </c>
      <c r="I15" s="226"/>
      <c r="J15" s="234">
        <f>'3solcasaad'!J15</f>
        <v>243113</v>
      </c>
      <c r="K15" s="570">
        <f t="shared" si="4"/>
        <v>4.0273460562612193</v>
      </c>
      <c r="L15" s="226"/>
      <c r="M15" s="234">
        <f>'3solcasaad'!M15</f>
        <v>88417</v>
      </c>
      <c r="N15" s="570">
        <f t="shared" si="1"/>
        <v>3.0790205443316343</v>
      </c>
      <c r="O15" s="226"/>
      <c r="P15" s="236" t="e">
        <f t="shared" si="5"/>
        <v>#REF!</v>
      </c>
      <c r="Q15" s="237" t="e">
        <f t="shared" si="6"/>
        <v>#REF!</v>
      </c>
      <c r="R15" s="226"/>
      <c r="S15" s="234" t="e">
        <f>GETPIVOTDATA("Cuenta número de expedientes",#REF!,"CCAA",$B15,"TramoEdad",S$1)</f>
        <v>#REF!</v>
      </c>
      <c r="T15" s="235" t="e">
        <f t="shared" si="7"/>
        <v>#REF!</v>
      </c>
      <c r="U15" s="226"/>
      <c r="V15" s="234" t="e">
        <f>GETPIVOTDATA("Cuenta número de expedientes",#REF!,"CCAA",$B15,"TramoEdad",V$1)</f>
        <v>#REF!</v>
      </c>
      <c r="W15" s="235" t="e">
        <f t="shared" si="8"/>
        <v>#REF!</v>
      </c>
      <c r="X15" s="226"/>
      <c r="Y15" s="234" t="e">
        <f>GETPIVOTDATA("Cuenta número de expedientes",#REF!,"CCAA",$B15,"TramoEdad",Y$1)</f>
        <v>#REF!</v>
      </c>
      <c r="Z15" s="235" t="e">
        <f t="shared" si="9"/>
        <v>#REF!</v>
      </c>
      <c r="AA15" s="575"/>
      <c r="AB15" s="305"/>
      <c r="AC15" s="305"/>
      <c r="AD15" s="305"/>
      <c r="AE15" s="306"/>
      <c r="AF15" s="436"/>
      <c r="AG15" s="231"/>
      <c r="AH15" s="305"/>
      <c r="AI15" s="305"/>
      <c r="AJ15" s="305"/>
      <c r="AK15" s="306"/>
      <c r="AL15" s="436"/>
      <c r="AN15" s="305"/>
      <c r="AO15" s="305"/>
      <c r="AP15" s="305"/>
      <c r="AQ15" s="306"/>
      <c r="AR15" s="436"/>
      <c r="AT15" s="305"/>
      <c r="AU15" s="305"/>
      <c r="AV15" s="305"/>
      <c r="AW15" s="306"/>
      <c r="AX15" s="436"/>
    </row>
    <row r="16" spans="1:50" s="232" customFormat="1" ht="18" customHeight="1" x14ac:dyDescent="0.15">
      <c r="A16" s="224"/>
      <c r="B16" s="233" t="s">
        <v>8</v>
      </c>
      <c r="C16" s="226"/>
      <c r="D16" s="406">
        <f t="shared" si="2"/>
        <v>580229</v>
      </c>
      <c r="E16" s="186">
        <f t="shared" si="0"/>
        <v>1.2418492998520214</v>
      </c>
      <c r="F16" s="226"/>
      <c r="G16" s="238">
        <f>'3solcasaad'!G16</f>
        <v>455643</v>
      </c>
      <c r="H16" s="570">
        <f t="shared" si="3"/>
        <v>1.2049320651430158</v>
      </c>
      <c r="I16" s="226"/>
      <c r="J16" s="238">
        <f>'3solcasaad'!J16</f>
        <v>82278</v>
      </c>
      <c r="K16" s="570">
        <f t="shared" si="4"/>
        <v>1.3629957214014083</v>
      </c>
      <c r="L16" s="226"/>
      <c r="M16" s="238">
        <f>'3solcasaad'!M16</f>
        <v>42308</v>
      </c>
      <c r="N16" s="570">
        <f t="shared" si="1"/>
        <v>1.4733275409659092</v>
      </c>
      <c r="O16" s="226"/>
      <c r="P16" s="238" t="e">
        <f t="shared" si="5"/>
        <v>#REF!</v>
      </c>
      <c r="Q16" s="237" t="e">
        <f t="shared" si="6"/>
        <v>#REF!</v>
      </c>
      <c r="R16" s="226"/>
      <c r="S16" s="238" t="e">
        <f>GETPIVOTDATA("Cuenta número de expedientes",#REF!,"CCAA",$B16,"TramoEdad",S$1)</f>
        <v>#REF!</v>
      </c>
      <c r="T16" s="235" t="e">
        <f t="shared" si="7"/>
        <v>#REF!</v>
      </c>
      <c r="U16" s="226"/>
      <c r="V16" s="238" t="e">
        <f>GETPIVOTDATA("Cuenta número de expedientes",#REF!,"CCAA",$B16,"TramoEdad",V$1)</f>
        <v>#REF!</v>
      </c>
      <c r="W16" s="235" t="e">
        <f t="shared" si="8"/>
        <v>#REF!</v>
      </c>
      <c r="X16" s="226"/>
      <c r="Y16" s="238" t="e">
        <f>GETPIVOTDATA("Cuenta número de expedientes",#REF!,"CCAA",$B16,"TramoEdad",Y$1)</f>
        <v>#REF!</v>
      </c>
      <c r="Z16" s="235" t="e">
        <f t="shared" si="9"/>
        <v>#REF!</v>
      </c>
      <c r="AA16" s="575"/>
      <c r="AB16" s="305"/>
      <c r="AC16" s="305"/>
      <c r="AD16" s="305"/>
      <c r="AE16" s="306"/>
      <c r="AF16" s="436"/>
      <c r="AG16" s="231"/>
      <c r="AH16" s="305"/>
      <c r="AI16" s="305"/>
      <c r="AJ16" s="305"/>
      <c r="AK16" s="306"/>
      <c r="AL16" s="436"/>
      <c r="AN16" s="305"/>
      <c r="AO16" s="305"/>
      <c r="AP16" s="305"/>
      <c r="AQ16" s="306"/>
      <c r="AR16" s="436"/>
      <c r="AT16" s="305"/>
      <c r="AU16" s="305"/>
      <c r="AV16" s="305"/>
      <c r="AW16" s="306"/>
      <c r="AX16" s="436"/>
    </row>
    <row r="17" spans="1:50" s="232" customFormat="1" ht="18" customHeight="1" x14ac:dyDescent="0.15">
      <c r="A17" s="224"/>
      <c r="B17" s="233" t="s">
        <v>7</v>
      </c>
      <c r="C17" s="226"/>
      <c r="D17" s="405">
        <f t="shared" si="2"/>
        <v>2409164</v>
      </c>
      <c r="E17" s="186">
        <f t="shared" si="0"/>
        <v>5.1562721384637706</v>
      </c>
      <c r="F17" s="226"/>
      <c r="G17" s="234">
        <f>'3solcasaad'!G17</f>
        <v>1805325</v>
      </c>
      <c r="H17" s="570">
        <f t="shared" si="3"/>
        <v>4.7741191689641118</v>
      </c>
      <c r="I17" s="226"/>
      <c r="J17" s="234">
        <f>'3solcasaad'!J17</f>
        <v>372394</v>
      </c>
      <c r="K17" s="570">
        <f t="shared" si="4"/>
        <v>6.1689811210233119</v>
      </c>
      <c r="L17" s="226"/>
      <c r="M17" s="234">
        <f>'3solcasaad'!M17</f>
        <v>231445</v>
      </c>
      <c r="N17" s="570">
        <f t="shared" si="1"/>
        <v>8.0598064838530501</v>
      </c>
      <c r="O17" s="226"/>
      <c r="P17" s="236" t="e">
        <f t="shared" si="5"/>
        <v>#REF!</v>
      </c>
      <c r="Q17" s="237" t="e">
        <f>P17*100/D17</f>
        <v>#REF!</v>
      </c>
      <c r="R17" s="226"/>
      <c r="S17" s="234" t="e">
        <f>GETPIVOTDATA("Cuenta número de expedientes",#REF!,"CCAA",$B17,"TramoEdad",S$1)</f>
        <v>#REF!</v>
      </c>
      <c r="T17" s="235" t="e">
        <f>S17*100/G17</f>
        <v>#REF!</v>
      </c>
      <c r="U17" s="226"/>
      <c r="V17" s="234" t="e">
        <f>GETPIVOTDATA("Cuenta número de expedientes",#REF!,"CCAA",$B17,"TramoEdad",V$1)</f>
        <v>#REF!</v>
      </c>
      <c r="W17" s="235" t="e">
        <f>V17*100/J17</f>
        <v>#REF!</v>
      </c>
      <c r="X17" s="226"/>
      <c r="Y17" s="234" t="e">
        <f>GETPIVOTDATA("Cuenta número de expedientes",#REF!,"CCAA",$B17,"TramoEdad",Y$1)</f>
        <v>#REF!</v>
      </c>
      <c r="Z17" s="235" t="e">
        <f>Y17*100/M17</f>
        <v>#REF!</v>
      </c>
      <c r="AA17" s="575"/>
      <c r="AB17" s="305"/>
      <c r="AC17" s="305"/>
      <c r="AD17" s="305"/>
      <c r="AE17" s="306"/>
      <c r="AF17" s="436"/>
      <c r="AG17" s="231"/>
      <c r="AH17" s="305"/>
      <c r="AI17" s="305"/>
      <c r="AJ17" s="305"/>
      <c r="AK17" s="306"/>
      <c r="AL17" s="436"/>
      <c r="AN17" s="305"/>
      <c r="AO17" s="305"/>
      <c r="AP17" s="305"/>
      <c r="AQ17" s="306"/>
      <c r="AR17" s="436"/>
      <c r="AT17" s="305"/>
      <c r="AU17" s="305"/>
      <c r="AV17" s="305"/>
      <c r="AW17" s="306"/>
      <c r="AX17" s="436"/>
    </row>
    <row r="18" spans="1:50" s="232" customFormat="1" ht="18" customHeight="1" x14ac:dyDescent="0.15">
      <c r="A18" s="224"/>
      <c r="B18" s="233" t="s">
        <v>43</v>
      </c>
      <c r="C18" s="226"/>
      <c r="D18" s="405">
        <f t="shared" si="2"/>
        <v>2026807</v>
      </c>
      <c r="E18" s="186">
        <f t="shared" si="0"/>
        <v>4.3379232232190672</v>
      </c>
      <c r="F18" s="226"/>
      <c r="G18" s="234">
        <f>'3solcasaad'!G18</f>
        <v>1644219</v>
      </c>
      <c r="H18" s="570">
        <f t="shared" si="3"/>
        <v>4.3480799556174112</v>
      </c>
      <c r="I18" s="226"/>
      <c r="J18" s="234">
        <f>'3solcasaad'!J18</f>
        <v>241609</v>
      </c>
      <c r="K18" s="570">
        <f t="shared" si="4"/>
        <v>4.0024311875844436</v>
      </c>
      <c r="L18" s="226"/>
      <c r="M18" s="234">
        <f>'3solcasaad'!M18</f>
        <v>140979</v>
      </c>
      <c r="N18" s="570">
        <f t="shared" si="1"/>
        <v>4.9094318662624774</v>
      </c>
      <c r="O18" s="226"/>
      <c r="P18" s="236" t="e">
        <f t="shared" si="5"/>
        <v>#REF!</v>
      </c>
      <c r="Q18" s="237" t="e">
        <f t="shared" si="6"/>
        <v>#REF!</v>
      </c>
      <c r="R18" s="226"/>
      <c r="S18" s="234" t="e">
        <f>GETPIVOTDATA("Cuenta número de expedientes",#REF!,"CCAA",$B18,"TramoEdad",S$1)</f>
        <v>#REF!</v>
      </c>
      <c r="T18" s="235" t="e">
        <f t="shared" si="7"/>
        <v>#REF!</v>
      </c>
      <c r="U18" s="226"/>
      <c r="V18" s="234" t="e">
        <f>GETPIVOTDATA("Cuenta número de expedientes",#REF!,"CCAA",$B18,"TramoEdad",V$1)</f>
        <v>#REF!</v>
      </c>
      <c r="W18" s="235" t="e">
        <f t="shared" si="8"/>
        <v>#REF!</v>
      </c>
      <c r="X18" s="226"/>
      <c r="Y18" s="234" t="e">
        <f>GETPIVOTDATA("Cuenta número de expedientes",#REF!,"CCAA",$B18,"TramoEdad",Y$1)</f>
        <v>#REF!</v>
      </c>
      <c r="Z18" s="235" t="e">
        <f t="shared" si="9"/>
        <v>#REF!</v>
      </c>
      <c r="AA18" s="575"/>
      <c r="AB18" s="305"/>
      <c r="AC18" s="305"/>
      <c r="AD18" s="305"/>
      <c r="AE18" s="306"/>
      <c r="AF18" s="436"/>
      <c r="AG18" s="231"/>
      <c r="AH18" s="305"/>
      <c r="AI18" s="305"/>
      <c r="AJ18" s="305"/>
      <c r="AK18" s="306"/>
      <c r="AL18" s="436"/>
      <c r="AN18" s="305"/>
      <c r="AO18" s="305"/>
      <c r="AP18" s="305"/>
      <c r="AQ18" s="306"/>
      <c r="AR18" s="436"/>
      <c r="AT18" s="305"/>
      <c r="AU18" s="305"/>
      <c r="AV18" s="305"/>
      <c r="AW18" s="306"/>
      <c r="AX18" s="436"/>
    </row>
    <row r="19" spans="1:50" s="232" customFormat="1" ht="18" customHeight="1" x14ac:dyDescent="0.15">
      <c r="A19" s="224"/>
      <c r="B19" s="233" t="s">
        <v>44</v>
      </c>
      <c r="C19" s="226"/>
      <c r="D19" s="405">
        <f t="shared" si="2"/>
        <v>7600065</v>
      </c>
      <c r="E19" s="186">
        <f t="shared" si="0"/>
        <v>16.266224885484615</v>
      </c>
      <c r="F19" s="226"/>
      <c r="G19" s="234">
        <f>'3solcasaad'!G19</f>
        <v>6178644</v>
      </c>
      <c r="H19" s="570">
        <f t="shared" si="3"/>
        <v>16.339209149934277</v>
      </c>
      <c r="I19" s="226"/>
      <c r="J19" s="234">
        <f>'3solcasaad'!J19</f>
        <v>960955</v>
      </c>
      <c r="K19" s="570">
        <f t="shared" si="4"/>
        <v>15.918927945007054</v>
      </c>
      <c r="L19" s="226"/>
      <c r="M19" s="234">
        <f>'3solcasaad'!M19</f>
        <v>460466</v>
      </c>
      <c r="N19" s="570">
        <f t="shared" si="1"/>
        <v>16.035199949853652</v>
      </c>
      <c r="O19" s="226"/>
      <c r="P19" s="236" t="e">
        <f t="shared" si="5"/>
        <v>#REF!</v>
      </c>
      <c r="Q19" s="237" t="e">
        <f t="shared" si="6"/>
        <v>#REF!</v>
      </c>
      <c r="R19" s="226"/>
      <c r="S19" s="234" t="e">
        <f>GETPIVOTDATA("Cuenta número de expedientes",#REF!,"CCAA",$B19,"TramoEdad",S$1)</f>
        <v>#REF!</v>
      </c>
      <c r="T19" s="235" t="e">
        <f t="shared" si="7"/>
        <v>#REF!</v>
      </c>
      <c r="U19" s="226"/>
      <c r="V19" s="234" t="e">
        <f>GETPIVOTDATA("Cuenta número de expedientes",#REF!,"CCAA",$B19,"TramoEdad",V$1)</f>
        <v>#REF!</v>
      </c>
      <c r="W19" s="235" t="e">
        <f t="shared" si="8"/>
        <v>#REF!</v>
      </c>
      <c r="X19" s="226"/>
      <c r="Y19" s="234" t="e">
        <f>GETPIVOTDATA("Cuenta número de expedientes",#REF!,"CCAA",$B19,"TramoEdad",Y$1)</f>
        <v>#REF!</v>
      </c>
      <c r="Z19" s="235" t="e">
        <f t="shared" si="9"/>
        <v>#REF!</v>
      </c>
      <c r="AA19" s="575"/>
      <c r="AB19" s="305"/>
      <c r="AC19" s="305"/>
      <c r="AD19" s="305"/>
      <c r="AE19" s="306"/>
      <c r="AF19" s="436"/>
      <c r="AG19" s="231"/>
      <c r="AH19" s="305"/>
      <c r="AI19" s="305"/>
      <c r="AJ19" s="305"/>
      <c r="AK19" s="306"/>
      <c r="AL19" s="436"/>
      <c r="AN19" s="305"/>
      <c r="AO19" s="305"/>
      <c r="AP19" s="305"/>
      <c r="AQ19" s="306"/>
      <c r="AR19" s="436"/>
      <c r="AT19" s="305"/>
      <c r="AU19" s="305"/>
      <c r="AV19" s="305"/>
      <c r="AW19" s="306"/>
      <c r="AX19" s="436"/>
    </row>
    <row r="20" spans="1:50" s="232" customFormat="1" ht="18" customHeight="1" x14ac:dyDescent="0.15">
      <c r="A20" s="224"/>
      <c r="B20" s="233" t="s">
        <v>6</v>
      </c>
      <c r="C20" s="226"/>
      <c r="D20" s="405">
        <f t="shared" si="2"/>
        <v>4963703</v>
      </c>
      <c r="E20" s="186">
        <f t="shared" si="0"/>
        <v>10.623686674094845</v>
      </c>
      <c r="F20" s="226"/>
      <c r="G20" s="234">
        <f>'3solcasaad'!G20</f>
        <v>4017065</v>
      </c>
      <c r="H20" s="570">
        <f t="shared" si="3"/>
        <v>10.622988669339216</v>
      </c>
      <c r="I20" s="226"/>
      <c r="J20" s="234">
        <f>'3solcasaad'!J20</f>
        <v>669229</v>
      </c>
      <c r="K20" s="570">
        <f t="shared" si="4"/>
        <v>11.086271708570251</v>
      </c>
      <c r="L20" s="226"/>
      <c r="M20" s="234">
        <f>'3solcasaad'!M20</f>
        <v>277409</v>
      </c>
      <c r="N20" s="570">
        <f t="shared" si="1"/>
        <v>9.660450028642618</v>
      </c>
      <c r="O20" s="226"/>
      <c r="P20" s="236" t="e">
        <f t="shared" si="5"/>
        <v>#REF!</v>
      </c>
      <c r="Q20" s="237" t="e">
        <f t="shared" si="6"/>
        <v>#REF!</v>
      </c>
      <c r="R20" s="226"/>
      <c r="S20" s="234" t="e">
        <f>GETPIVOTDATA("Cuenta número de expedientes",#REF!,"CCAA",$B20,"TramoEdad",S$1)</f>
        <v>#REF!</v>
      </c>
      <c r="T20" s="235" t="e">
        <f t="shared" si="7"/>
        <v>#REF!</v>
      </c>
      <c r="U20" s="226"/>
      <c r="V20" s="234" t="e">
        <f>GETPIVOTDATA("Cuenta número de expedientes",#REF!,"CCAA",$B20,"TramoEdad",V$1)</f>
        <v>#REF!</v>
      </c>
      <c r="W20" s="235" t="e">
        <f t="shared" si="8"/>
        <v>#REF!</v>
      </c>
      <c r="X20" s="226"/>
      <c r="Y20" s="234" t="e">
        <f>GETPIVOTDATA("Cuenta número de expedientes",#REF!,"CCAA",$B20,"TramoEdad",Y$1)</f>
        <v>#REF!</v>
      </c>
      <c r="Z20" s="235" t="e">
        <f t="shared" si="9"/>
        <v>#REF!</v>
      </c>
      <c r="AA20" s="575"/>
      <c r="AB20" s="305"/>
      <c r="AC20" s="305"/>
      <c r="AD20" s="305"/>
      <c r="AE20" s="306"/>
      <c r="AF20" s="437"/>
      <c r="AG20" s="231"/>
      <c r="AH20" s="305"/>
      <c r="AI20" s="305"/>
      <c r="AJ20" s="305"/>
      <c r="AK20" s="306"/>
      <c r="AL20" s="436"/>
      <c r="AN20" s="305"/>
      <c r="AO20" s="305"/>
      <c r="AP20" s="305"/>
      <c r="AQ20" s="306"/>
      <c r="AR20" s="436"/>
      <c r="AT20" s="305"/>
      <c r="AU20" s="305"/>
      <c r="AV20" s="305"/>
      <c r="AW20" s="306"/>
      <c r="AX20" s="436"/>
    </row>
    <row r="21" spans="1:50" s="232" customFormat="1" ht="18" customHeight="1" x14ac:dyDescent="0.15">
      <c r="A21" s="224"/>
      <c r="B21" s="233" t="s">
        <v>5</v>
      </c>
      <c r="C21" s="226"/>
      <c r="D21" s="405">
        <f t="shared" si="2"/>
        <v>1072863</v>
      </c>
      <c r="E21" s="186">
        <f t="shared" si="0"/>
        <v>2.2962212598597094</v>
      </c>
      <c r="F21" s="226"/>
      <c r="G21" s="234">
        <f>'3solcasaad'!G21</f>
        <v>853665</v>
      </c>
      <c r="H21" s="570">
        <f t="shared" si="3"/>
        <v>2.2574873999826894</v>
      </c>
      <c r="I21" s="226"/>
      <c r="J21" s="234">
        <f>'3solcasaad'!J21</f>
        <v>141083</v>
      </c>
      <c r="K21" s="570">
        <f t="shared" si="4"/>
        <v>2.3371438946313097</v>
      </c>
      <c r="L21" s="226"/>
      <c r="M21" s="234">
        <f>'3solcasaad'!M21</f>
        <v>78115</v>
      </c>
      <c r="N21" s="570">
        <f t="shared" si="1"/>
        <v>2.720265218458731</v>
      </c>
      <c r="O21" s="226"/>
      <c r="P21" s="236" t="e">
        <f t="shared" si="5"/>
        <v>#REF!</v>
      </c>
      <c r="Q21" s="237" t="e">
        <f t="shared" si="6"/>
        <v>#REF!</v>
      </c>
      <c r="R21" s="226"/>
      <c r="S21" s="234" t="e">
        <f>GETPIVOTDATA("Cuenta número de expedientes",#REF!,"CCAA",$B21,"TramoEdad",S$1)</f>
        <v>#REF!</v>
      </c>
      <c r="T21" s="235" t="e">
        <f t="shared" si="7"/>
        <v>#REF!</v>
      </c>
      <c r="U21" s="226"/>
      <c r="V21" s="234" t="e">
        <f>GETPIVOTDATA("Cuenta número de expedientes",#REF!,"CCAA",$B21,"TramoEdad",V$1)</f>
        <v>#REF!</v>
      </c>
      <c r="W21" s="235" t="e">
        <f t="shared" si="8"/>
        <v>#REF!</v>
      </c>
      <c r="X21" s="226"/>
      <c r="Y21" s="234" t="e">
        <f>GETPIVOTDATA("Cuenta número de expedientes",#REF!,"CCAA",$B21,"TramoEdad",Y$1)</f>
        <v>#REF!</v>
      </c>
      <c r="Z21" s="235" t="e">
        <f t="shared" si="9"/>
        <v>#REF!</v>
      </c>
      <c r="AA21" s="575"/>
      <c r="AB21" s="305"/>
      <c r="AC21" s="305"/>
      <c r="AD21" s="305"/>
      <c r="AE21" s="306"/>
      <c r="AF21" s="436"/>
      <c r="AG21" s="231"/>
      <c r="AH21" s="305"/>
      <c r="AI21" s="305"/>
      <c r="AJ21" s="305"/>
      <c r="AK21" s="306"/>
      <c r="AL21" s="436"/>
      <c r="AN21" s="305"/>
      <c r="AO21" s="305"/>
      <c r="AP21" s="305"/>
      <c r="AQ21" s="306"/>
      <c r="AR21" s="436"/>
      <c r="AT21" s="305"/>
      <c r="AU21" s="305"/>
      <c r="AV21" s="305"/>
      <c r="AW21" s="306"/>
      <c r="AX21" s="436"/>
    </row>
    <row r="22" spans="1:50" s="232" customFormat="1" ht="18" customHeight="1" x14ac:dyDescent="0.15">
      <c r="A22" s="224"/>
      <c r="B22" s="233" t="s">
        <v>38</v>
      </c>
      <c r="C22" s="226"/>
      <c r="D22" s="405">
        <f t="shared" si="2"/>
        <v>2701743</v>
      </c>
      <c r="E22" s="186">
        <f t="shared" si="0"/>
        <v>5.7824714947548292</v>
      </c>
      <c r="F22" s="226"/>
      <c r="G22" s="234">
        <f>'3solcasaad'!G22</f>
        <v>2028813</v>
      </c>
      <c r="H22" s="570">
        <f t="shared" si="3"/>
        <v>5.365125411515149</v>
      </c>
      <c r="I22" s="226"/>
      <c r="J22" s="234">
        <f>'3solcasaad'!J22</f>
        <v>434138</v>
      </c>
      <c r="K22" s="570">
        <f t="shared" si="4"/>
        <v>7.1918159957432684</v>
      </c>
      <c r="L22" s="226"/>
      <c r="M22" s="234">
        <f>'3solcasaad'!M22</f>
        <v>238792</v>
      </c>
      <c r="N22" s="570">
        <f t="shared" si="1"/>
        <v>8.3156573263290952</v>
      </c>
      <c r="O22" s="226"/>
      <c r="P22" s="236" t="e">
        <f t="shared" si="5"/>
        <v>#REF!</v>
      </c>
      <c r="Q22" s="237" t="e">
        <f t="shared" si="6"/>
        <v>#REF!</v>
      </c>
      <c r="R22" s="226"/>
      <c r="S22" s="234" t="e">
        <f>GETPIVOTDATA("Cuenta número de expedientes",#REF!,"CCAA",$B22,"TramoEdad",S$1)</f>
        <v>#REF!</v>
      </c>
      <c r="T22" s="235" t="e">
        <f t="shared" si="7"/>
        <v>#REF!</v>
      </c>
      <c r="U22" s="226"/>
      <c r="V22" s="234" t="e">
        <f>GETPIVOTDATA("Cuenta número de expedientes",#REF!,"CCAA",$B22,"TramoEdad",V$1)</f>
        <v>#REF!</v>
      </c>
      <c r="W22" s="235" t="e">
        <f t="shared" si="8"/>
        <v>#REF!</v>
      </c>
      <c r="X22" s="226"/>
      <c r="Y22" s="234" t="e">
        <f>GETPIVOTDATA("Cuenta número de expedientes",#REF!,"CCAA",$B22,"TramoEdad",Y$1)</f>
        <v>#REF!</v>
      </c>
      <c r="Z22" s="235" t="e">
        <f t="shared" si="9"/>
        <v>#REF!</v>
      </c>
      <c r="AA22" s="575"/>
      <c r="AB22" s="305"/>
      <c r="AC22" s="305"/>
      <c r="AD22" s="305"/>
      <c r="AE22" s="306"/>
      <c r="AF22" s="436"/>
      <c r="AG22" s="231"/>
      <c r="AH22" s="305"/>
      <c r="AI22" s="305"/>
      <c r="AJ22" s="305"/>
      <c r="AK22" s="306"/>
      <c r="AL22" s="436"/>
      <c r="AN22" s="305"/>
      <c r="AO22" s="305"/>
      <c r="AP22" s="305"/>
      <c r="AQ22" s="306"/>
      <c r="AR22" s="436"/>
      <c r="AT22" s="305"/>
      <c r="AU22" s="305"/>
      <c r="AV22" s="305"/>
      <c r="AW22" s="306"/>
      <c r="AX22" s="436"/>
    </row>
    <row r="23" spans="1:50" s="232" customFormat="1" ht="18" customHeight="1" x14ac:dyDescent="0.15">
      <c r="A23" s="224"/>
      <c r="B23" s="233" t="s">
        <v>45</v>
      </c>
      <c r="C23" s="226"/>
      <c r="D23" s="405">
        <f t="shared" si="2"/>
        <v>6578079</v>
      </c>
      <c r="E23" s="186">
        <f t="shared" si="0"/>
        <v>14.078894368467079</v>
      </c>
      <c r="F23" s="226"/>
      <c r="G23" s="234">
        <f>'3solcasaad'!G23</f>
        <v>5423824</v>
      </c>
      <c r="H23" s="570">
        <f t="shared" si="3"/>
        <v>14.343113914385279</v>
      </c>
      <c r="I23" s="226"/>
      <c r="J23" s="234">
        <f>'3solcasaad'!J23</f>
        <v>793640</v>
      </c>
      <c r="K23" s="570">
        <f t="shared" si="4"/>
        <v>13.147231633401562</v>
      </c>
      <c r="L23" s="226"/>
      <c r="M23" s="234">
        <f>'3solcasaad'!M23</f>
        <v>360615</v>
      </c>
      <c r="N23" s="570">
        <f t="shared" si="1"/>
        <v>12.55800347890284</v>
      </c>
      <c r="O23" s="226"/>
      <c r="P23" s="236" t="e">
        <f t="shared" si="5"/>
        <v>#REF!</v>
      </c>
      <c r="Q23" s="237" t="e">
        <f t="shared" si="6"/>
        <v>#REF!</v>
      </c>
      <c r="R23" s="226"/>
      <c r="S23" s="234" t="e">
        <f>GETPIVOTDATA("Cuenta número de expedientes",#REF!,"CCAA",$B23,"TramoEdad",S$1)</f>
        <v>#REF!</v>
      </c>
      <c r="T23" s="235" t="e">
        <f t="shared" si="7"/>
        <v>#REF!</v>
      </c>
      <c r="U23" s="226"/>
      <c r="V23" s="234" t="e">
        <f>GETPIVOTDATA("Cuenta número de expedientes",#REF!,"CCAA",$B23,"TramoEdad",V$1)</f>
        <v>#REF!</v>
      </c>
      <c r="W23" s="235" t="e">
        <f t="shared" si="8"/>
        <v>#REF!</v>
      </c>
      <c r="X23" s="226"/>
      <c r="Y23" s="234" t="e">
        <f>GETPIVOTDATA("Cuenta número de expedientes",#REF!,"CCAA",$B23,"TramoEdad",Y$1)</f>
        <v>#REF!</v>
      </c>
      <c r="Z23" s="235" t="e">
        <f t="shared" si="9"/>
        <v>#REF!</v>
      </c>
      <c r="AA23" s="575"/>
      <c r="AB23" s="305"/>
      <c r="AC23" s="305"/>
      <c r="AD23" s="305"/>
      <c r="AE23" s="306"/>
      <c r="AF23" s="436"/>
      <c r="AG23" s="231"/>
      <c r="AH23" s="305"/>
      <c r="AI23" s="305"/>
      <c r="AJ23" s="305"/>
      <c r="AK23" s="306"/>
      <c r="AL23" s="436"/>
      <c r="AN23" s="305"/>
      <c r="AO23" s="305"/>
      <c r="AP23" s="305"/>
      <c r="AQ23" s="306"/>
      <c r="AR23" s="436"/>
      <c r="AT23" s="305"/>
      <c r="AU23" s="305"/>
      <c r="AV23" s="305"/>
      <c r="AW23" s="306"/>
      <c r="AX23" s="436"/>
    </row>
    <row r="24" spans="1:50" s="240" customFormat="1" ht="18" customHeight="1" x14ac:dyDescent="0.15">
      <c r="A24" s="239"/>
      <c r="B24" s="233" t="s">
        <v>46</v>
      </c>
      <c r="C24" s="226"/>
      <c r="D24" s="405">
        <f t="shared" si="2"/>
        <v>1478509</v>
      </c>
      <c r="E24" s="186">
        <f t="shared" si="0"/>
        <v>3.1644150266100319</v>
      </c>
      <c r="F24" s="226"/>
      <c r="G24" s="234">
        <f>'3solcasaad'!G24</f>
        <v>1249999</v>
      </c>
      <c r="H24" s="570">
        <f t="shared" si="3"/>
        <v>3.3055788775350536</v>
      </c>
      <c r="I24" s="226"/>
      <c r="J24" s="234">
        <f>'3solcasaad'!J24</f>
        <v>159024</v>
      </c>
      <c r="K24" s="570">
        <f t="shared" si="4"/>
        <v>2.6343497848773372</v>
      </c>
      <c r="L24" s="226"/>
      <c r="M24" s="234">
        <f>'3solcasaad'!M24</f>
        <v>69486</v>
      </c>
      <c r="N24" s="570">
        <f t="shared" si="1"/>
        <v>2.4197701973990067</v>
      </c>
      <c r="O24" s="226"/>
      <c r="P24" s="236" t="e">
        <f t="shared" si="5"/>
        <v>#REF!</v>
      </c>
      <c r="Q24" s="237" t="e">
        <f t="shared" si="6"/>
        <v>#REF!</v>
      </c>
      <c r="R24" s="226"/>
      <c r="S24" s="234" t="e">
        <f>GETPIVOTDATA("Cuenta número de expedientes",#REF!,"CCAA",$B24,"TramoEdad",S$1)</f>
        <v>#REF!</v>
      </c>
      <c r="T24" s="235" t="e">
        <f t="shared" si="7"/>
        <v>#REF!</v>
      </c>
      <c r="U24" s="226"/>
      <c r="V24" s="234" t="e">
        <f>GETPIVOTDATA("Cuenta número de expedientes",#REF!,"CCAA",$B24,"TramoEdad",V$1)</f>
        <v>#REF!</v>
      </c>
      <c r="W24" s="235" t="e">
        <f t="shared" si="8"/>
        <v>#REF!</v>
      </c>
      <c r="X24" s="226"/>
      <c r="Y24" s="234" t="e">
        <f>GETPIVOTDATA("Cuenta número de expedientes",#REF!,"CCAA",$B24,"TramoEdad",Y$1)</f>
        <v>#REF!</v>
      </c>
      <c r="Z24" s="235" t="e">
        <f t="shared" si="9"/>
        <v>#REF!</v>
      </c>
      <c r="AA24" s="575"/>
      <c r="AB24" s="305"/>
      <c r="AC24" s="305"/>
      <c r="AD24" s="305"/>
      <c r="AE24" s="306"/>
      <c r="AF24" s="436"/>
      <c r="AG24" s="231"/>
      <c r="AH24" s="305"/>
      <c r="AI24" s="305"/>
      <c r="AJ24" s="305"/>
      <c r="AK24" s="306"/>
      <c r="AL24" s="436"/>
      <c r="AN24" s="305"/>
      <c r="AO24" s="305"/>
      <c r="AP24" s="305"/>
      <c r="AQ24" s="306"/>
      <c r="AR24" s="436"/>
      <c r="AT24" s="305"/>
      <c r="AU24" s="305"/>
      <c r="AV24" s="305"/>
      <c r="AW24" s="306"/>
      <c r="AX24" s="436"/>
    </row>
    <row r="25" spans="1:50" s="232" customFormat="1" ht="18" customHeight="1" x14ac:dyDescent="0.15">
      <c r="B25" s="233" t="s">
        <v>47</v>
      </c>
      <c r="C25" s="226"/>
      <c r="D25" s="406">
        <f t="shared" si="2"/>
        <v>647554</v>
      </c>
      <c r="E25" s="186">
        <f t="shared" si="0"/>
        <v>1.385943276734489</v>
      </c>
      <c r="F25" s="226"/>
      <c r="G25" s="238">
        <f>'3solcasaad'!G25</f>
        <v>521118</v>
      </c>
      <c r="H25" s="570">
        <f t="shared" si="3"/>
        <v>1.3780784252653899</v>
      </c>
      <c r="I25" s="226"/>
      <c r="J25" s="238">
        <f>'3solcasaad'!J25</f>
        <v>84596</v>
      </c>
      <c r="K25" s="570">
        <f t="shared" si="4"/>
        <v>1.4013951001200022</v>
      </c>
      <c r="L25" s="226"/>
      <c r="M25" s="238">
        <f>'3solcasaad'!M25</f>
        <v>41840</v>
      </c>
      <c r="N25" s="570">
        <f t="shared" si="1"/>
        <v>1.4570299781132088</v>
      </c>
      <c r="O25" s="226"/>
      <c r="P25" s="241" t="e">
        <f t="shared" si="5"/>
        <v>#REF!</v>
      </c>
      <c r="Q25" s="237" t="e">
        <f t="shared" si="6"/>
        <v>#REF!</v>
      </c>
      <c r="R25" s="226"/>
      <c r="S25" s="238" t="e">
        <f>GETPIVOTDATA("Cuenta número de expedientes",#REF!,"CCAA",$B25,"TramoEdad",S$1)</f>
        <v>#REF!</v>
      </c>
      <c r="T25" s="235" t="e">
        <f t="shared" si="7"/>
        <v>#REF!</v>
      </c>
      <c r="U25" s="226"/>
      <c r="V25" s="238" t="e">
        <f>GETPIVOTDATA("Cuenta número de expedientes",#REF!,"CCAA",$B25,"TramoEdad",V$1)</f>
        <v>#REF!</v>
      </c>
      <c r="W25" s="235" t="e">
        <f t="shared" si="8"/>
        <v>#REF!</v>
      </c>
      <c r="X25" s="226"/>
      <c r="Y25" s="238" t="e">
        <f>GETPIVOTDATA("Cuenta número de expedientes",#REF!,"CCAA",$B25,"TramoEdad",Y$1)</f>
        <v>#REF!</v>
      </c>
      <c r="Z25" s="235" t="e">
        <f t="shared" si="9"/>
        <v>#REF!</v>
      </c>
      <c r="AA25" s="575"/>
      <c r="AB25" s="305"/>
      <c r="AC25" s="305"/>
      <c r="AD25" s="305"/>
      <c r="AE25" s="306"/>
      <c r="AF25" s="436"/>
      <c r="AG25" s="231"/>
      <c r="AH25" s="305"/>
      <c r="AI25" s="305"/>
      <c r="AJ25" s="305"/>
      <c r="AK25" s="306"/>
      <c r="AL25" s="436"/>
      <c r="AN25" s="305"/>
      <c r="AO25" s="305"/>
      <c r="AP25" s="305"/>
      <c r="AQ25" s="306"/>
      <c r="AR25" s="436"/>
      <c r="AT25" s="305"/>
      <c r="AU25" s="305"/>
      <c r="AV25" s="305"/>
      <c r="AW25" s="306"/>
      <c r="AX25" s="436"/>
    </row>
    <row r="26" spans="1:50" s="232" customFormat="1" ht="18" customHeight="1" x14ac:dyDescent="0.15">
      <c r="B26" s="233" t="s">
        <v>48</v>
      </c>
      <c r="C26" s="226"/>
      <c r="D26" s="406">
        <f t="shared" si="2"/>
        <v>2199088</v>
      </c>
      <c r="E26" s="186">
        <f t="shared" si="0"/>
        <v>4.7066518445527237</v>
      </c>
      <c r="F26" s="226"/>
      <c r="G26" s="238">
        <f>'3solcasaad'!G26</f>
        <v>1714987</v>
      </c>
      <c r="H26" s="570">
        <f t="shared" si="3"/>
        <v>4.5352234701365433</v>
      </c>
      <c r="I26" s="226"/>
      <c r="J26" s="238">
        <f>'3solcasaad'!J26</f>
        <v>324460</v>
      </c>
      <c r="K26" s="570">
        <f t="shared" si="4"/>
        <v>5.3749190763740122</v>
      </c>
      <c r="L26" s="226"/>
      <c r="M26" s="238">
        <f>'3solcasaad'!M26</f>
        <v>159641</v>
      </c>
      <c r="N26" s="570">
        <f t="shared" si="1"/>
        <v>5.5593145969400277</v>
      </c>
      <c r="O26" s="226"/>
      <c r="P26" s="241" t="e">
        <f t="shared" si="5"/>
        <v>#REF!</v>
      </c>
      <c r="Q26" s="237" t="e">
        <f t="shared" si="6"/>
        <v>#REF!</v>
      </c>
      <c r="R26" s="226"/>
      <c r="S26" s="238" t="e">
        <f>GETPIVOTDATA("Cuenta número de expedientes",#REF!,"CCAA",$B26,"TramoEdad",S$1)</f>
        <v>#REF!</v>
      </c>
      <c r="T26" s="235" t="e">
        <f t="shared" si="7"/>
        <v>#REF!</v>
      </c>
      <c r="U26" s="226"/>
      <c r="V26" s="238" t="e">
        <f>GETPIVOTDATA("Cuenta número de expedientes",#REF!,"CCAA",$B26,"TramoEdad",V$1)</f>
        <v>#REF!</v>
      </c>
      <c r="W26" s="235" t="e">
        <f t="shared" si="8"/>
        <v>#REF!</v>
      </c>
      <c r="X26" s="226"/>
      <c r="Y26" s="238" t="e">
        <f>GETPIVOTDATA("Cuenta número de expedientes",#REF!,"CCAA",$B26,"TramoEdad",Y$1)</f>
        <v>#REF!</v>
      </c>
      <c r="Z26" s="235" t="e">
        <f t="shared" si="9"/>
        <v>#REF!</v>
      </c>
      <c r="AA26" s="575"/>
      <c r="AB26" s="305"/>
      <c r="AC26" s="305"/>
      <c r="AD26" s="305"/>
      <c r="AE26" s="306"/>
      <c r="AF26" s="437"/>
      <c r="AG26" s="231"/>
      <c r="AH26" s="305"/>
      <c r="AI26" s="305"/>
      <c r="AJ26" s="305"/>
      <c r="AK26" s="306"/>
      <c r="AL26" s="436"/>
      <c r="AN26" s="305"/>
      <c r="AO26" s="305"/>
      <c r="AP26" s="305"/>
      <c r="AQ26" s="306"/>
      <c r="AR26" s="436"/>
      <c r="AT26" s="305"/>
      <c r="AU26" s="305"/>
      <c r="AV26" s="305"/>
      <c r="AW26" s="306"/>
      <c r="AX26" s="436"/>
    </row>
    <row r="27" spans="1:50" s="232" customFormat="1" ht="18" customHeight="1" x14ac:dyDescent="0.15">
      <c r="B27" s="233" t="s">
        <v>49</v>
      </c>
      <c r="C27" s="226"/>
      <c r="D27" s="406">
        <f t="shared" si="2"/>
        <v>315675</v>
      </c>
      <c r="E27" s="187">
        <f t="shared" si="0"/>
        <v>0.67563113482915682</v>
      </c>
      <c r="F27" s="226"/>
      <c r="G27" s="238">
        <f>'3solcasaad'!G27</f>
        <v>250290</v>
      </c>
      <c r="H27" s="571">
        <f t="shared" si="3"/>
        <v>0.66188319931315831</v>
      </c>
      <c r="I27" s="226"/>
      <c r="J27" s="238">
        <f>'3solcasaad'!J27</f>
        <v>42318</v>
      </c>
      <c r="K27" s="571">
        <f t="shared" si="4"/>
        <v>0.70102886480304327</v>
      </c>
      <c r="L27" s="226"/>
      <c r="M27" s="238">
        <f>'3solcasaad'!M27</f>
        <v>23067</v>
      </c>
      <c r="N27" s="571">
        <f t="shared" si="1"/>
        <v>0.80328179983597969</v>
      </c>
      <c r="O27" s="226"/>
      <c r="P27" s="241" t="e">
        <f t="shared" si="5"/>
        <v>#REF!</v>
      </c>
      <c r="Q27" s="243" t="e">
        <f t="shared" si="6"/>
        <v>#REF!</v>
      </c>
      <c r="R27" s="226"/>
      <c r="S27" s="238" t="e">
        <f>GETPIVOTDATA("Cuenta número de expedientes",#REF!,"CCAA",$B27,"TramoEdad",S$1)</f>
        <v>#REF!</v>
      </c>
      <c r="T27" s="242" t="e">
        <f t="shared" si="7"/>
        <v>#REF!</v>
      </c>
      <c r="U27" s="226"/>
      <c r="V27" s="238" t="e">
        <f>GETPIVOTDATA("Cuenta número de expedientes",#REF!,"CCAA",$B27,"TramoEdad",V$1)</f>
        <v>#REF!</v>
      </c>
      <c r="W27" s="242" t="e">
        <f t="shared" si="8"/>
        <v>#REF!</v>
      </c>
      <c r="X27" s="226"/>
      <c r="Y27" s="238" t="e">
        <f>GETPIVOTDATA("Cuenta número de expedientes",#REF!,"CCAA",$B27,"TramoEdad",Y$1)</f>
        <v>#REF!</v>
      </c>
      <c r="Z27" s="242" t="e">
        <f t="shared" si="9"/>
        <v>#REF!</v>
      </c>
      <c r="AA27" s="575"/>
      <c r="AB27" s="305"/>
      <c r="AC27" s="305"/>
      <c r="AD27" s="305"/>
      <c r="AE27" s="306"/>
      <c r="AF27" s="436"/>
      <c r="AG27" s="231"/>
      <c r="AH27" s="305"/>
      <c r="AI27" s="305"/>
      <c r="AJ27" s="305"/>
      <c r="AK27" s="306"/>
      <c r="AL27" s="436"/>
      <c r="AN27" s="305"/>
      <c r="AO27" s="305"/>
      <c r="AP27" s="305"/>
      <c r="AQ27" s="306"/>
      <c r="AR27" s="436"/>
      <c r="AT27" s="305"/>
      <c r="AU27" s="305"/>
      <c r="AV27" s="305"/>
      <c r="AW27" s="306"/>
      <c r="AX27" s="436"/>
    </row>
    <row r="28" spans="1:50" s="232" customFormat="1" ht="18" customHeight="1" x14ac:dyDescent="0.15">
      <c r="B28" s="244" t="s">
        <v>4</v>
      </c>
      <c r="C28" s="226"/>
      <c r="D28" s="407">
        <f t="shared" si="2"/>
        <v>171528</v>
      </c>
      <c r="E28" s="188">
        <f t="shared" si="0"/>
        <v>0.36711699467799358</v>
      </c>
      <c r="F28" s="226"/>
      <c r="G28" s="245">
        <f>'3solcasaad'!G28</f>
        <v>153112</v>
      </c>
      <c r="H28" s="572">
        <f t="shared" si="3"/>
        <v>0.40489935839720442</v>
      </c>
      <c r="I28" s="226"/>
      <c r="J28" s="245">
        <f>'3solcasaad'!J28</f>
        <v>13498</v>
      </c>
      <c r="K28" s="572">
        <f t="shared" si="4"/>
        <v>0.22360432007919748</v>
      </c>
      <c r="L28" s="226"/>
      <c r="M28" s="245">
        <f>'3solcasaad'!M28</f>
        <v>4918</v>
      </c>
      <c r="N28" s="572">
        <f t="shared" si="1"/>
        <v>0.17126370536235089</v>
      </c>
      <c r="O28" s="226"/>
      <c r="P28" s="247" t="e">
        <f t="shared" si="5"/>
        <v>#REF!</v>
      </c>
      <c r="Q28" s="248" t="e">
        <f t="shared" si="6"/>
        <v>#REF!</v>
      </c>
      <c r="R28" s="226"/>
      <c r="S28" s="245" t="e">
        <f>GETPIVOTDATA("Cuenta número de expedientes",#REF!,"CCAA","Ceuta","TramoEdad",S$1)+GETPIVOTDATA("Cuenta número de expedientes",#REF!,"CCAA","Melilla","TramoEdad",S$1)</f>
        <v>#REF!</v>
      </c>
      <c r="T28" s="246" t="e">
        <f t="shared" si="7"/>
        <v>#REF!</v>
      </c>
      <c r="U28" s="226"/>
      <c r="V28" s="245" t="e">
        <f>GETPIVOTDATA("Cuenta número de expedientes",#REF!,"CCAA","Ceuta","TramoEdad",V$1)+GETPIVOTDATA("Cuenta número de expedientes",#REF!,"CCAA","Melilla","TramoEdad",V$1)</f>
        <v>#REF!</v>
      </c>
      <c r="W28" s="246" t="e">
        <f t="shared" si="8"/>
        <v>#REF!</v>
      </c>
      <c r="X28" s="226"/>
      <c r="Y28" s="245" t="e">
        <f>GETPIVOTDATA("Cuenta número de expedientes",#REF!,"CCAA","Ceuta","TramoEdad",Y$1)+GETPIVOTDATA("Cuenta número de expedientes",#REF!,"CCAA","Melilla","TramoEdad",Y$1)</f>
        <v>#REF!</v>
      </c>
      <c r="Z28" s="246" t="e">
        <f t="shared" si="9"/>
        <v>#REF!</v>
      </c>
      <c r="AA28" s="575"/>
      <c r="AB28" s="305"/>
      <c r="AC28" s="305"/>
      <c r="AD28" s="305"/>
      <c r="AE28" s="306"/>
      <c r="AF28" s="436"/>
      <c r="AG28" s="231"/>
      <c r="AH28" s="305"/>
      <c r="AI28" s="305"/>
      <c r="AJ28" s="305"/>
      <c r="AK28" s="306"/>
      <c r="AL28" s="436"/>
      <c r="AN28" s="305"/>
      <c r="AO28" s="305"/>
      <c r="AP28" s="305"/>
      <c r="AQ28" s="306"/>
      <c r="AR28" s="436"/>
      <c r="AT28" s="305"/>
      <c r="AU28" s="305"/>
      <c r="AV28" s="305"/>
      <c r="AW28" s="306"/>
      <c r="AX28" s="436"/>
    </row>
    <row r="29" spans="1:50" s="223" customFormat="1" ht="3.75" customHeight="1" x14ac:dyDescent="0.15">
      <c r="A29" s="220"/>
      <c r="B29" s="221"/>
      <c r="C29" s="222"/>
      <c r="D29" s="221"/>
      <c r="E29" s="249"/>
      <c r="F29" s="222"/>
      <c r="G29" s="221"/>
      <c r="H29" s="573"/>
      <c r="I29" s="222"/>
      <c r="J29" s="221"/>
      <c r="K29" s="573"/>
      <c r="L29" s="222"/>
      <c r="M29" s="221"/>
      <c r="N29" s="573"/>
      <c r="O29" s="222"/>
      <c r="P29" s="221"/>
      <c r="Q29" s="250"/>
      <c r="R29" s="222"/>
      <c r="S29" s="221"/>
      <c r="T29" s="574"/>
      <c r="U29" s="222"/>
      <c r="V29" s="221"/>
      <c r="W29" s="573"/>
      <c r="X29" s="222"/>
      <c r="Y29" s="221"/>
      <c r="Z29" s="573"/>
      <c r="AA29" s="575"/>
      <c r="AB29" s="309"/>
      <c r="AC29" s="309"/>
      <c r="AD29" s="305"/>
      <c r="AE29" s="306"/>
      <c r="AF29" s="436"/>
      <c r="AG29" s="231"/>
      <c r="AH29" s="309"/>
      <c r="AI29" s="309"/>
      <c r="AJ29" s="305"/>
      <c r="AK29" s="306"/>
      <c r="AL29" s="436"/>
      <c r="AN29" s="309"/>
      <c r="AO29" s="309"/>
      <c r="AP29" s="305"/>
      <c r="AQ29" s="306"/>
      <c r="AR29" s="436"/>
      <c r="AT29" s="309"/>
      <c r="AU29" s="309"/>
      <c r="AV29" s="305"/>
      <c r="AW29" s="306"/>
      <c r="AX29" s="436"/>
    </row>
    <row r="30" spans="1:50" s="251" customFormat="1" ht="18" customHeight="1" x14ac:dyDescent="0.15">
      <c r="B30" s="252" t="s">
        <v>3</v>
      </c>
      <c r="C30" s="211"/>
      <c r="D30" s="253">
        <f>SUM(D11:D28)</f>
        <v>46722980</v>
      </c>
      <c r="E30" s="254">
        <f>SUM(E11:E28)</f>
        <v>100</v>
      </c>
      <c r="F30" s="211"/>
      <c r="G30" s="253">
        <f>SUM(G11:G28)</f>
        <v>37814829</v>
      </c>
      <c r="H30" s="504">
        <f>SUM(H11:H28)</f>
        <v>100</v>
      </c>
      <c r="I30" s="211"/>
      <c r="J30" s="253">
        <f>SUM(J11:J28)</f>
        <v>6036556</v>
      </c>
      <c r="K30" s="504">
        <f>SUM(K11:K28)</f>
        <v>100.00000000000001</v>
      </c>
      <c r="L30" s="211"/>
      <c r="M30" s="253">
        <f>SUM(M11:M28)</f>
        <v>2871595</v>
      </c>
      <c r="N30" s="504">
        <f>SUM(N11:N28)</f>
        <v>100</v>
      </c>
      <c r="O30" s="211"/>
      <c r="P30" s="253" t="e">
        <f>SUM(P11:P28)</f>
        <v>#REF!</v>
      </c>
      <c r="Q30" s="255" t="e">
        <f>P30*100/D30</f>
        <v>#REF!</v>
      </c>
      <c r="R30" s="211"/>
      <c r="S30" s="253" t="e">
        <f>SUM(S11:S28)</f>
        <v>#REF!</v>
      </c>
      <c r="T30" s="254" t="e">
        <f>S30*100/G30</f>
        <v>#REF!</v>
      </c>
      <c r="U30" s="211"/>
      <c r="V30" s="253" t="e">
        <f>SUM(V11:V28)</f>
        <v>#REF!</v>
      </c>
      <c r="W30" s="254" t="e">
        <f>V30*100/J30</f>
        <v>#REF!</v>
      </c>
      <c r="X30" s="211"/>
      <c r="Y30" s="253" t="e">
        <f>SUM(Y11:Y28)</f>
        <v>#REF!</v>
      </c>
      <c r="Z30" s="254" t="e">
        <f>Y30*100/M30</f>
        <v>#REF!</v>
      </c>
      <c r="AA30" s="575"/>
      <c r="AB30" s="305"/>
      <c r="AC30" s="305"/>
      <c r="AD30" s="309"/>
      <c r="AE30" s="309"/>
      <c r="AF30" s="438"/>
      <c r="AG30" s="439"/>
      <c r="AH30" s="305"/>
      <c r="AI30" s="305"/>
      <c r="AJ30" s="309"/>
      <c r="AK30" s="309"/>
      <c r="AL30" s="438"/>
      <c r="AN30" s="305"/>
      <c r="AO30" s="305"/>
      <c r="AP30" s="309"/>
      <c r="AQ30" s="309"/>
      <c r="AR30" s="438"/>
      <c r="AT30" s="305"/>
      <c r="AU30" s="305"/>
      <c r="AV30" s="309"/>
      <c r="AW30" s="309"/>
      <c r="AX30" s="438"/>
    </row>
    <row r="31" spans="1:50" s="256" customFormat="1" ht="5.25" customHeight="1" x14ac:dyDescent="0.2">
      <c r="B31" s="257" t="s">
        <v>42</v>
      </c>
      <c r="C31" s="258"/>
      <c r="D31" s="258"/>
      <c r="E31" s="258"/>
      <c r="F31" s="258"/>
      <c r="G31" s="258"/>
      <c r="H31" s="258"/>
      <c r="I31" s="258"/>
      <c r="O31" s="259"/>
      <c r="R31" s="258"/>
    </row>
    <row r="32" spans="1:50" s="251" customFormat="1" ht="5.25" customHeight="1" x14ac:dyDescent="0.2">
      <c r="B32" s="257" t="s">
        <v>50</v>
      </c>
      <c r="C32" s="260"/>
      <c r="D32" s="260"/>
      <c r="E32" s="260"/>
      <c r="F32" s="260"/>
      <c r="G32" s="260"/>
      <c r="H32" s="260"/>
      <c r="I32" s="260"/>
      <c r="O32" s="259"/>
      <c r="R32" s="260"/>
    </row>
    <row r="33" spans="2:19" s="251" customFormat="1" ht="13.5" customHeight="1" x14ac:dyDescent="0.2">
      <c r="B33" s="1057" t="s">
        <v>227</v>
      </c>
      <c r="C33" s="1057"/>
      <c r="D33" s="1057"/>
      <c r="E33" s="1057"/>
      <c r="F33" s="1057"/>
      <c r="G33" s="1057"/>
      <c r="H33" s="1057"/>
      <c r="I33" s="1057"/>
      <c r="J33" s="1057"/>
      <c r="K33" s="1057"/>
      <c r="L33" s="1057"/>
      <c r="M33" s="1057"/>
      <c r="O33" s="259"/>
    </row>
    <row r="34" spans="2:19" ht="29.25" customHeight="1" x14ac:dyDescent="0.2">
      <c r="B34" s="1064"/>
      <c r="C34" s="1064"/>
      <c r="D34" s="1064"/>
      <c r="E34" s="1064"/>
      <c r="F34" s="1064"/>
      <c r="G34" s="1064"/>
      <c r="H34" s="1064"/>
      <c r="I34" s="1064"/>
      <c r="J34" s="1064"/>
      <c r="K34" s="1064"/>
      <c r="L34" s="1064"/>
      <c r="M34" s="1064"/>
      <c r="N34" s="1064"/>
      <c r="O34" s="1064"/>
      <c r="P34" s="1064"/>
      <c r="Q34" s="262"/>
      <c r="R34" s="262"/>
      <c r="S34" s="262"/>
    </row>
    <row r="35" spans="2:19" ht="4.5" customHeight="1" x14ac:dyDescent="0.2">
      <c r="B35" s="1065"/>
      <c r="C35" s="1065"/>
      <c r="D35" s="1065"/>
      <c r="E35" s="1065"/>
      <c r="F35" s="1065"/>
      <c r="G35" s="1065"/>
      <c r="H35" s="1065"/>
      <c r="I35" s="1065"/>
      <c r="J35" s="1065"/>
      <c r="K35" s="1065"/>
      <c r="L35" s="1065"/>
      <c r="M35" s="1065"/>
      <c r="N35" s="1065"/>
      <c r="O35" s="1065"/>
      <c r="P35" s="1065"/>
      <c r="Q35" s="262"/>
      <c r="R35" s="262"/>
      <c r="S35" s="262"/>
    </row>
    <row r="38" spans="2:19" x14ac:dyDescent="0.2">
      <c r="L38" s="263"/>
      <c r="M38" s="263"/>
      <c r="N38" s="263"/>
    </row>
  </sheetData>
  <mergeCells count="22">
    <mergeCell ref="B33:M33"/>
    <mergeCell ref="B34:P34"/>
    <mergeCell ref="B35:P35"/>
    <mergeCell ref="A4:Z4"/>
    <mergeCell ref="B5:Z5"/>
    <mergeCell ref="S7:T7"/>
    <mergeCell ref="V7:W7"/>
    <mergeCell ref="Y7:Z7"/>
    <mergeCell ref="G8:H8"/>
    <mergeCell ref="J8:K8"/>
    <mergeCell ref="M8:N8"/>
    <mergeCell ref="S8:T8"/>
    <mergeCell ref="V8:W8"/>
    <mergeCell ref="Y8:Z8"/>
    <mergeCell ref="J7:K7"/>
    <mergeCell ref="M7:N7"/>
    <mergeCell ref="P7:Q8"/>
    <mergeCell ref="B2:I2"/>
    <mergeCell ref="B3:I3"/>
    <mergeCell ref="B7:B9"/>
    <mergeCell ref="D7:E8"/>
    <mergeCell ref="G7:H7"/>
  </mergeCells>
  <printOptions horizontalCentered="1"/>
  <pageMargins left="0" right="0" top="0.43307086614173229" bottom="0.43307086614173229" header="0" footer="0"/>
  <pageSetup paperSize="9" scale="85" orientation="landscape" r:id="rId1"/>
  <headerFooter alignWithMargins="0"/>
  <rowBreaks count="1" manualBreakCount="1">
    <brk id="34" max="16383"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51">
    <tabColor theme="0"/>
    <pageSetUpPr fitToPage="1"/>
  </sheetPr>
  <dimension ref="B1:AD44"/>
  <sheetViews>
    <sheetView showGridLines="0" topLeftCell="A3" zoomScaleNormal="100" workbookViewId="0">
      <selection activeCell="B5" sqref="B5:AC5"/>
    </sheetView>
  </sheetViews>
  <sheetFormatPr baseColWidth="10" defaultColWidth="11.42578125" defaultRowHeight="15" x14ac:dyDescent="0.2"/>
  <cols>
    <col min="1" max="1" width="1.140625" style="1" customWidth="1"/>
    <col min="2" max="2" width="7.85546875" style="1" customWidth="1"/>
    <col min="3" max="3" width="1" style="1" customWidth="1"/>
    <col min="4" max="4" width="9.140625" style="1" customWidth="1"/>
    <col min="5" max="5" width="7.5703125" style="1" customWidth="1"/>
    <col min="6" max="6" width="0.5703125" style="1" customWidth="1"/>
    <col min="7" max="7" width="8" style="1" customWidth="1"/>
    <col min="8" max="8" width="0.5703125" style="1" customWidth="1"/>
    <col min="9" max="9" width="6.7109375" style="1" customWidth="1"/>
    <col min="10" max="10" width="0.5703125" style="1" customWidth="1"/>
    <col min="11" max="11" width="6.85546875" style="1" customWidth="1"/>
    <col min="12" max="12" width="0.5703125" style="1" customWidth="1"/>
    <col min="13" max="13" width="7" style="1" customWidth="1"/>
    <col min="14" max="14" width="0.5703125" style="1" customWidth="1"/>
    <col min="15" max="15" width="8.140625" style="1" customWidth="1"/>
    <col min="16" max="16" width="0.7109375" style="1" customWidth="1"/>
    <col min="17" max="17" width="7.5703125" style="1" customWidth="1"/>
    <col min="18" max="18" width="0.5703125" style="1" customWidth="1"/>
    <col min="19" max="19" width="7.28515625" style="1" customWidth="1"/>
    <col min="20" max="20" width="0.7109375" style="1" customWidth="1"/>
    <col min="21" max="21" width="5.140625" style="1" customWidth="1"/>
    <col min="22" max="22" width="4.5703125" style="1" bestFit="1" customWidth="1"/>
    <col min="23" max="23" width="7" style="1" bestFit="1" customWidth="1"/>
    <col min="24" max="24" width="4.5703125" style="1" bestFit="1" customWidth="1"/>
    <col min="25" max="25" width="7" style="1" bestFit="1" customWidth="1"/>
    <col min="26" max="26" width="4.5703125" style="1" bestFit="1" customWidth="1"/>
    <col min="27" max="27" width="7" style="1" bestFit="1" customWidth="1"/>
    <col min="28" max="28" width="4.5703125" style="1" bestFit="1" customWidth="1"/>
    <col min="29" max="29" width="7" style="1" bestFit="1" customWidth="1"/>
    <col min="30" max="16384" width="11.42578125" style="1"/>
  </cols>
  <sheetData>
    <row r="1" spans="2:30" hidden="1" x14ac:dyDescent="0.2">
      <c r="E1" s="140" t="s">
        <v>39</v>
      </c>
      <c r="G1" s="140" t="s">
        <v>24</v>
      </c>
      <c r="I1" s="140" t="s">
        <v>23</v>
      </c>
      <c r="K1" s="140" t="s">
        <v>22</v>
      </c>
      <c r="M1" s="140" t="s">
        <v>21</v>
      </c>
      <c r="O1" s="140" t="s">
        <v>20</v>
      </c>
      <c r="Q1" s="140" t="s">
        <v>19</v>
      </c>
      <c r="S1" s="140" t="s">
        <v>18</v>
      </c>
    </row>
    <row r="2" spans="2:30" s="2" customFormat="1" ht="14.25" x14ac:dyDescent="0.2">
      <c r="B2" s="11"/>
      <c r="C2" s="46"/>
      <c r="D2" s="46"/>
      <c r="T2" s="46"/>
    </row>
    <row r="3" spans="2:30" s="44" customFormat="1" ht="47.25" customHeight="1" x14ac:dyDescent="0.2">
      <c r="B3" s="1058"/>
      <c r="C3" s="1058"/>
      <c r="D3" s="1058"/>
      <c r="E3" s="1058"/>
      <c r="F3" s="1058"/>
      <c r="G3" s="1058"/>
      <c r="H3" s="1058"/>
      <c r="I3" s="1058"/>
      <c r="J3" s="45"/>
      <c r="Q3" s="89"/>
    </row>
    <row r="4" spans="2:30" s="7" customFormat="1" ht="2.25" customHeight="1" x14ac:dyDescent="0.2">
      <c r="B4" s="1031"/>
      <c r="C4" s="1031"/>
      <c r="D4" s="1031"/>
      <c r="E4" s="1031"/>
      <c r="F4" s="1031"/>
      <c r="G4" s="1031"/>
      <c r="H4" s="1031"/>
      <c r="I4" s="1031"/>
      <c r="J4" s="1031"/>
      <c r="K4" s="1031"/>
      <c r="L4" s="1031"/>
      <c r="M4" s="1031"/>
      <c r="N4" s="1031"/>
      <c r="O4" s="1031"/>
      <c r="P4" s="1031"/>
      <c r="Q4" s="1031"/>
      <c r="R4" s="1031"/>
      <c r="S4" s="1031"/>
      <c r="T4" s="1031"/>
    </row>
    <row r="5" spans="2:30" s="7" customFormat="1" ht="16.5" customHeight="1" x14ac:dyDescent="0.2">
      <c r="B5" s="1031" t="s">
        <v>441</v>
      </c>
      <c r="C5" s="1031"/>
      <c r="D5" s="1031"/>
      <c r="E5" s="1031"/>
      <c r="F5" s="1031"/>
      <c r="G5" s="1031"/>
      <c r="H5" s="1031"/>
      <c r="I5" s="1031"/>
      <c r="J5" s="1031"/>
      <c r="K5" s="1031"/>
      <c r="L5" s="1031"/>
      <c r="M5" s="1031"/>
      <c r="N5" s="1031"/>
      <c r="O5" s="1031"/>
      <c r="P5" s="1031"/>
      <c r="Q5" s="1031"/>
      <c r="R5" s="1031"/>
      <c r="S5" s="1031"/>
      <c r="T5" s="1031"/>
      <c r="U5" s="1031"/>
      <c r="V5" s="1031"/>
      <c r="W5" s="1031"/>
      <c r="X5" s="1031"/>
      <c r="Y5" s="1031"/>
      <c r="Z5" s="1031"/>
      <c r="AA5" s="1031"/>
      <c r="AB5" s="1031"/>
      <c r="AC5" s="1031"/>
    </row>
    <row r="6" spans="2:30" s="7" customFormat="1" ht="14.25" customHeight="1" x14ac:dyDescent="0.2">
      <c r="B6" s="1035" t="str">
        <f>porsaad!B6</f>
        <v>Situación a 31 de mayo de 2023</v>
      </c>
      <c r="C6" s="1035"/>
      <c r="D6" s="1035"/>
      <c r="E6" s="1035"/>
      <c r="F6" s="1035"/>
      <c r="G6" s="1035"/>
      <c r="H6" s="1035"/>
      <c r="I6" s="1035"/>
      <c r="J6" s="1035"/>
      <c r="K6" s="1035"/>
      <c r="L6" s="1035"/>
      <c r="M6" s="1035"/>
      <c r="N6" s="1035"/>
      <c r="O6" s="1035"/>
      <c r="P6" s="1035"/>
      <c r="Q6" s="1035"/>
      <c r="R6" s="1035"/>
      <c r="S6" s="1035"/>
      <c r="T6" s="1035"/>
      <c r="U6" s="1035"/>
      <c r="V6" s="1035"/>
      <c r="W6" s="1035"/>
      <c r="X6" s="1035"/>
      <c r="Y6" s="1035"/>
      <c r="Z6" s="1035"/>
      <c r="AA6" s="1035"/>
      <c r="AB6" s="1035"/>
      <c r="AC6" s="1035"/>
    </row>
    <row r="7" spans="2:30" s="517" customFormat="1" ht="5.25" customHeight="1" x14ac:dyDescent="0.2"/>
    <row r="8" spans="2:30" s="519" customFormat="1" ht="21.75" customHeight="1" x14ac:dyDescent="0.2">
      <c r="B8" s="1118" t="s">
        <v>30</v>
      </c>
      <c r="D8" s="1118" t="s">
        <v>120</v>
      </c>
      <c r="E8" s="1118" t="s">
        <v>29</v>
      </c>
      <c r="F8" s="1118"/>
      <c r="G8" s="1118"/>
      <c r="H8" s="1118"/>
      <c r="I8" s="1118"/>
      <c r="J8" s="1118"/>
      <c r="K8" s="1118"/>
      <c r="L8" s="1118"/>
      <c r="M8" s="1118"/>
      <c r="N8" s="1118"/>
      <c r="O8" s="1118"/>
      <c r="P8" s="1118"/>
      <c r="Q8" s="1118"/>
      <c r="R8" s="1118"/>
      <c r="S8" s="1118"/>
    </row>
    <row r="9" spans="2:30" s="519" customFormat="1" ht="21.75" customHeight="1" x14ac:dyDescent="0.2">
      <c r="B9" s="1118"/>
      <c r="D9" s="1118"/>
      <c r="E9" s="520" t="s">
        <v>25</v>
      </c>
      <c r="F9" s="520"/>
      <c r="G9" s="520" t="s">
        <v>24</v>
      </c>
      <c r="H9" s="520"/>
      <c r="I9" s="520" t="s">
        <v>23</v>
      </c>
      <c r="J9" s="520"/>
      <c r="K9" s="520" t="s">
        <v>22</v>
      </c>
      <c r="L9" s="520"/>
      <c r="M9" s="520" t="s">
        <v>21</v>
      </c>
      <c r="N9" s="520"/>
      <c r="O9" s="520" t="s">
        <v>20</v>
      </c>
      <c r="P9" s="520"/>
      <c r="Q9" s="520" t="s">
        <v>19</v>
      </c>
      <c r="R9" s="520"/>
      <c r="S9" s="520" t="s">
        <v>18</v>
      </c>
    </row>
    <row r="10" spans="2:30" s="519" customFormat="1" ht="21.75" customHeight="1" x14ac:dyDescent="0.2">
      <c r="B10" s="1118"/>
      <c r="D10" s="1118"/>
      <c r="E10" s="520" t="s">
        <v>12</v>
      </c>
      <c r="F10" s="520"/>
      <c r="G10" s="520" t="s">
        <v>12</v>
      </c>
      <c r="H10" s="520"/>
      <c r="I10" s="520" t="s">
        <v>12</v>
      </c>
      <c r="J10" s="520"/>
      <c r="K10" s="520" t="s">
        <v>12</v>
      </c>
      <c r="L10" s="520"/>
      <c r="M10" s="520" t="s">
        <v>12</v>
      </c>
      <c r="N10" s="520"/>
      <c r="O10" s="520" t="s">
        <v>12</v>
      </c>
      <c r="P10" s="520"/>
      <c r="Q10" s="520" t="s">
        <v>12</v>
      </c>
      <c r="R10" s="520"/>
      <c r="S10" s="520" t="s">
        <v>12</v>
      </c>
    </row>
    <row r="11" spans="2:30" s="521" customFormat="1" ht="9" customHeight="1" x14ac:dyDescent="0.2">
      <c r="B11" s="522"/>
      <c r="D11" s="523"/>
      <c r="E11" s="523"/>
      <c r="F11" s="523"/>
      <c r="G11" s="523"/>
      <c r="H11" s="523"/>
      <c r="I11" s="523"/>
      <c r="J11" s="523"/>
      <c r="K11" s="523"/>
      <c r="L11" s="523"/>
      <c r="M11" s="523"/>
      <c r="N11" s="523"/>
      <c r="O11" s="523"/>
      <c r="P11" s="523"/>
      <c r="Q11" s="523"/>
      <c r="R11" s="523"/>
      <c r="S11" s="523"/>
      <c r="T11" s="524"/>
    </row>
    <row r="12" spans="2:30" s="525" customFormat="1" ht="21" customHeight="1" x14ac:dyDescent="0.2">
      <c r="B12" s="1119" t="s">
        <v>27</v>
      </c>
      <c r="D12" s="526" t="s">
        <v>34</v>
      </c>
      <c r="E12" s="527">
        <f>'46perfpbsaad'!E12</f>
        <v>459</v>
      </c>
      <c r="F12" s="526"/>
      <c r="G12" s="527">
        <f>'46perfpbsaad'!H12</f>
        <v>9438</v>
      </c>
      <c r="H12" s="526"/>
      <c r="I12" s="527">
        <f>'46perfpbsaad'!K12</f>
        <v>5984</v>
      </c>
      <c r="J12" s="526"/>
      <c r="K12" s="527">
        <f>'46perfpbsaad'!N12</f>
        <v>9055</v>
      </c>
      <c r="L12" s="526"/>
      <c r="M12" s="527">
        <f>'46perfpbsaad'!Q12</f>
        <v>8173</v>
      </c>
      <c r="N12" s="526"/>
      <c r="O12" s="527">
        <f>'46perfpbsaad'!T12</f>
        <v>11031</v>
      </c>
      <c r="P12" s="526"/>
      <c r="Q12" s="527">
        <f>'46perfpbsaad'!W12</f>
        <v>37416</v>
      </c>
      <c r="R12" s="526"/>
      <c r="S12" s="527">
        <f>'46perfpbsaad'!Z12</f>
        <v>172884</v>
      </c>
      <c r="T12" s="528"/>
      <c r="V12" s="529">
        <f>E12/E$15</f>
        <v>0.34984756097560976</v>
      </c>
      <c r="W12" s="529">
        <f>G12/G$15</f>
        <v>0.35358909036415404</v>
      </c>
      <c r="X12" s="529">
        <f>I12/I$15</f>
        <v>0.31035734661065295</v>
      </c>
      <c r="Y12" s="529">
        <f>K12/K$15</f>
        <v>0.31997597088236335</v>
      </c>
      <c r="Z12" s="529">
        <f>M12/M$15</f>
        <v>0.26732738036829884</v>
      </c>
      <c r="AA12" s="529">
        <f>O12/O$15</f>
        <v>0.23085133098945254</v>
      </c>
      <c r="AB12" s="529">
        <f>Q12/Q$15</f>
        <v>0.23038415831829909</v>
      </c>
      <c r="AC12" s="529">
        <f>S12/S$15</f>
        <v>0.31823201979148258</v>
      </c>
      <c r="AD12" s="529"/>
    </row>
    <row r="13" spans="2:30" s="525" customFormat="1" ht="21" customHeight="1" x14ac:dyDescent="0.2">
      <c r="B13" s="1119"/>
      <c r="D13" s="526" t="s">
        <v>52</v>
      </c>
      <c r="E13" s="527">
        <f>'46perfpbsaad'!E13</f>
        <v>601</v>
      </c>
      <c r="F13" s="526"/>
      <c r="G13" s="527">
        <f>'46perfpbsaad'!H13</f>
        <v>10267</v>
      </c>
      <c r="H13" s="526"/>
      <c r="I13" s="527">
        <f>'46perfpbsaad'!K13</f>
        <v>7382</v>
      </c>
      <c r="J13" s="526"/>
      <c r="K13" s="527">
        <f>'46perfpbsaad'!N13</f>
        <v>11063</v>
      </c>
      <c r="L13" s="526"/>
      <c r="M13" s="527">
        <f>'46perfpbsaad'!Q13</f>
        <v>12059</v>
      </c>
      <c r="N13" s="526"/>
      <c r="O13" s="527">
        <f>'46perfpbsaad'!T13</f>
        <v>18892</v>
      </c>
      <c r="P13" s="526"/>
      <c r="Q13" s="527">
        <f>'46perfpbsaad'!W13</f>
        <v>60497</v>
      </c>
      <c r="R13" s="526"/>
      <c r="S13" s="527">
        <f>'46perfpbsaad'!Z13</f>
        <v>208404</v>
      </c>
      <c r="T13" s="528"/>
      <c r="V13" s="529">
        <f>E13/E$15</f>
        <v>0.45807926829268292</v>
      </c>
      <c r="W13" s="529">
        <f>G13/G$15</f>
        <v>0.38464708526899444</v>
      </c>
      <c r="X13" s="529">
        <f>I13/I$15</f>
        <v>0.3828639593382086</v>
      </c>
      <c r="Y13" s="529">
        <f>K13/K$15</f>
        <v>0.39093254178592884</v>
      </c>
      <c r="Z13" s="529">
        <f>M13/M$15</f>
        <v>0.39443299643476271</v>
      </c>
      <c r="AA13" s="529">
        <f>O13/O$15</f>
        <v>0.39536246442323791</v>
      </c>
      <c r="AB13" s="529">
        <f>Q13/Q$15</f>
        <v>0.37250241676775014</v>
      </c>
      <c r="AC13" s="529">
        <f>S13/S$15</f>
        <v>0.38361459621841315</v>
      </c>
      <c r="AD13" s="529"/>
    </row>
    <row r="14" spans="2:30" s="525" customFormat="1" ht="21" customHeight="1" x14ac:dyDescent="0.2">
      <c r="B14" s="1119"/>
      <c r="D14" s="526" t="s">
        <v>53</v>
      </c>
      <c r="E14" s="527">
        <f>'46perfpbsaad'!E14</f>
        <v>252</v>
      </c>
      <c r="F14" s="526"/>
      <c r="G14" s="527">
        <f>'46perfpbsaad'!H14</f>
        <v>6987</v>
      </c>
      <c r="H14" s="526"/>
      <c r="I14" s="527">
        <f>'46perfpbsaad'!K14</f>
        <v>5915</v>
      </c>
      <c r="J14" s="526"/>
      <c r="K14" s="527">
        <f>'46perfpbsaad'!N14</f>
        <v>8181</v>
      </c>
      <c r="L14" s="526"/>
      <c r="M14" s="527">
        <f>'46perfpbsaad'!Q14</f>
        <v>10341</v>
      </c>
      <c r="N14" s="526"/>
      <c r="O14" s="527">
        <f>'46perfpbsaad'!T14</f>
        <v>17861</v>
      </c>
      <c r="P14" s="526"/>
      <c r="Q14" s="527">
        <f>'46perfpbsaad'!W14</f>
        <v>64494</v>
      </c>
      <c r="R14" s="526"/>
      <c r="S14" s="527">
        <f>'46perfpbsaad'!Z14</f>
        <v>161976</v>
      </c>
      <c r="T14" s="528"/>
      <c r="V14" s="529">
        <f>E14/E$15</f>
        <v>0.19207317073170732</v>
      </c>
      <c r="W14" s="529">
        <f>G14/G$15</f>
        <v>0.26176382436685147</v>
      </c>
      <c r="X14" s="529">
        <f>I14/I$15</f>
        <v>0.30677869405113845</v>
      </c>
      <c r="Y14" s="529">
        <f>K14/K$15</f>
        <v>0.28909148733170781</v>
      </c>
      <c r="Z14" s="529">
        <f>M14/M$15</f>
        <v>0.33823962319693845</v>
      </c>
      <c r="AA14" s="529">
        <f>O14/O$15</f>
        <v>0.37378620458730955</v>
      </c>
      <c r="AB14" s="529">
        <f>Q14/Q$15</f>
        <v>0.39711342491395074</v>
      </c>
      <c r="AC14" s="529">
        <f>S14/S$15</f>
        <v>0.29815338399010427</v>
      </c>
      <c r="AD14" s="529"/>
    </row>
    <row r="15" spans="2:30" s="525" customFormat="1" ht="21" customHeight="1" x14ac:dyDescent="0.2">
      <c r="B15" s="1119"/>
      <c r="D15" s="530" t="s">
        <v>71</v>
      </c>
      <c r="E15" s="527">
        <f>'46perfpbsaad'!E15</f>
        <v>1312</v>
      </c>
      <c r="F15" s="526"/>
      <c r="G15" s="527">
        <f>SUM(G12:G14)</f>
        <v>26692</v>
      </c>
      <c r="H15" s="527">
        <f t="shared" ref="H15:T15" si="0">SUM(H12:H14)</f>
        <v>0</v>
      </c>
      <c r="I15" s="527">
        <f t="shared" si="0"/>
        <v>19281</v>
      </c>
      <c r="J15" s="527">
        <f t="shared" si="0"/>
        <v>0</v>
      </c>
      <c r="K15" s="527">
        <f t="shared" si="0"/>
        <v>28299</v>
      </c>
      <c r="L15" s="527">
        <f t="shared" si="0"/>
        <v>0</v>
      </c>
      <c r="M15" s="527">
        <f t="shared" si="0"/>
        <v>30573</v>
      </c>
      <c r="N15" s="527">
        <f t="shared" si="0"/>
        <v>0</v>
      </c>
      <c r="O15" s="527">
        <f t="shared" si="0"/>
        <v>47784</v>
      </c>
      <c r="P15" s="527">
        <f t="shared" si="0"/>
        <v>0</v>
      </c>
      <c r="Q15" s="527">
        <f t="shared" si="0"/>
        <v>162407</v>
      </c>
      <c r="R15" s="527">
        <f t="shared" si="0"/>
        <v>0</v>
      </c>
      <c r="S15" s="527">
        <f t="shared" si="0"/>
        <v>543264</v>
      </c>
      <c r="T15" s="527">
        <f t="shared" si="0"/>
        <v>0</v>
      </c>
      <c r="V15" s="529"/>
    </row>
    <row r="16" spans="2:30" s="525" customFormat="1" ht="21" customHeight="1" x14ac:dyDescent="0.2">
      <c r="B16" s="1119" t="s">
        <v>26</v>
      </c>
      <c r="D16" s="526" t="s">
        <v>34</v>
      </c>
      <c r="E16" s="527">
        <f>'46perfpbsaad'!E16</f>
        <v>610</v>
      </c>
      <c r="F16" s="526"/>
      <c r="G16" s="527">
        <f>'46perfpbsaad'!H16</f>
        <v>19335</v>
      </c>
      <c r="H16" s="526"/>
      <c r="I16" s="527">
        <f>'46perfpbsaad'!K16</f>
        <v>9004</v>
      </c>
      <c r="J16" s="526"/>
      <c r="K16" s="527">
        <f>'46perfpbsaad'!N16</f>
        <v>11103</v>
      </c>
      <c r="L16" s="526"/>
      <c r="M16" s="527">
        <f>'46perfpbsaad'!Q16</f>
        <v>9270</v>
      </c>
      <c r="N16" s="526"/>
      <c r="O16" s="527">
        <f>'46perfpbsaad'!T16</f>
        <v>11956</v>
      </c>
      <c r="P16" s="526"/>
      <c r="Q16" s="527">
        <f>'46perfpbsaad'!W16</f>
        <v>26944</v>
      </c>
      <c r="R16" s="526"/>
      <c r="S16" s="527">
        <f>'46perfpbsaad'!Z16</f>
        <v>52687</v>
      </c>
      <c r="T16" s="528"/>
      <c r="V16" s="529">
        <f>E16/E$19</f>
        <v>0.33813747228381374</v>
      </c>
      <c r="W16" s="529">
        <f>G16/G$19</f>
        <v>0.32574085617534582</v>
      </c>
      <c r="X16" s="529">
        <f>I16/I$19</f>
        <v>0.29874912903546902</v>
      </c>
      <c r="Y16" s="529">
        <f>K16/K$19</f>
        <v>0.29722928657475572</v>
      </c>
      <c r="Z16" s="529">
        <f>M16/M$19</f>
        <v>0.25907604594617256</v>
      </c>
      <c r="AA16" s="529">
        <f>O16/O$19</f>
        <v>0.24107268877911081</v>
      </c>
      <c r="AB16" s="529">
        <f>Q16/Q$19</f>
        <v>0.27347373763004312</v>
      </c>
      <c r="AC16" s="529">
        <f>S16/S$19</f>
        <v>0.2925609004436695</v>
      </c>
    </row>
    <row r="17" spans="2:29" s="525" customFormat="1" ht="21" customHeight="1" x14ac:dyDescent="0.2">
      <c r="B17" s="1119"/>
      <c r="D17" s="526" t="s">
        <v>52</v>
      </c>
      <c r="E17" s="527">
        <f>'46perfpbsaad'!E17</f>
        <v>862</v>
      </c>
      <c r="F17" s="526"/>
      <c r="G17" s="527">
        <f>'46perfpbsaad'!H17</f>
        <v>24498</v>
      </c>
      <c r="H17" s="526"/>
      <c r="I17" s="527">
        <f>'46perfpbsaad'!K17</f>
        <v>11256</v>
      </c>
      <c r="J17" s="526"/>
      <c r="K17" s="527">
        <f>'46perfpbsaad'!N17</f>
        <v>14688</v>
      </c>
      <c r="L17" s="526"/>
      <c r="M17" s="527">
        <f>'46perfpbsaad'!Q17</f>
        <v>14421</v>
      </c>
      <c r="N17" s="526"/>
      <c r="O17" s="527">
        <f>'46perfpbsaad'!T17</f>
        <v>20259</v>
      </c>
      <c r="P17" s="526"/>
      <c r="Q17" s="527">
        <f>'46perfpbsaad'!W17</f>
        <v>39001</v>
      </c>
      <c r="R17" s="526"/>
      <c r="S17" s="527">
        <f>'46perfpbsaad'!Z17</f>
        <v>68016</v>
      </c>
      <c r="T17" s="528"/>
      <c r="V17" s="529">
        <f>E17/E$19</f>
        <v>0.47782705099778272</v>
      </c>
      <c r="W17" s="529">
        <f>G17/G$19</f>
        <v>0.41272301497717201</v>
      </c>
      <c r="X17" s="529">
        <f>I17/I$19</f>
        <v>0.37346959089551746</v>
      </c>
      <c r="Y17" s="529">
        <f>K17/K$19</f>
        <v>0.39320037478249231</v>
      </c>
      <c r="Z17" s="529">
        <f>M17/M$19</f>
        <v>0.40303513037645677</v>
      </c>
      <c r="AA17" s="529">
        <f>O17/O$19</f>
        <v>0.40848875894747455</v>
      </c>
      <c r="AB17" s="529">
        <f>Q17/Q$19</f>
        <v>0.39584876934788127</v>
      </c>
      <c r="AC17" s="529">
        <f>S17/S$19</f>
        <v>0.37767992492600883</v>
      </c>
    </row>
    <row r="18" spans="2:29" s="525" customFormat="1" ht="21" customHeight="1" x14ac:dyDescent="0.2">
      <c r="B18" s="1119"/>
      <c r="D18" s="526" t="s">
        <v>53</v>
      </c>
      <c r="E18" s="527">
        <f>'46perfpbsaad'!E18</f>
        <v>332</v>
      </c>
      <c r="F18" s="526"/>
      <c r="G18" s="527">
        <f>'46perfpbsaad'!H18</f>
        <v>15524</v>
      </c>
      <c r="H18" s="526"/>
      <c r="I18" s="527">
        <f>'46perfpbsaad'!K18</f>
        <v>9879</v>
      </c>
      <c r="J18" s="526"/>
      <c r="K18" s="527">
        <f>'46perfpbsaad'!N18</f>
        <v>11564</v>
      </c>
      <c r="L18" s="526"/>
      <c r="M18" s="527">
        <f>'46perfpbsaad'!Q18</f>
        <v>12090</v>
      </c>
      <c r="N18" s="526"/>
      <c r="O18" s="527">
        <f>'46perfpbsaad'!T18</f>
        <v>17380</v>
      </c>
      <c r="P18" s="526"/>
      <c r="Q18" s="527">
        <f>'46perfpbsaad'!W18</f>
        <v>32580</v>
      </c>
      <c r="R18" s="526"/>
      <c r="S18" s="527">
        <f>'46perfpbsaad'!Z18</f>
        <v>59386</v>
      </c>
      <c r="T18" s="528"/>
      <c r="V18" s="529">
        <f>E18/E$19</f>
        <v>0.18403547671840353</v>
      </c>
      <c r="W18" s="529">
        <f>G18/G$19</f>
        <v>0.26153612884748217</v>
      </c>
      <c r="X18" s="529">
        <f>I18/I$19</f>
        <v>0.32778128006901358</v>
      </c>
      <c r="Y18" s="529">
        <f>K18/K$19</f>
        <v>0.30957033864275196</v>
      </c>
      <c r="Z18" s="529">
        <f>M18/M$19</f>
        <v>0.33788882367737066</v>
      </c>
      <c r="AA18" s="529">
        <f>O18/O$19</f>
        <v>0.35043855227341464</v>
      </c>
      <c r="AB18" s="529">
        <f>Q18/Q$19</f>
        <v>0.33067749302207561</v>
      </c>
      <c r="AC18" s="529">
        <f>S18/S$19</f>
        <v>0.32975917463032167</v>
      </c>
    </row>
    <row r="19" spans="2:29" s="525" customFormat="1" ht="21" customHeight="1" x14ac:dyDescent="0.2">
      <c r="B19" s="1119"/>
      <c r="D19" s="530" t="s">
        <v>71</v>
      </c>
      <c r="E19" s="527">
        <f>'46perfpbsaad'!E19</f>
        <v>1804</v>
      </c>
      <c r="F19" s="526"/>
      <c r="G19" s="527">
        <f>SUM(G16:G18)</f>
        <v>59357</v>
      </c>
      <c r="H19" s="527">
        <f t="shared" ref="H19:T19" si="1">SUM(H16:H18)</f>
        <v>0</v>
      </c>
      <c r="I19" s="527">
        <f t="shared" si="1"/>
        <v>30139</v>
      </c>
      <c r="J19" s="527">
        <f t="shared" si="1"/>
        <v>0</v>
      </c>
      <c r="K19" s="527">
        <f t="shared" si="1"/>
        <v>37355</v>
      </c>
      <c r="L19" s="527">
        <f t="shared" si="1"/>
        <v>0</v>
      </c>
      <c r="M19" s="527">
        <f t="shared" si="1"/>
        <v>35781</v>
      </c>
      <c r="N19" s="527">
        <f t="shared" si="1"/>
        <v>0</v>
      </c>
      <c r="O19" s="527">
        <f t="shared" si="1"/>
        <v>49595</v>
      </c>
      <c r="P19" s="527">
        <f t="shared" si="1"/>
        <v>0</v>
      </c>
      <c r="Q19" s="527">
        <f t="shared" si="1"/>
        <v>98525</v>
      </c>
      <c r="R19" s="527">
        <f t="shared" si="1"/>
        <v>0</v>
      </c>
      <c r="S19" s="527">
        <f t="shared" si="1"/>
        <v>180089</v>
      </c>
      <c r="T19" s="527">
        <f t="shared" si="1"/>
        <v>0</v>
      </c>
      <c r="V19" s="529"/>
    </row>
    <row r="20" spans="2:29" s="521" customFormat="1" ht="3" customHeight="1" x14ac:dyDescent="0.2">
      <c r="B20" s="531"/>
      <c r="C20" s="519"/>
      <c r="D20" s="528"/>
      <c r="E20" s="532"/>
      <c r="F20" s="528"/>
      <c r="G20" s="532"/>
      <c r="H20" s="532"/>
      <c r="I20" s="532"/>
      <c r="J20" s="532"/>
      <c r="K20" s="532"/>
      <c r="L20" s="532"/>
      <c r="M20" s="532"/>
      <c r="N20" s="532"/>
      <c r="O20" s="532"/>
      <c r="P20" s="532"/>
      <c r="Q20" s="532"/>
      <c r="R20" s="532"/>
      <c r="S20" s="532"/>
      <c r="T20" s="532"/>
    </row>
    <row r="21" spans="2:29" s="533" customFormat="1" ht="18" customHeight="1" x14ac:dyDescent="0.2">
      <c r="B21" s="1118" t="s">
        <v>3</v>
      </c>
      <c r="C21" s="1118"/>
      <c r="D21" s="1118"/>
      <c r="E21" s="532">
        <f>'46perfpbsaad'!E21</f>
        <v>3116</v>
      </c>
      <c r="F21" s="528"/>
      <c r="G21" s="532">
        <f>G15+G19</f>
        <v>86049</v>
      </c>
      <c r="H21" s="532">
        <f t="shared" ref="H21:T21" si="2">H15+H19</f>
        <v>0</v>
      </c>
      <c r="I21" s="532">
        <f t="shared" si="2"/>
        <v>49420</v>
      </c>
      <c r="J21" s="532">
        <f t="shared" si="2"/>
        <v>0</v>
      </c>
      <c r="K21" s="532">
        <f t="shared" si="2"/>
        <v>65654</v>
      </c>
      <c r="L21" s="532">
        <f t="shared" si="2"/>
        <v>0</v>
      </c>
      <c r="M21" s="532">
        <f t="shared" si="2"/>
        <v>66354</v>
      </c>
      <c r="N21" s="532">
        <f t="shared" si="2"/>
        <v>0</v>
      </c>
      <c r="O21" s="532">
        <f t="shared" si="2"/>
        <v>97379</v>
      </c>
      <c r="P21" s="532">
        <f t="shared" si="2"/>
        <v>0</v>
      </c>
      <c r="Q21" s="532">
        <f t="shared" si="2"/>
        <v>260932</v>
      </c>
      <c r="R21" s="532">
        <f t="shared" si="2"/>
        <v>0</v>
      </c>
      <c r="S21" s="532">
        <f t="shared" si="2"/>
        <v>723353</v>
      </c>
      <c r="T21" s="532">
        <f t="shared" si="2"/>
        <v>0</v>
      </c>
    </row>
    <row r="22" spans="2:29" s="536" customFormat="1" ht="5.25" customHeight="1" x14ac:dyDescent="0.2">
      <c r="B22" s="534"/>
      <c r="C22" s="534"/>
      <c r="D22" s="534"/>
      <c r="E22" s="534"/>
      <c r="F22" s="534"/>
      <c r="G22" s="534"/>
      <c r="H22" s="534"/>
      <c r="I22" s="534"/>
      <c r="J22" s="534"/>
      <c r="K22" s="534"/>
      <c r="L22" s="535"/>
    </row>
    <row r="23" spans="2:29" s="536" customFormat="1" ht="5.25" customHeight="1" x14ac:dyDescent="0.2">
      <c r="B23" s="534"/>
      <c r="C23" s="534"/>
      <c r="D23" s="534"/>
      <c r="E23" s="534"/>
      <c r="F23" s="534"/>
      <c r="G23" s="534"/>
      <c r="H23" s="534"/>
      <c r="I23" s="534"/>
      <c r="J23" s="534"/>
      <c r="K23" s="534"/>
      <c r="L23" s="535"/>
    </row>
    <row r="24" spans="2:29" s="536" customFormat="1" ht="12.75" customHeight="1" x14ac:dyDescent="0.2">
      <c r="B24" s="538"/>
      <c r="C24" s="538"/>
      <c r="D24" s="538"/>
      <c r="E24" s="538"/>
      <c r="F24" s="538"/>
      <c r="G24" s="538"/>
      <c r="H24" s="538"/>
      <c r="I24" s="538"/>
      <c r="J24" s="538"/>
      <c r="K24" s="538"/>
      <c r="L24" s="538"/>
    </row>
    <row r="25" spans="2:29" s="524" customFormat="1" ht="24.75" customHeight="1" x14ac:dyDescent="0.2">
      <c r="B25" s="539"/>
      <c r="C25" s="539"/>
      <c r="D25" s="539"/>
      <c r="E25" s="539"/>
      <c r="F25" s="539"/>
      <c r="G25" s="539"/>
      <c r="H25" s="539"/>
      <c r="I25" s="539"/>
      <c r="J25" s="539"/>
      <c r="K25" s="539"/>
      <c r="L25" s="539"/>
    </row>
    <row r="26" spans="2:29" s="524" customFormat="1" ht="10.5" x14ac:dyDescent="0.2">
      <c r="B26" s="720"/>
      <c r="C26" s="720"/>
      <c r="D26" s="720"/>
      <c r="E26" s="720"/>
      <c r="F26" s="721"/>
      <c r="G26" s="721"/>
      <c r="H26" s="721"/>
      <c r="I26" s="721"/>
      <c r="J26" s="721"/>
      <c r="K26" s="721"/>
      <c r="L26" s="721"/>
      <c r="M26" s="716"/>
      <c r="N26" s="716"/>
      <c r="O26" s="716"/>
      <c r="P26" s="716"/>
      <c r="Q26" s="716"/>
      <c r="R26" s="716"/>
      <c r="S26" s="716"/>
      <c r="T26" s="716"/>
      <c r="U26" s="716"/>
      <c r="V26" s="716"/>
      <c r="W26" s="716"/>
      <c r="X26" s="716"/>
      <c r="Y26" s="716"/>
      <c r="Z26" s="716"/>
      <c r="AA26" s="716"/>
      <c r="AB26" s="716"/>
      <c r="AC26" s="716"/>
    </row>
    <row r="27" spans="2:29" s="536" customFormat="1" x14ac:dyDescent="0.2">
      <c r="B27" s="537"/>
      <c r="C27" s="537"/>
      <c r="D27" s="537"/>
      <c r="E27" s="537"/>
      <c r="F27" s="537"/>
      <c r="G27" s="537"/>
      <c r="H27" s="537"/>
      <c r="I27" s="537"/>
      <c r="J27" s="537"/>
      <c r="K27" s="537"/>
      <c r="L27" s="537"/>
      <c r="M27" s="135"/>
      <c r="N27" s="135"/>
      <c r="O27" s="135"/>
      <c r="P27" s="135"/>
      <c r="Q27" s="135"/>
      <c r="R27" s="135"/>
      <c r="S27" s="135"/>
      <c r="T27" s="135"/>
      <c r="U27" s="135"/>
      <c r="V27" s="135"/>
      <c r="W27" s="135"/>
      <c r="X27" s="135"/>
      <c r="Y27" s="135"/>
      <c r="Z27" s="135"/>
      <c r="AA27" s="135"/>
      <c r="AB27" s="135"/>
      <c r="AC27" s="135"/>
    </row>
    <row r="28" spans="2:29" s="536" customFormat="1" x14ac:dyDescent="0.2">
      <c r="B28" s="537"/>
      <c r="C28" s="537"/>
      <c r="D28" s="537"/>
      <c r="E28" s="537"/>
      <c r="F28" s="537"/>
      <c r="G28" s="537"/>
      <c r="H28" s="537"/>
      <c r="I28" s="537"/>
      <c r="J28" s="537"/>
      <c r="K28" s="537"/>
      <c r="L28" s="537"/>
      <c r="M28" s="135"/>
      <c r="N28" s="135"/>
      <c r="O28" s="135"/>
      <c r="P28" s="135"/>
      <c r="Q28" s="135"/>
      <c r="R28" s="135"/>
      <c r="S28" s="135"/>
      <c r="T28" s="135"/>
      <c r="U28" s="135"/>
      <c r="V28" s="135"/>
      <c r="W28" s="135"/>
      <c r="X28" s="135"/>
      <c r="Y28" s="135"/>
      <c r="Z28" s="135"/>
      <c r="AA28" s="135"/>
      <c r="AB28" s="135"/>
      <c r="AC28" s="135"/>
    </row>
    <row r="29" spans="2:29" s="135" customFormat="1" x14ac:dyDescent="0.2">
      <c r="B29" s="537"/>
      <c r="C29" s="537"/>
      <c r="D29" s="537"/>
      <c r="E29" s="537"/>
      <c r="F29" s="537"/>
      <c r="G29" s="537"/>
      <c r="H29" s="537"/>
      <c r="I29" s="537"/>
      <c r="J29" s="537"/>
      <c r="K29" s="537"/>
      <c r="L29" s="537"/>
    </row>
    <row r="30" spans="2:29" s="135" customFormat="1" x14ac:dyDescent="0.2">
      <c r="B30" s="537"/>
      <c r="C30" s="537"/>
      <c r="D30" s="537"/>
      <c r="E30" s="537"/>
      <c r="F30" s="537"/>
      <c r="G30" s="537"/>
      <c r="H30" s="537"/>
      <c r="I30" s="537"/>
      <c r="J30" s="537"/>
      <c r="K30" s="537"/>
      <c r="L30" s="537"/>
    </row>
    <row r="31" spans="2:29" s="135" customFormat="1" x14ac:dyDescent="0.2">
      <c r="B31" s="537"/>
      <c r="C31" s="537"/>
      <c r="D31" s="537"/>
      <c r="E31" s="537"/>
      <c r="F31" s="537"/>
      <c r="G31" s="537"/>
      <c r="H31" s="537"/>
      <c r="I31" s="537"/>
      <c r="J31" s="537"/>
      <c r="K31" s="537"/>
      <c r="L31" s="537"/>
    </row>
    <row r="32" spans="2:29" s="135" customFormat="1" x14ac:dyDescent="0.2">
      <c r="B32" s="537"/>
      <c r="C32" s="537"/>
      <c r="D32" s="537"/>
      <c r="E32" s="537"/>
      <c r="F32" s="537"/>
      <c r="G32" s="537"/>
      <c r="H32" s="537"/>
      <c r="I32" s="537"/>
      <c r="J32" s="537"/>
      <c r="K32" s="537"/>
      <c r="L32" s="537"/>
    </row>
    <row r="33" spans="2:29" s="19" customFormat="1" x14ac:dyDescent="0.2">
      <c r="B33" s="537"/>
      <c r="C33" s="537"/>
      <c r="D33" s="537"/>
      <c r="E33" s="537"/>
      <c r="F33" s="537"/>
      <c r="G33" s="537"/>
      <c r="H33" s="537"/>
      <c r="I33" s="537"/>
      <c r="J33" s="537"/>
      <c r="K33" s="537"/>
      <c r="L33" s="537"/>
      <c r="M33" s="135"/>
      <c r="N33" s="135"/>
      <c r="O33" s="135"/>
      <c r="P33" s="135"/>
      <c r="Q33" s="135"/>
      <c r="R33" s="135"/>
      <c r="S33" s="135"/>
      <c r="T33" s="135"/>
      <c r="U33" s="135"/>
      <c r="V33" s="135"/>
      <c r="W33" s="135"/>
      <c r="X33" s="135"/>
      <c r="Y33" s="135"/>
      <c r="Z33" s="135"/>
      <c r="AA33" s="135"/>
      <c r="AB33" s="135"/>
      <c r="AC33" s="135"/>
    </row>
    <row r="34" spans="2:29" s="19" customFormat="1" x14ac:dyDescent="0.2">
      <c r="B34" s="537"/>
      <c r="C34" s="537"/>
      <c r="D34" s="537"/>
      <c r="E34" s="537"/>
      <c r="F34" s="537"/>
      <c r="G34" s="537"/>
      <c r="H34" s="537"/>
      <c r="I34" s="537"/>
      <c r="J34" s="537"/>
      <c r="K34" s="537"/>
      <c r="L34" s="537"/>
      <c r="M34" s="135"/>
      <c r="N34" s="135"/>
      <c r="O34" s="135"/>
      <c r="P34" s="135"/>
      <c r="Q34" s="135"/>
      <c r="R34" s="135"/>
      <c r="S34" s="135"/>
      <c r="T34" s="135"/>
      <c r="U34" s="135"/>
      <c r="V34" s="135"/>
      <c r="W34" s="135"/>
      <c r="X34" s="135"/>
      <c r="Y34" s="135"/>
      <c r="Z34" s="135"/>
      <c r="AA34" s="135"/>
      <c r="AB34" s="135"/>
      <c r="AC34" s="135"/>
    </row>
    <row r="35" spans="2:29" s="19" customFormat="1" x14ac:dyDescent="0.2">
      <c r="C35" s="1091"/>
      <c r="D35" s="1091"/>
      <c r="E35" s="1091"/>
      <c r="F35" s="1091"/>
      <c r="G35" s="1091"/>
      <c r="H35" s="1091"/>
      <c r="I35" s="1091"/>
      <c r="J35" s="48"/>
      <c r="K35" s="48"/>
      <c r="L35" s="48"/>
    </row>
    <row r="36" spans="2:29" s="19" customFormat="1" x14ac:dyDescent="0.2">
      <c r="J36" s="48"/>
      <c r="K36" s="48"/>
      <c r="L36" s="48"/>
    </row>
    <row r="37" spans="2:29" s="19" customFormat="1" x14ac:dyDescent="0.2">
      <c r="B37" s="48"/>
      <c r="C37" s="48"/>
      <c r="D37" s="48"/>
      <c r="E37" s="48"/>
      <c r="F37" s="48"/>
      <c r="G37" s="48"/>
      <c r="H37" s="48"/>
      <c r="I37" s="48"/>
      <c r="J37" s="48"/>
      <c r="K37" s="48"/>
      <c r="L37" s="48"/>
    </row>
    <row r="38" spans="2:29" s="19" customFormat="1" ht="5.25" customHeight="1" x14ac:dyDescent="0.2">
      <c r="B38" s="48"/>
      <c r="C38" s="48"/>
      <c r="D38" s="48"/>
      <c r="E38" s="48"/>
      <c r="F38" s="48"/>
      <c r="G38" s="48"/>
      <c r="H38" s="48"/>
      <c r="I38" s="48"/>
      <c r="J38" s="48"/>
      <c r="K38" s="48"/>
      <c r="L38" s="48"/>
    </row>
    <row r="39" spans="2:29" s="19" customFormat="1" ht="5.25" customHeight="1" x14ac:dyDescent="0.2">
      <c r="B39" s="48"/>
      <c r="C39" s="48"/>
      <c r="D39" s="48"/>
      <c r="E39" s="48"/>
      <c r="F39" s="48"/>
      <c r="G39" s="48"/>
      <c r="H39" s="48"/>
      <c r="I39" s="48"/>
      <c r="J39" s="48"/>
      <c r="K39" s="48"/>
      <c r="L39" s="48"/>
    </row>
    <row r="40" spans="2:29" s="19" customFormat="1" ht="16.5" customHeight="1" x14ac:dyDescent="0.2">
      <c r="B40" s="48"/>
      <c r="C40" s="48"/>
      <c r="D40" s="48"/>
      <c r="E40" s="48"/>
      <c r="F40" s="48"/>
      <c r="G40" s="48"/>
      <c r="H40" s="48"/>
      <c r="I40" s="48"/>
      <c r="J40" s="48"/>
      <c r="K40" s="48"/>
      <c r="L40" s="48"/>
    </row>
    <row r="41" spans="2:29" s="19" customFormat="1" x14ac:dyDescent="0.2">
      <c r="B41" s="48"/>
      <c r="C41" s="48"/>
      <c r="D41" s="48"/>
      <c r="E41" s="48"/>
      <c r="F41" s="48"/>
      <c r="G41" s="48"/>
      <c r="H41" s="48"/>
      <c r="I41" s="48"/>
      <c r="J41" s="48"/>
      <c r="K41" s="48"/>
      <c r="L41" s="48"/>
    </row>
    <row r="42" spans="2:29" s="19" customFormat="1" x14ac:dyDescent="0.2"/>
    <row r="43" spans="2:29" s="20" customFormat="1" x14ac:dyDescent="0.2"/>
    <row r="44" spans="2:29" s="3" customFormat="1" ht="12.75" customHeight="1" x14ac:dyDescent="0.2">
      <c r="B44" s="1087"/>
      <c r="C44" s="1088"/>
      <c r="D44" s="1088"/>
      <c r="E44" s="1088"/>
      <c r="F44" s="1088"/>
      <c r="G44" s="1088"/>
      <c r="H44" s="1088"/>
      <c r="I44" s="1088"/>
      <c r="J44" s="1088"/>
      <c r="K44" s="1088"/>
      <c r="L44" s="403"/>
    </row>
  </sheetData>
  <mergeCells count="12">
    <mergeCell ref="B3:I3"/>
    <mergeCell ref="B4:T4"/>
    <mergeCell ref="B5:AC5"/>
    <mergeCell ref="B6:AC6"/>
    <mergeCell ref="B8:B10"/>
    <mergeCell ref="D8:D10"/>
    <mergeCell ref="E8:S8"/>
    <mergeCell ref="B12:B15"/>
    <mergeCell ref="B16:B19"/>
    <mergeCell ref="B21:D21"/>
    <mergeCell ref="C35:I35"/>
    <mergeCell ref="B44:K44"/>
  </mergeCells>
  <printOptions horizontalCentered="1"/>
  <pageMargins left="0" right="0" top="0.43307086614173229" bottom="0.43307086614173229" header="0" footer="0"/>
  <pageSetup paperSize="9" orientation="landscape" r:id="rId1"/>
  <headerFooter alignWithMargins="0"/>
  <rowBreaks count="1" manualBreakCount="1">
    <brk id="39"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57">
    <pageSetUpPr fitToPage="1"/>
  </sheetPr>
  <dimension ref="A1:U34"/>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0.140625" style="264" customWidth="1"/>
    <col min="4" max="4" width="8.140625" style="264" customWidth="1"/>
    <col min="5" max="5" width="10.140625" style="264" customWidth="1"/>
    <col min="6" max="6" width="0.85546875" style="264" customWidth="1"/>
    <col min="7" max="7" width="11.7109375" style="264" customWidth="1"/>
    <col min="8" max="8" width="7.140625" style="264" customWidth="1"/>
    <col min="9" max="9" width="8.85546875" style="264" customWidth="1"/>
    <col min="10" max="10" width="0.7109375" style="264" customWidth="1"/>
    <col min="11" max="11" width="10.140625" style="264" customWidth="1"/>
    <col min="12" max="12" width="8" style="264" customWidth="1"/>
    <col min="13" max="13" width="9.85546875" style="264" customWidth="1"/>
    <col min="14" max="14" width="0.5703125" style="264" customWidth="1"/>
    <col min="15" max="15" width="9" style="264" customWidth="1"/>
    <col min="16" max="16" width="7.42578125" style="264" customWidth="1"/>
    <col min="17" max="17" width="8.85546875" style="264" customWidth="1"/>
    <col min="18" max="18" width="8" style="264" customWidth="1"/>
    <col min="19" max="19" width="8.85546875" style="264" customWidth="1"/>
    <col min="20" max="20" width="7.5703125" style="264" customWidth="1"/>
    <col min="21" max="21" width="8.28515625" style="264" customWidth="1"/>
    <col min="22" max="22" width="8.85546875" style="264" customWidth="1"/>
    <col min="23" max="16384" width="11.42578125" style="264"/>
  </cols>
  <sheetData>
    <row r="1" spans="1:21" ht="9.75" customHeight="1" x14ac:dyDescent="0.2"/>
    <row r="2" spans="1:21" s="205" customFormat="1" ht="49.5" customHeight="1" x14ac:dyDescent="0.2">
      <c r="B2" s="1033"/>
      <c r="C2" s="1033"/>
      <c r="D2" s="1033"/>
      <c r="E2" s="206"/>
      <c r="F2" s="206"/>
      <c r="G2" s="1134"/>
      <c r="H2" s="1134"/>
      <c r="I2" s="1134"/>
      <c r="J2" s="1134"/>
      <c r="K2" s="1134"/>
      <c r="L2" s="1134"/>
      <c r="M2" s="1134"/>
      <c r="N2" s="1134"/>
      <c r="O2" s="1134"/>
      <c r="P2" s="1134"/>
      <c r="S2" s="206"/>
    </row>
    <row r="3" spans="1:21" s="205" customFormat="1" ht="3" customHeight="1" x14ac:dyDescent="0.2">
      <c r="B3" s="206"/>
      <c r="C3" s="206"/>
      <c r="D3" s="206"/>
      <c r="E3" s="206"/>
      <c r="F3" s="206"/>
      <c r="K3" s="206"/>
      <c r="O3" s="206"/>
      <c r="S3" s="206"/>
    </row>
    <row r="4" spans="1:21" s="208" customFormat="1" ht="15" customHeight="1" x14ac:dyDescent="0.2">
      <c r="B4" s="1148" t="s">
        <v>450</v>
      </c>
      <c r="C4" s="1148"/>
      <c r="D4" s="1148"/>
      <c r="E4" s="1148"/>
      <c r="F4" s="1148"/>
      <c r="G4" s="1148"/>
      <c r="H4" s="1148"/>
      <c r="I4" s="1148"/>
      <c r="J4" s="1148"/>
      <c r="K4" s="1148"/>
      <c r="L4" s="1148"/>
      <c r="M4" s="1148"/>
      <c r="N4" s="1148"/>
      <c r="O4" s="1148"/>
      <c r="P4" s="1148"/>
      <c r="Q4" s="1148"/>
      <c r="R4" s="314"/>
      <c r="S4" s="314"/>
      <c r="T4" s="314"/>
    </row>
    <row r="5" spans="1:21" s="315" customFormat="1" ht="15" customHeight="1" x14ac:dyDescent="0.2">
      <c r="B5" s="1135" t="str">
        <f>porsaad!B6</f>
        <v>Situación a 31 de mayo de 2023</v>
      </c>
      <c r="C5" s="1135"/>
      <c r="D5" s="1135"/>
      <c r="E5" s="1135"/>
      <c r="F5" s="1135"/>
      <c r="G5" s="1135"/>
      <c r="H5" s="1135"/>
      <c r="I5" s="1135"/>
      <c r="J5" s="1135"/>
      <c r="K5" s="1135"/>
      <c r="L5" s="1135"/>
      <c r="M5" s="1135"/>
      <c r="N5" s="1135"/>
      <c r="O5" s="1135"/>
      <c r="P5" s="1135"/>
      <c r="Q5" s="316"/>
      <c r="R5" s="316"/>
      <c r="S5" s="316"/>
      <c r="T5" s="316"/>
      <c r="U5" s="91"/>
    </row>
    <row r="6" spans="1:21" s="208" customFormat="1" ht="4.5" customHeight="1" x14ac:dyDescent="0.2"/>
    <row r="7" spans="1:21" s="211" customFormat="1" ht="15" customHeight="1" x14ac:dyDescent="0.2">
      <c r="A7" s="212"/>
      <c r="B7" s="1136" t="s">
        <v>15</v>
      </c>
      <c r="C7" s="1139" t="s">
        <v>3</v>
      </c>
      <c r="D7" s="1140"/>
      <c r="E7" s="1140"/>
      <c r="F7" s="347"/>
      <c r="G7" s="350"/>
      <c r="H7" s="327"/>
      <c r="I7" s="328"/>
      <c r="J7" s="351"/>
      <c r="K7" s="350"/>
      <c r="L7" s="327"/>
      <c r="M7" s="328"/>
      <c r="N7" s="351"/>
      <c r="O7" s="350"/>
      <c r="P7" s="327"/>
      <c r="Q7" s="328"/>
    </row>
    <row r="8" spans="1:21" s="211" customFormat="1" ht="15" customHeight="1" x14ac:dyDescent="0.2">
      <c r="A8" s="212"/>
      <c r="B8" s="1137"/>
      <c r="C8" s="1141"/>
      <c r="D8" s="1142"/>
      <c r="E8" s="1142"/>
      <c r="F8" s="347"/>
      <c r="G8" s="1143" t="s">
        <v>34</v>
      </c>
      <c r="H8" s="1143"/>
      <c r="I8" s="1144"/>
      <c r="J8" s="329"/>
      <c r="K8" s="1145" t="s">
        <v>52</v>
      </c>
      <c r="L8" s="1143"/>
      <c r="M8" s="1144"/>
      <c r="N8" s="329"/>
      <c r="O8" s="1145" t="s">
        <v>53</v>
      </c>
      <c r="P8" s="1143"/>
      <c r="Q8" s="1144"/>
    </row>
    <row r="9" spans="1:21" s="211" customFormat="1" ht="33.75" customHeight="1" x14ac:dyDescent="0.2">
      <c r="A9" s="212"/>
      <c r="B9" s="1137"/>
      <c r="C9" s="1146" t="s">
        <v>75</v>
      </c>
      <c r="D9" s="1147"/>
      <c r="E9" s="797" t="s">
        <v>297</v>
      </c>
      <c r="F9" s="325"/>
      <c r="G9" s="1130" t="s">
        <v>75</v>
      </c>
      <c r="H9" s="1131"/>
      <c r="I9" s="325" t="s">
        <v>297</v>
      </c>
      <c r="J9" s="796"/>
      <c r="K9" s="1132" t="s">
        <v>75</v>
      </c>
      <c r="L9" s="1131"/>
      <c r="M9" s="325" t="s">
        <v>297</v>
      </c>
      <c r="N9" s="796"/>
      <c r="O9" s="1132" t="s">
        <v>75</v>
      </c>
      <c r="P9" s="1131"/>
      <c r="Q9" s="325" t="s">
        <v>297</v>
      </c>
    </row>
    <row r="10" spans="1:21" s="216" customFormat="1" ht="29.25" customHeight="1" x14ac:dyDescent="0.2">
      <c r="A10" s="317"/>
      <c r="B10" s="1138"/>
      <c r="C10" s="322" t="s">
        <v>12</v>
      </c>
      <c r="D10" s="324" t="s">
        <v>13</v>
      </c>
      <c r="E10" s="345" t="s">
        <v>12</v>
      </c>
      <c r="F10" s="348"/>
      <c r="G10" s="346" t="s">
        <v>12</v>
      </c>
      <c r="H10" s="323" t="s">
        <v>77</v>
      </c>
      <c r="I10" s="326" t="s">
        <v>12</v>
      </c>
      <c r="J10" s="321"/>
      <c r="K10" s="322" t="s">
        <v>12</v>
      </c>
      <c r="L10" s="323" t="s">
        <v>77</v>
      </c>
      <c r="M10" s="326" t="s">
        <v>12</v>
      </c>
      <c r="N10" s="321"/>
      <c r="O10" s="322" t="s">
        <v>12</v>
      </c>
      <c r="P10" s="323" t="s">
        <v>77</v>
      </c>
      <c r="Q10" s="326" t="s">
        <v>12</v>
      </c>
    </row>
    <row r="11" spans="1:21" s="216" customFormat="1" ht="6" customHeight="1" x14ac:dyDescent="0.2">
      <c r="A11" s="317"/>
      <c r="B11" s="320"/>
      <c r="C11" s="321"/>
      <c r="D11" s="321"/>
      <c r="E11" s="321"/>
      <c r="F11" s="321"/>
      <c r="G11" s="321"/>
      <c r="H11" s="321"/>
      <c r="I11" s="321"/>
      <c r="J11" s="321"/>
      <c r="K11" s="321"/>
      <c r="L11" s="321"/>
      <c r="M11" s="321"/>
      <c r="N11" s="321"/>
      <c r="O11" s="321"/>
      <c r="P11" s="321"/>
      <c r="Q11" s="321"/>
    </row>
    <row r="12" spans="1:21" s="275" customFormat="1" ht="18" customHeight="1" x14ac:dyDescent="0.2">
      <c r="A12" s="318"/>
      <c r="B12" s="330" t="s">
        <v>11</v>
      </c>
      <c r="C12" s="335">
        <f>G12+K12+O12</f>
        <v>395562</v>
      </c>
      <c r="D12" s="340">
        <f t="shared" ref="D12:D29" si="0">C12/C$30*100</f>
        <v>21.927134608732672</v>
      </c>
      <c r="E12" s="335">
        <f>I12+M12+Q12</f>
        <v>272073</v>
      </c>
      <c r="F12" s="338"/>
      <c r="G12" s="335">
        <v>107677</v>
      </c>
      <c r="H12" s="340">
        <v>27.2212699905451</v>
      </c>
      <c r="I12" s="337">
        <v>77067</v>
      </c>
      <c r="J12" s="341"/>
      <c r="K12" s="335">
        <v>182896</v>
      </c>
      <c r="L12" s="340">
        <v>46.236999509558551</v>
      </c>
      <c r="M12" s="337">
        <v>125339</v>
      </c>
      <c r="N12" s="341"/>
      <c r="O12" s="335">
        <v>104989</v>
      </c>
      <c r="P12" s="340">
        <v>26.541730499896349</v>
      </c>
      <c r="Q12" s="337">
        <v>69667</v>
      </c>
    </row>
    <row r="13" spans="1:21" s="275" customFormat="1" ht="18" customHeight="1" x14ac:dyDescent="0.2">
      <c r="A13" s="318"/>
      <c r="B13" s="331" t="s">
        <v>10</v>
      </c>
      <c r="C13" s="341">
        <f t="shared" ref="C13:C29" si="1">G13+K13+O13</f>
        <v>44500</v>
      </c>
      <c r="D13" s="342">
        <f t="shared" si="0"/>
        <v>2.466762454655917</v>
      </c>
      <c r="E13" s="341">
        <f t="shared" ref="E13:E29" si="2">I13+M13+Q13</f>
        <v>38394</v>
      </c>
      <c r="F13" s="338"/>
      <c r="G13" s="341">
        <v>14270</v>
      </c>
      <c r="H13" s="342">
        <v>32.067415730337082</v>
      </c>
      <c r="I13" s="338">
        <v>12066</v>
      </c>
      <c r="J13" s="341"/>
      <c r="K13" s="341">
        <v>16256</v>
      </c>
      <c r="L13" s="342">
        <v>36.530337078651684</v>
      </c>
      <c r="M13" s="338">
        <v>14177</v>
      </c>
      <c r="N13" s="341"/>
      <c r="O13" s="341">
        <v>13974</v>
      </c>
      <c r="P13" s="342">
        <v>31.402247191011234</v>
      </c>
      <c r="Q13" s="338">
        <v>12151</v>
      </c>
    </row>
    <row r="14" spans="1:21" s="275" customFormat="1" ht="18" customHeight="1" x14ac:dyDescent="0.2">
      <c r="A14" s="318"/>
      <c r="B14" s="331" t="s">
        <v>40</v>
      </c>
      <c r="C14" s="341">
        <f t="shared" si="1"/>
        <v>37940</v>
      </c>
      <c r="D14" s="342">
        <f t="shared" si="0"/>
        <v>2.1031228658347301</v>
      </c>
      <c r="E14" s="341">
        <f t="shared" si="2"/>
        <v>29719</v>
      </c>
      <c r="F14" s="338"/>
      <c r="G14" s="341">
        <v>9775</v>
      </c>
      <c r="H14" s="342">
        <v>25.764364786505006</v>
      </c>
      <c r="I14" s="338">
        <v>7361</v>
      </c>
      <c r="J14" s="341"/>
      <c r="K14" s="341">
        <v>13542</v>
      </c>
      <c r="L14" s="342">
        <v>35.693199789140749</v>
      </c>
      <c r="M14" s="338">
        <v>10123</v>
      </c>
      <c r="N14" s="341"/>
      <c r="O14" s="341">
        <v>14623</v>
      </c>
      <c r="P14" s="342">
        <v>38.542435424354245</v>
      </c>
      <c r="Q14" s="338">
        <v>12235</v>
      </c>
    </row>
    <row r="15" spans="1:21" s="275" customFormat="1" ht="18" customHeight="1" x14ac:dyDescent="0.2">
      <c r="A15" s="318"/>
      <c r="B15" s="331" t="s">
        <v>41</v>
      </c>
      <c r="C15" s="341">
        <f t="shared" si="1"/>
        <v>44197</v>
      </c>
      <c r="D15" s="342">
        <f t="shared" si="0"/>
        <v>2.4499662968185971</v>
      </c>
      <c r="E15" s="341">
        <f t="shared" si="2"/>
        <v>27463</v>
      </c>
      <c r="F15" s="338"/>
      <c r="G15" s="341">
        <v>10090</v>
      </c>
      <c r="H15" s="342">
        <v>22.829603819263749</v>
      </c>
      <c r="I15" s="338">
        <v>7360</v>
      </c>
      <c r="J15" s="341"/>
      <c r="K15" s="341">
        <v>14742</v>
      </c>
      <c r="L15" s="342">
        <v>33.35520510441885</v>
      </c>
      <c r="M15" s="338">
        <v>9383</v>
      </c>
      <c r="N15" s="341"/>
      <c r="O15" s="341">
        <v>19365</v>
      </c>
      <c r="P15" s="342">
        <v>43.815191076317397</v>
      </c>
      <c r="Q15" s="338">
        <v>10720</v>
      </c>
    </row>
    <row r="16" spans="1:21" s="275" customFormat="1" ht="18" customHeight="1" x14ac:dyDescent="0.2">
      <c r="A16" s="318"/>
      <c r="B16" s="331" t="s">
        <v>9</v>
      </c>
      <c r="C16" s="341">
        <f t="shared" si="1"/>
        <v>42530</v>
      </c>
      <c r="D16" s="342">
        <f t="shared" si="0"/>
        <v>2.3575597122812617</v>
      </c>
      <c r="E16" s="341">
        <f t="shared" si="2"/>
        <v>37988</v>
      </c>
      <c r="F16" s="338"/>
      <c r="G16" s="341">
        <v>14301</v>
      </c>
      <c r="H16" s="342">
        <v>33.625675993416408</v>
      </c>
      <c r="I16" s="338">
        <v>12886</v>
      </c>
      <c r="J16" s="341"/>
      <c r="K16" s="341">
        <v>14815</v>
      </c>
      <c r="L16" s="342">
        <v>34.834234657888551</v>
      </c>
      <c r="M16" s="338">
        <v>13244</v>
      </c>
      <c r="N16" s="341"/>
      <c r="O16" s="341">
        <v>13414</v>
      </c>
      <c r="P16" s="342">
        <v>31.540089348695037</v>
      </c>
      <c r="Q16" s="338">
        <v>11858</v>
      </c>
    </row>
    <row r="17" spans="1:17" s="275" customFormat="1" ht="18" customHeight="1" x14ac:dyDescent="0.2">
      <c r="A17" s="318"/>
      <c r="B17" s="331" t="s">
        <v>8</v>
      </c>
      <c r="C17" s="341">
        <f t="shared" si="1"/>
        <v>28090</v>
      </c>
      <c r="D17" s="342">
        <f t="shared" si="0"/>
        <v>1.5571091539614543</v>
      </c>
      <c r="E17" s="341">
        <f t="shared" si="2"/>
        <v>17805</v>
      </c>
      <c r="F17" s="338"/>
      <c r="G17" s="341">
        <v>9502</v>
      </c>
      <c r="H17" s="342">
        <v>33.826984692061231</v>
      </c>
      <c r="I17" s="338">
        <v>5749</v>
      </c>
      <c r="J17" s="341"/>
      <c r="K17" s="341">
        <v>12620</v>
      </c>
      <c r="L17" s="342">
        <v>44.927020291918836</v>
      </c>
      <c r="M17" s="338">
        <v>7724</v>
      </c>
      <c r="N17" s="341"/>
      <c r="O17" s="341">
        <v>5968</v>
      </c>
      <c r="P17" s="342">
        <v>21.245995016019936</v>
      </c>
      <c r="Q17" s="338">
        <v>4332</v>
      </c>
    </row>
    <row r="18" spans="1:17" s="275" customFormat="1" ht="18" customHeight="1" x14ac:dyDescent="0.2">
      <c r="A18" s="318"/>
      <c r="B18" s="331" t="s">
        <v>7</v>
      </c>
      <c r="C18" s="341">
        <f t="shared" si="1"/>
        <v>161750</v>
      </c>
      <c r="D18" s="342">
        <f t="shared" si="0"/>
        <v>8.9662657761931364</v>
      </c>
      <c r="E18" s="341">
        <f t="shared" si="2"/>
        <v>117431</v>
      </c>
      <c r="F18" s="338"/>
      <c r="G18" s="341">
        <v>45625</v>
      </c>
      <c r="H18" s="342">
        <v>28.207109737248842</v>
      </c>
      <c r="I18" s="338">
        <v>33622</v>
      </c>
      <c r="J18" s="341"/>
      <c r="K18" s="341">
        <v>53667</v>
      </c>
      <c r="L18" s="342">
        <v>33.178979907264292</v>
      </c>
      <c r="M18" s="338">
        <v>38739</v>
      </c>
      <c r="N18" s="341"/>
      <c r="O18" s="341">
        <v>62458</v>
      </c>
      <c r="P18" s="342">
        <v>38.613910355486865</v>
      </c>
      <c r="Q18" s="338">
        <v>45070</v>
      </c>
    </row>
    <row r="19" spans="1:17" s="275" customFormat="1" ht="18" customHeight="1" x14ac:dyDescent="0.2">
      <c r="A19" s="318"/>
      <c r="B19" s="331" t="s">
        <v>43</v>
      </c>
      <c r="C19" s="341">
        <f t="shared" si="1"/>
        <v>91702</v>
      </c>
      <c r="D19" s="342">
        <f t="shared" si="0"/>
        <v>5.0833045082439758</v>
      </c>
      <c r="E19" s="341">
        <f t="shared" si="2"/>
        <v>68486</v>
      </c>
      <c r="F19" s="338"/>
      <c r="G19" s="341">
        <v>28907</v>
      </c>
      <c r="H19" s="342">
        <v>31.52275850035986</v>
      </c>
      <c r="I19" s="338">
        <v>21392</v>
      </c>
      <c r="J19" s="341"/>
      <c r="K19" s="341">
        <v>29878</v>
      </c>
      <c r="L19" s="342">
        <v>32.581623083466013</v>
      </c>
      <c r="M19" s="338">
        <v>22484</v>
      </c>
      <c r="N19" s="341"/>
      <c r="O19" s="341">
        <v>32917</v>
      </c>
      <c r="P19" s="342">
        <v>35.895618416174131</v>
      </c>
      <c r="Q19" s="338">
        <v>24610</v>
      </c>
    </row>
    <row r="20" spans="1:17" s="275" customFormat="1" ht="18" customHeight="1" x14ac:dyDescent="0.2">
      <c r="A20" s="318"/>
      <c r="B20" s="331" t="s">
        <v>44</v>
      </c>
      <c r="C20" s="341">
        <f t="shared" si="1"/>
        <v>235454</v>
      </c>
      <c r="D20" s="342">
        <f t="shared" si="0"/>
        <v>13.051889595473131</v>
      </c>
      <c r="E20" s="341">
        <f t="shared" si="2"/>
        <v>194624</v>
      </c>
      <c r="F20" s="338"/>
      <c r="G20" s="341">
        <v>53209</v>
      </c>
      <c r="H20" s="342">
        <v>22.598469340083412</v>
      </c>
      <c r="I20" s="338">
        <v>43948</v>
      </c>
      <c r="J20" s="341"/>
      <c r="K20" s="341">
        <v>98510</v>
      </c>
      <c r="L20" s="342">
        <v>41.838320860974967</v>
      </c>
      <c r="M20" s="338">
        <v>79487</v>
      </c>
      <c r="N20" s="341"/>
      <c r="O20" s="341">
        <v>83735</v>
      </c>
      <c r="P20" s="342">
        <v>35.563209798941621</v>
      </c>
      <c r="Q20" s="338">
        <v>71189</v>
      </c>
    </row>
    <row r="21" spans="1:17" s="275" customFormat="1" ht="18" customHeight="1" x14ac:dyDescent="0.2">
      <c r="A21" s="318"/>
      <c r="B21" s="331" t="s">
        <v>6</v>
      </c>
      <c r="C21" s="341">
        <f t="shared" si="1"/>
        <v>190356</v>
      </c>
      <c r="D21" s="342">
        <f t="shared" si="0"/>
        <v>10.55197828805577</v>
      </c>
      <c r="E21" s="341">
        <f t="shared" si="2"/>
        <v>142054</v>
      </c>
      <c r="F21" s="338"/>
      <c r="G21" s="341">
        <v>55671</v>
      </c>
      <c r="H21" s="342">
        <v>29.245729055033724</v>
      </c>
      <c r="I21" s="338">
        <v>42562</v>
      </c>
      <c r="J21" s="341"/>
      <c r="K21" s="341">
        <v>71613</v>
      </c>
      <c r="L21" s="342">
        <v>37.62056357561621</v>
      </c>
      <c r="M21" s="338">
        <v>53468</v>
      </c>
      <c r="N21" s="341"/>
      <c r="O21" s="341">
        <v>63072</v>
      </c>
      <c r="P21" s="342">
        <v>33.133707369350056</v>
      </c>
      <c r="Q21" s="338">
        <v>46024</v>
      </c>
    </row>
    <row r="22" spans="1:17" s="275" customFormat="1" ht="18" customHeight="1" x14ac:dyDescent="0.2">
      <c r="A22" s="318"/>
      <c r="B22" s="331" t="s">
        <v>5</v>
      </c>
      <c r="C22" s="341">
        <f t="shared" si="1"/>
        <v>37842</v>
      </c>
      <c r="D22" s="342">
        <f t="shared" si="0"/>
        <v>2.0976904451480722</v>
      </c>
      <c r="E22" s="341">
        <f t="shared" si="2"/>
        <v>33607</v>
      </c>
      <c r="F22" s="338"/>
      <c r="G22" s="341">
        <v>12596</v>
      </c>
      <c r="H22" s="342">
        <v>33.2857671370435</v>
      </c>
      <c r="I22" s="338">
        <v>11637</v>
      </c>
      <c r="J22" s="341"/>
      <c r="K22" s="341">
        <v>12744</v>
      </c>
      <c r="L22" s="342">
        <v>33.676866973204376</v>
      </c>
      <c r="M22" s="338">
        <v>11231</v>
      </c>
      <c r="N22" s="341"/>
      <c r="O22" s="341">
        <v>12502</v>
      </c>
      <c r="P22" s="342">
        <v>33.037365889752131</v>
      </c>
      <c r="Q22" s="338">
        <v>10739</v>
      </c>
    </row>
    <row r="23" spans="1:17" s="275" customFormat="1" ht="18" customHeight="1" x14ac:dyDescent="0.2">
      <c r="A23" s="318"/>
      <c r="B23" s="331" t="s">
        <v>38</v>
      </c>
      <c r="C23" s="341">
        <f t="shared" si="1"/>
        <v>86669</v>
      </c>
      <c r="D23" s="342">
        <f t="shared" si="0"/>
        <v>4.804310902979184</v>
      </c>
      <c r="E23" s="341">
        <f t="shared" si="2"/>
        <v>71475</v>
      </c>
      <c r="F23" s="338"/>
      <c r="G23" s="341">
        <v>28989</v>
      </c>
      <c r="H23" s="342">
        <v>33.44794563223298</v>
      </c>
      <c r="I23" s="338">
        <v>25339</v>
      </c>
      <c r="J23" s="341"/>
      <c r="K23" s="341">
        <v>30537</v>
      </c>
      <c r="L23" s="342">
        <v>35.234051390924094</v>
      </c>
      <c r="M23" s="338">
        <v>24946</v>
      </c>
      <c r="N23" s="341"/>
      <c r="O23" s="341">
        <v>27143</v>
      </c>
      <c r="P23" s="342">
        <v>31.31800297684293</v>
      </c>
      <c r="Q23" s="338">
        <v>21190</v>
      </c>
    </row>
    <row r="24" spans="1:17" s="275" customFormat="1" ht="18" customHeight="1" x14ac:dyDescent="0.2">
      <c r="A24" s="318"/>
      <c r="B24" s="331" t="s">
        <v>45</v>
      </c>
      <c r="C24" s="341">
        <f t="shared" si="1"/>
        <v>228601</v>
      </c>
      <c r="D24" s="342">
        <f t="shared" si="0"/>
        <v>12.672008177456121</v>
      </c>
      <c r="E24" s="341">
        <f t="shared" si="2"/>
        <v>168871</v>
      </c>
      <c r="F24" s="338"/>
      <c r="G24" s="341">
        <v>75724</v>
      </c>
      <c r="H24" s="342">
        <v>33.12496445772328</v>
      </c>
      <c r="I24" s="338">
        <v>57914</v>
      </c>
      <c r="J24" s="341"/>
      <c r="K24" s="341">
        <v>86771</v>
      </c>
      <c r="L24" s="342">
        <v>37.957401761147153</v>
      </c>
      <c r="M24" s="338">
        <v>62962</v>
      </c>
      <c r="N24" s="341"/>
      <c r="O24" s="341">
        <v>66106</v>
      </c>
      <c r="P24" s="342">
        <v>28.917633781129563</v>
      </c>
      <c r="Q24" s="338">
        <v>47995</v>
      </c>
    </row>
    <row r="25" spans="1:17" s="275" customFormat="1" ht="18" customHeight="1" x14ac:dyDescent="0.2">
      <c r="A25" s="318">
        <v>47094</v>
      </c>
      <c r="B25" s="331" t="s">
        <v>46</v>
      </c>
      <c r="C25" s="341">
        <f t="shared" si="1"/>
        <v>48468</v>
      </c>
      <c r="D25" s="342">
        <f t="shared" si="0"/>
        <v>2.6867200596014156</v>
      </c>
      <c r="E25" s="341">
        <f t="shared" si="2"/>
        <v>38643</v>
      </c>
      <c r="F25" s="338"/>
      <c r="G25" s="341">
        <v>15659</v>
      </c>
      <c r="H25" s="342">
        <v>32.307914500288845</v>
      </c>
      <c r="I25" s="338">
        <v>12810</v>
      </c>
      <c r="J25" s="341"/>
      <c r="K25" s="341">
        <v>19767</v>
      </c>
      <c r="L25" s="342">
        <v>40.783609804407035</v>
      </c>
      <c r="M25" s="338">
        <v>15505</v>
      </c>
      <c r="N25" s="341"/>
      <c r="O25" s="341">
        <v>13042</v>
      </c>
      <c r="P25" s="342">
        <v>26.908475695304119</v>
      </c>
      <c r="Q25" s="338">
        <v>10328</v>
      </c>
    </row>
    <row r="26" spans="1:17" s="275" customFormat="1" ht="18" customHeight="1" x14ac:dyDescent="0.2">
      <c r="B26" s="331" t="s">
        <v>47</v>
      </c>
      <c r="C26" s="341">
        <f t="shared" si="1"/>
        <v>20929</v>
      </c>
      <c r="D26" s="342">
        <f t="shared" si="0"/>
        <v>1.1601544137863751</v>
      </c>
      <c r="E26" s="341">
        <f t="shared" si="2"/>
        <v>15455</v>
      </c>
      <c r="F26" s="338"/>
      <c r="G26" s="341">
        <v>4073</v>
      </c>
      <c r="H26" s="342">
        <v>19.461034927612403</v>
      </c>
      <c r="I26" s="338">
        <v>3356</v>
      </c>
      <c r="J26" s="341"/>
      <c r="K26" s="341">
        <v>7515</v>
      </c>
      <c r="L26" s="342">
        <v>35.907114530077884</v>
      </c>
      <c r="M26" s="338">
        <v>5834</v>
      </c>
      <c r="N26" s="341"/>
      <c r="O26" s="341">
        <v>9341</v>
      </c>
      <c r="P26" s="342">
        <v>44.631850542309714</v>
      </c>
      <c r="Q26" s="338">
        <v>6265</v>
      </c>
    </row>
    <row r="27" spans="1:17" s="275" customFormat="1" ht="18" customHeight="1" x14ac:dyDescent="0.2">
      <c r="B27" s="331" t="s">
        <v>48</v>
      </c>
      <c r="C27" s="341">
        <f t="shared" si="1"/>
        <v>91612</v>
      </c>
      <c r="D27" s="342">
        <f t="shared" si="0"/>
        <v>5.0783155504705144</v>
      </c>
      <c r="E27" s="341">
        <f t="shared" si="2"/>
        <v>66047</v>
      </c>
      <c r="F27" s="338"/>
      <c r="G27" s="341">
        <v>22877</v>
      </c>
      <c r="H27" s="342">
        <v>24.971619438501506</v>
      </c>
      <c r="I27" s="338">
        <v>16739</v>
      </c>
      <c r="J27" s="341"/>
      <c r="K27" s="341">
        <v>32371</v>
      </c>
      <c r="L27" s="342">
        <v>35.334890625682227</v>
      </c>
      <c r="M27" s="338">
        <v>22554</v>
      </c>
      <c r="N27" s="341"/>
      <c r="O27" s="341">
        <v>36364</v>
      </c>
      <c r="P27" s="342">
        <v>39.693489935816267</v>
      </c>
      <c r="Q27" s="338">
        <v>26754</v>
      </c>
    </row>
    <row r="28" spans="1:17" s="275" customFormat="1" ht="18" customHeight="1" x14ac:dyDescent="0.2">
      <c r="B28" s="331" t="s">
        <v>49</v>
      </c>
      <c r="C28" s="341">
        <f t="shared" si="1"/>
        <v>13405</v>
      </c>
      <c r="D28" s="342">
        <f t="shared" si="0"/>
        <v>0.74307754392500158</v>
      </c>
      <c r="E28" s="341">
        <f t="shared" si="2"/>
        <v>8872</v>
      </c>
      <c r="F28" s="338"/>
      <c r="G28" s="341">
        <v>3702</v>
      </c>
      <c r="H28" s="342">
        <v>27.616560984707199</v>
      </c>
      <c r="I28" s="338">
        <v>2421</v>
      </c>
      <c r="J28" s="341"/>
      <c r="K28" s="341">
        <v>5841</v>
      </c>
      <c r="L28" s="342">
        <v>43.573293547183887</v>
      </c>
      <c r="M28" s="338">
        <v>3759</v>
      </c>
      <c r="N28" s="341"/>
      <c r="O28" s="341">
        <v>3862</v>
      </c>
      <c r="P28" s="342">
        <v>28.810145468108917</v>
      </c>
      <c r="Q28" s="338">
        <v>2692</v>
      </c>
    </row>
    <row r="29" spans="1:17" s="275" customFormat="1" ht="18" customHeight="1" x14ac:dyDescent="0.2">
      <c r="B29" s="336" t="s">
        <v>4</v>
      </c>
      <c r="C29" s="343">
        <f t="shared" si="1"/>
        <v>4377</v>
      </c>
      <c r="D29" s="344">
        <f t="shared" si="0"/>
        <v>0.24262964638267301</v>
      </c>
      <c r="E29" s="341">
        <f t="shared" si="2"/>
        <v>3250</v>
      </c>
      <c r="F29" s="338"/>
      <c r="G29" s="343">
        <v>1478</v>
      </c>
      <c r="H29" s="344">
        <v>33.76742060772218</v>
      </c>
      <c r="I29" s="338">
        <v>1120</v>
      </c>
      <c r="J29" s="341"/>
      <c r="K29" s="343">
        <v>1616</v>
      </c>
      <c r="L29" s="344">
        <v>36.92026502170436</v>
      </c>
      <c r="M29" s="338">
        <v>1207</v>
      </c>
      <c r="N29" s="341"/>
      <c r="O29" s="343">
        <v>1283</v>
      </c>
      <c r="P29" s="344">
        <v>29.31231437057345</v>
      </c>
      <c r="Q29" s="338">
        <v>923</v>
      </c>
    </row>
    <row r="30" spans="1:17" s="212" customFormat="1" ht="18" customHeight="1" x14ac:dyDescent="0.2">
      <c r="B30" s="332" t="s">
        <v>3</v>
      </c>
      <c r="C30" s="333">
        <f>SUM(C12:C29)</f>
        <v>1803984</v>
      </c>
      <c r="D30" s="334">
        <f>C30/C$30*100</f>
        <v>100</v>
      </c>
      <c r="E30" s="333">
        <f>SUM(E12:E29)</f>
        <v>1352257</v>
      </c>
      <c r="F30" s="349"/>
      <c r="G30" s="333">
        <f>SUM(G12:G29)</f>
        <v>514125</v>
      </c>
      <c r="H30" s="334">
        <f t="shared" ref="H30" si="3">G30/$C30*100</f>
        <v>28.499421280898279</v>
      </c>
      <c r="I30" s="339">
        <f>SUM(I12:I29)</f>
        <v>395349</v>
      </c>
      <c r="J30" s="352"/>
      <c r="K30" s="333">
        <f>SUM(K12:K29)</f>
        <v>705701</v>
      </c>
      <c r="L30" s="334">
        <f t="shared" ref="L30" si="4">K30/$C30*100</f>
        <v>39.119027663216528</v>
      </c>
      <c r="M30" s="339">
        <f>SUM(M12:M29)</f>
        <v>522166</v>
      </c>
      <c r="N30" s="352"/>
      <c r="O30" s="333">
        <f>SUM(O12:O29)</f>
        <v>584158</v>
      </c>
      <c r="P30" s="334">
        <f t="shared" ref="P30" si="5">O30/$C30*100</f>
        <v>32.381551055885197</v>
      </c>
      <c r="Q30" s="339">
        <f>SUM(Q12:Q29)</f>
        <v>434742</v>
      </c>
    </row>
    <row r="31" spans="1:17" s="256" customFormat="1" ht="6.75" customHeight="1" x14ac:dyDescent="0.2">
      <c r="B31" s="1133"/>
      <c r="C31" s="1133"/>
      <c r="D31" s="1133"/>
      <c r="E31" s="293"/>
      <c r="F31" s="293"/>
    </row>
    <row r="32" spans="1:17" ht="24.75" customHeight="1" x14ac:dyDescent="0.2">
      <c r="B32" s="1129" t="s">
        <v>84</v>
      </c>
      <c r="C32" s="1129"/>
      <c r="D32" s="1129"/>
      <c r="E32" s="1129"/>
      <c r="F32" s="1129"/>
      <c r="G32" s="1129"/>
      <c r="H32" s="1129"/>
      <c r="I32" s="1129"/>
      <c r="J32" s="1129"/>
      <c r="K32" s="1129"/>
      <c r="L32" s="1129"/>
      <c r="M32" s="1129"/>
      <c r="N32" s="1129"/>
      <c r="O32" s="1129"/>
      <c r="P32" s="1129"/>
      <c r="Q32" s="1129"/>
    </row>
    <row r="33" spans="2:11" x14ac:dyDescent="0.2">
      <c r="G33" s="319"/>
      <c r="K33" s="319"/>
    </row>
    <row r="34" spans="2:11" x14ac:dyDescent="0.2">
      <c r="B34" s="319"/>
      <c r="K34" s="319"/>
    </row>
  </sheetData>
  <mergeCells count="15">
    <mergeCell ref="B2:D2"/>
    <mergeCell ref="G2:P2"/>
    <mergeCell ref="B5:P5"/>
    <mergeCell ref="B7:B10"/>
    <mergeCell ref="C7:E8"/>
    <mergeCell ref="G8:I8"/>
    <mergeCell ref="K8:M8"/>
    <mergeCell ref="O8:Q8"/>
    <mergeCell ref="C9:D9"/>
    <mergeCell ref="B4:Q4"/>
    <mergeCell ref="B32:Q32"/>
    <mergeCell ref="G9:H9"/>
    <mergeCell ref="K9:L9"/>
    <mergeCell ref="O9:P9"/>
    <mergeCell ref="B31:D31"/>
  </mergeCells>
  <printOptions horizontalCentered="1"/>
  <pageMargins left="0" right="0" top="0.43307086614173229" bottom="0.43307086614173229" header="0" footer="0"/>
  <pageSetup paperSize="9" orientation="landscape" r:id="rId1"/>
  <headerFooter alignWithMargins="0"/>
  <colBreaks count="1" manualBreakCount="1">
    <brk id="18" max="1048575" man="1"/>
  </col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58">
    <pageSetUpPr fitToPage="1"/>
  </sheetPr>
  <dimension ref="A1:U33"/>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0.140625" style="264" customWidth="1"/>
    <col min="4" max="4" width="8.140625" style="264" customWidth="1"/>
    <col min="5" max="5" width="0.85546875" style="264" customWidth="1"/>
    <col min="6" max="6" width="10" style="264" customWidth="1"/>
    <col min="7" max="7" width="7.140625" style="264" customWidth="1"/>
    <col min="8" max="9" width="8" style="264" customWidth="1"/>
    <col min="10" max="10" width="0.7109375" style="264" customWidth="1"/>
    <col min="11" max="11" width="10.140625" style="264" customWidth="1"/>
    <col min="12" max="14" width="8" style="264" customWidth="1"/>
    <col min="15" max="15" width="0.5703125" style="264" customWidth="1"/>
    <col min="16" max="16" width="9" style="264" customWidth="1"/>
    <col min="17" max="17" width="7.42578125" style="264" customWidth="1"/>
    <col min="18" max="18" width="8" style="264" customWidth="1"/>
    <col min="19" max="19" width="8.85546875" style="264" customWidth="1"/>
    <col min="20" max="20" width="7.5703125" style="264" customWidth="1"/>
    <col min="21" max="21" width="8.28515625" style="264" customWidth="1"/>
    <col min="22" max="22" width="8.85546875" style="264" customWidth="1"/>
    <col min="23" max="16384" width="11.42578125" style="264"/>
  </cols>
  <sheetData>
    <row r="1" spans="1:21" ht="9.75" customHeight="1" x14ac:dyDescent="0.2">
      <c r="B1" s="264" t="s">
        <v>67</v>
      </c>
    </row>
    <row r="2" spans="1:21" s="205" customFormat="1" ht="49.5" customHeight="1" x14ac:dyDescent="0.2">
      <c r="B2" s="1033"/>
      <c r="C2" s="1033"/>
      <c r="D2" s="1033"/>
      <c r="E2" s="206"/>
      <c r="F2" s="1134"/>
      <c r="G2" s="1134"/>
      <c r="H2" s="1134"/>
      <c r="I2" s="1134"/>
      <c r="J2" s="1134"/>
      <c r="K2" s="1134"/>
      <c r="L2" s="1134"/>
      <c r="M2" s="1134"/>
      <c r="N2" s="1134"/>
      <c r="O2" s="1134"/>
      <c r="P2" s="1134"/>
      <c r="Q2" s="1134"/>
      <c r="S2" s="206"/>
    </row>
    <row r="3" spans="1:21" s="205" customFormat="1" ht="3" customHeight="1" x14ac:dyDescent="0.2">
      <c r="B3" s="206"/>
      <c r="C3" s="206"/>
      <c r="D3" s="206"/>
      <c r="E3" s="206"/>
      <c r="K3" s="206"/>
      <c r="P3" s="206"/>
      <c r="S3" s="206"/>
    </row>
    <row r="4" spans="1:21" s="208" customFormat="1" ht="15" customHeight="1" x14ac:dyDescent="0.2">
      <c r="B4" s="1148" t="s">
        <v>449</v>
      </c>
      <c r="C4" s="1148"/>
      <c r="D4" s="1148"/>
      <c r="E4" s="1148"/>
      <c r="F4" s="1148"/>
      <c r="G4" s="1148"/>
      <c r="H4" s="1148"/>
      <c r="I4" s="1148"/>
      <c r="J4" s="1148"/>
      <c r="K4" s="1148"/>
      <c r="L4" s="1148"/>
      <c r="M4" s="1148"/>
      <c r="N4" s="1148"/>
      <c r="O4" s="1148"/>
      <c r="P4" s="1148"/>
      <c r="Q4" s="1148"/>
      <c r="R4" s="1148"/>
      <c r="S4" s="1148"/>
      <c r="T4" s="314"/>
    </row>
    <row r="5" spans="1:21" s="315" customFormat="1" ht="15" customHeight="1" x14ac:dyDescent="0.2">
      <c r="B5" s="1135" t="str">
        <f>porsaad!B6</f>
        <v>Situación a 31 de mayo de 2023</v>
      </c>
      <c r="C5" s="1135"/>
      <c r="D5" s="1135"/>
      <c r="E5" s="1135"/>
      <c r="F5" s="1135"/>
      <c r="G5" s="1135"/>
      <c r="H5" s="1135"/>
      <c r="I5" s="1135"/>
      <c r="J5" s="1135"/>
      <c r="K5" s="1135"/>
      <c r="L5" s="1135"/>
      <c r="M5" s="1135"/>
      <c r="N5" s="1135"/>
      <c r="O5" s="1135"/>
      <c r="P5" s="1135"/>
      <c r="Q5" s="1135"/>
      <c r="R5" s="1135"/>
      <c r="S5" s="1135"/>
      <c r="T5" s="316"/>
      <c r="U5" s="91"/>
    </row>
    <row r="6" spans="1:21" s="208" customFormat="1" ht="4.5" customHeight="1" x14ac:dyDescent="0.2"/>
    <row r="7" spans="1:21" s="211" customFormat="1" ht="15" customHeight="1" x14ac:dyDescent="0.2">
      <c r="A7" s="212"/>
      <c r="B7" s="1136" t="s">
        <v>15</v>
      </c>
      <c r="C7" s="1139" t="s">
        <v>78</v>
      </c>
      <c r="D7" s="1140"/>
      <c r="E7" s="347"/>
      <c r="F7" s="1150" t="s">
        <v>34</v>
      </c>
      <c r="G7" s="1151"/>
      <c r="H7" s="1151"/>
      <c r="I7" s="1152"/>
      <c r="J7" s="351"/>
      <c r="K7" s="1150" t="s">
        <v>52</v>
      </c>
      <c r="L7" s="1151"/>
      <c r="M7" s="1151"/>
      <c r="N7" s="1152"/>
      <c r="O7" s="351"/>
      <c r="P7" s="1150" t="s">
        <v>53</v>
      </c>
      <c r="Q7" s="1151"/>
      <c r="R7" s="1151"/>
      <c r="S7" s="1152"/>
    </row>
    <row r="8" spans="1:21" s="211" customFormat="1" ht="35.25" customHeight="1" x14ac:dyDescent="0.2">
      <c r="A8" s="212"/>
      <c r="B8" s="1137"/>
      <c r="C8" s="1141"/>
      <c r="D8" s="1142"/>
      <c r="E8" s="347"/>
      <c r="F8" s="1153" t="s">
        <v>75</v>
      </c>
      <c r="G8" s="1154"/>
      <c r="H8" s="1155" t="s">
        <v>298</v>
      </c>
      <c r="I8" s="1156"/>
      <c r="J8" s="329"/>
      <c r="K8" s="1153" t="s">
        <v>75</v>
      </c>
      <c r="L8" s="1154"/>
      <c r="M8" s="1155" t="s">
        <v>298</v>
      </c>
      <c r="N8" s="1156"/>
      <c r="O8" s="329"/>
      <c r="P8" s="1153" t="s">
        <v>75</v>
      </c>
      <c r="Q8" s="1154"/>
      <c r="R8" s="1155" t="s">
        <v>298</v>
      </c>
      <c r="S8" s="1156"/>
    </row>
    <row r="9" spans="1:21" s="216" customFormat="1" ht="29.25" customHeight="1" x14ac:dyDescent="0.2">
      <c r="A9" s="317"/>
      <c r="B9" s="1138"/>
      <c r="C9" s="322" t="s">
        <v>12</v>
      </c>
      <c r="D9" s="324" t="s">
        <v>13</v>
      </c>
      <c r="E9" s="348"/>
      <c r="F9" s="346" t="s">
        <v>12</v>
      </c>
      <c r="G9" s="324" t="s">
        <v>77</v>
      </c>
      <c r="H9" s="322" t="s">
        <v>12</v>
      </c>
      <c r="I9" s="323" t="s">
        <v>138</v>
      </c>
      <c r="J9" s="321"/>
      <c r="K9" s="322" t="s">
        <v>12</v>
      </c>
      <c r="L9" s="324" t="s">
        <v>77</v>
      </c>
      <c r="M9" s="322" t="s">
        <v>12</v>
      </c>
      <c r="N9" s="323" t="s">
        <v>138</v>
      </c>
      <c r="O9" s="321"/>
      <c r="P9" s="322" t="s">
        <v>12</v>
      </c>
      <c r="Q9" s="324" t="s">
        <v>77</v>
      </c>
      <c r="R9" s="322" t="s">
        <v>12</v>
      </c>
      <c r="S9" s="323" t="s">
        <v>138</v>
      </c>
    </row>
    <row r="10" spans="1:21" s="216" customFormat="1" ht="6" customHeight="1" x14ac:dyDescent="0.2">
      <c r="A10" s="317"/>
      <c r="B10" s="320"/>
      <c r="C10" s="321"/>
      <c r="D10" s="321"/>
      <c r="E10" s="321"/>
      <c r="F10" s="321"/>
      <c r="G10" s="321"/>
      <c r="H10" s="321"/>
      <c r="I10" s="321"/>
      <c r="J10" s="321"/>
      <c r="K10" s="321"/>
      <c r="L10" s="321"/>
      <c r="M10" s="321"/>
      <c r="N10" s="321"/>
      <c r="O10" s="321"/>
      <c r="P10" s="321"/>
      <c r="Q10" s="321"/>
    </row>
    <row r="11" spans="1:21" s="275" customFormat="1" ht="18" customHeight="1" x14ac:dyDescent="0.2">
      <c r="A11" s="318"/>
      <c r="B11" s="330" t="s">
        <v>11</v>
      </c>
      <c r="C11" s="335">
        <f>F11+K11+P11</f>
        <v>742</v>
      </c>
      <c r="D11" s="340">
        <f>C11/C$29*100</f>
        <v>1.098998755850465</v>
      </c>
      <c r="E11" s="338"/>
      <c r="F11" s="335">
        <v>19</v>
      </c>
      <c r="G11" s="340">
        <v>2.5606469002695418</v>
      </c>
      <c r="H11" s="335">
        <v>9</v>
      </c>
      <c r="I11" s="340">
        <v>47.368421052631575</v>
      </c>
      <c r="J11" s="341"/>
      <c r="K11" s="335">
        <v>40</v>
      </c>
      <c r="L11" s="340">
        <v>5.3908355795148255</v>
      </c>
      <c r="M11" s="335">
        <v>30</v>
      </c>
      <c r="N11" s="340">
        <v>75</v>
      </c>
      <c r="O11" s="341"/>
      <c r="P11" s="335">
        <v>683</v>
      </c>
      <c r="Q11" s="340">
        <v>92.04851752021564</v>
      </c>
      <c r="R11" s="335">
        <v>456</v>
      </c>
      <c r="S11" s="340">
        <v>66.764275256222547</v>
      </c>
    </row>
    <row r="12" spans="1:21" s="275" customFormat="1" ht="18" customHeight="1" x14ac:dyDescent="0.2">
      <c r="A12" s="318"/>
      <c r="B12" s="331" t="s">
        <v>10</v>
      </c>
      <c r="C12" s="341">
        <f t="shared" ref="C12:C28" si="0">F12+K12+P12</f>
        <v>3416</v>
      </c>
      <c r="D12" s="342">
        <f t="shared" ref="D12:D29" si="1">C12/C$29*100</f>
        <v>5.0595414420285563</v>
      </c>
      <c r="E12" s="338"/>
      <c r="F12" s="341">
        <v>1522</v>
      </c>
      <c r="G12" s="342">
        <v>44.555035128805621</v>
      </c>
      <c r="H12" s="341">
        <v>9</v>
      </c>
      <c r="I12" s="342">
        <v>0.59132720105124836</v>
      </c>
      <c r="J12" s="341"/>
      <c r="K12" s="341">
        <v>966</v>
      </c>
      <c r="L12" s="342">
        <v>28.278688524590162</v>
      </c>
      <c r="M12" s="341">
        <v>70</v>
      </c>
      <c r="N12" s="342">
        <v>7.2463768115942031</v>
      </c>
      <c r="O12" s="341"/>
      <c r="P12" s="341">
        <v>928</v>
      </c>
      <c r="Q12" s="342">
        <v>27.166276346604217</v>
      </c>
      <c r="R12" s="341">
        <v>412</v>
      </c>
      <c r="S12" s="342">
        <v>44.396551724137936</v>
      </c>
    </row>
    <row r="13" spans="1:21" s="275" customFormat="1" ht="18" customHeight="1" x14ac:dyDescent="0.2">
      <c r="A13" s="318"/>
      <c r="B13" s="331" t="s">
        <v>40</v>
      </c>
      <c r="C13" s="341">
        <f t="shared" si="0"/>
        <v>7477</v>
      </c>
      <c r="D13" s="342">
        <f t="shared" si="1"/>
        <v>11.074411991231708</v>
      </c>
      <c r="E13" s="338"/>
      <c r="F13" s="341">
        <v>2188</v>
      </c>
      <c r="G13" s="342">
        <v>29.263073425170521</v>
      </c>
      <c r="H13" s="341">
        <v>4</v>
      </c>
      <c r="I13" s="342">
        <v>0.18281535648994515</v>
      </c>
      <c r="J13" s="341"/>
      <c r="K13" s="341">
        <v>2715</v>
      </c>
      <c r="L13" s="342">
        <v>36.311354821452454</v>
      </c>
      <c r="M13" s="341">
        <v>12</v>
      </c>
      <c r="N13" s="342">
        <v>0.44198895027624313</v>
      </c>
      <c r="O13" s="341"/>
      <c r="P13" s="341">
        <v>2574</v>
      </c>
      <c r="Q13" s="342">
        <v>34.425571753377021</v>
      </c>
      <c r="R13" s="341">
        <v>1739</v>
      </c>
      <c r="S13" s="342">
        <v>67.560217560217566</v>
      </c>
    </row>
    <row r="14" spans="1:21" s="275" customFormat="1" ht="18" customHeight="1" x14ac:dyDescent="0.2">
      <c r="A14" s="318"/>
      <c r="B14" s="331" t="s">
        <v>41</v>
      </c>
      <c r="C14" s="341">
        <f t="shared" si="0"/>
        <v>4596</v>
      </c>
      <c r="D14" s="342">
        <f t="shared" si="1"/>
        <v>6.8072753125185139</v>
      </c>
      <c r="E14" s="338"/>
      <c r="F14" s="341">
        <v>281</v>
      </c>
      <c r="G14" s="342">
        <v>6.114012184508268</v>
      </c>
      <c r="H14" s="341">
        <v>10</v>
      </c>
      <c r="I14" s="342">
        <v>3.5587188612099649</v>
      </c>
      <c r="J14" s="341"/>
      <c r="K14" s="341">
        <v>740</v>
      </c>
      <c r="L14" s="342">
        <v>16.100957354221062</v>
      </c>
      <c r="M14" s="341">
        <v>30</v>
      </c>
      <c r="N14" s="342">
        <v>4.0540540540540544</v>
      </c>
      <c r="O14" s="341"/>
      <c r="P14" s="341">
        <v>3575</v>
      </c>
      <c r="Q14" s="342">
        <v>77.785030461270665</v>
      </c>
      <c r="R14" s="341">
        <v>392</v>
      </c>
      <c r="S14" s="342">
        <v>10.965034965034965</v>
      </c>
    </row>
    <row r="15" spans="1:21" s="275" customFormat="1" ht="18" customHeight="1" x14ac:dyDescent="0.2">
      <c r="A15" s="318"/>
      <c r="B15" s="331" t="s">
        <v>9</v>
      </c>
      <c r="C15" s="341">
        <f t="shared" si="0"/>
        <v>1272</v>
      </c>
      <c r="D15" s="342">
        <f t="shared" si="1"/>
        <v>1.8839978671722257</v>
      </c>
      <c r="E15" s="338"/>
      <c r="F15" s="341">
        <v>413</v>
      </c>
      <c r="G15" s="342">
        <v>32.468553459119498</v>
      </c>
      <c r="H15" s="341">
        <v>69</v>
      </c>
      <c r="I15" s="342">
        <v>16.707021791767556</v>
      </c>
      <c r="J15" s="341"/>
      <c r="K15" s="341">
        <v>399</v>
      </c>
      <c r="L15" s="342">
        <v>31.367924528301888</v>
      </c>
      <c r="M15" s="341">
        <v>103</v>
      </c>
      <c r="N15" s="342">
        <v>25.814536340852129</v>
      </c>
      <c r="O15" s="341"/>
      <c r="P15" s="341">
        <v>460</v>
      </c>
      <c r="Q15" s="342">
        <v>36.163522012578611</v>
      </c>
      <c r="R15" s="341">
        <v>162</v>
      </c>
      <c r="S15" s="342">
        <v>35.217391304347828</v>
      </c>
    </row>
    <row r="16" spans="1:21" s="275" customFormat="1" ht="18" customHeight="1" x14ac:dyDescent="0.2">
      <c r="A16" s="318"/>
      <c r="B16" s="331" t="s">
        <v>8</v>
      </c>
      <c r="C16" s="341">
        <f t="shared" si="0"/>
        <v>6938</v>
      </c>
      <c r="D16" s="342">
        <f t="shared" si="1"/>
        <v>10.276082706321464</v>
      </c>
      <c r="E16" s="338"/>
      <c r="F16" s="341">
        <v>2869</v>
      </c>
      <c r="G16" s="342">
        <v>41.351974632458919</v>
      </c>
      <c r="H16" s="341">
        <v>0</v>
      </c>
      <c r="I16" s="342">
        <v>0</v>
      </c>
      <c r="J16" s="341"/>
      <c r="K16" s="341">
        <v>3450</v>
      </c>
      <c r="L16" s="342">
        <v>49.726145863361197</v>
      </c>
      <c r="M16" s="341">
        <v>0</v>
      </c>
      <c r="N16" s="342">
        <v>0</v>
      </c>
      <c r="O16" s="341"/>
      <c r="P16" s="341">
        <v>619</v>
      </c>
      <c r="Q16" s="342">
        <v>8.9218795041798789</v>
      </c>
      <c r="R16" s="341">
        <v>97</v>
      </c>
      <c r="S16" s="342">
        <v>15.670436187399032</v>
      </c>
    </row>
    <row r="17" spans="1:19" s="275" customFormat="1" ht="18" customHeight="1" x14ac:dyDescent="0.2">
      <c r="A17" s="318"/>
      <c r="B17" s="331" t="s">
        <v>7</v>
      </c>
      <c r="C17" s="341">
        <f t="shared" si="0"/>
        <v>13149</v>
      </c>
      <c r="D17" s="342">
        <f t="shared" si="1"/>
        <v>19.475383612773271</v>
      </c>
      <c r="E17" s="338"/>
      <c r="F17" s="341">
        <v>5469</v>
      </c>
      <c r="G17" s="342">
        <v>41.592516541181837</v>
      </c>
      <c r="H17" s="341">
        <v>12</v>
      </c>
      <c r="I17" s="342">
        <v>0.21941854086670326</v>
      </c>
      <c r="J17" s="341"/>
      <c r="K17" s="341">
        <v>4287</v>
      </c>
      <c r="L17" s="342">
        <v>32.603239790098101</v>
      </c>
      <c r="M17" s="341">
        <v>24</v>
      </c>
      <c r="N17" s="342">
        <v>0.55983205038488448</v>
      </c>
      <c r="O17" s="341"/>
      <c r="P17" s="341">
        <v>3393</v>
      </c>
      <c r="Q17" s="342">
        <v>25.804243668720055</v>
      </c>
      <c r="R17" s="341">
        <v>52</v>
      </c>
      <c r="S17" s="342">
        <v>1.5325670498084289</v>
      </c>
    </row>
    <row r="18" spans="1:19" s="275" customFormat="1" ht="18" customHeight="1" x14ac:dyDescent="0.2">
      <c r="A18" s="318"/>
      <c r="B18" s="331" t="s">
        <v>43</v>
      </c>
      <c r="C18" s="341">
        <f t="shared" si="0"/>
        <v>8411</v>
      </c>
      <c r="D18" s="342">
        <f t="shared" si="1"/>
        <v>12.457787783636471</v>
      </c>
      <c r="E18" s="338"/>
      <c r="F18" s="341">
        <v>2598</v>
      </c>
      <c r="G18" s="342">
        <v>30.888122696468912</v>
      </c>
      <c r="H18" s="341">
        <v>271</v>
      </c>
      <c r="I18" s="342">
        <v>10.431100846805235</v>
      </c>
      <c r="J18" s="341"/>
      <c r="K18" s="341">
        <v>2143</v>
      </c>
      <c r="L18" s="342">
        <v>25.478540007133514</v>
      </c>
      <c r="M18" s="341">
        <v>438</v>
      </c>
      <c r="N18" s="342">
        <v>20.43863742417172</v>
      </c>
      <c r="O18" s="341"/>
      <c r="P18" s="341">
        <v>3670</v>
      </c>
      <c r="Q18" s="342">
        <v>43.633337296397571</v>
      </c>
      <c r="R18" s="341">
        <v>1387</v>
      </c>
      <c r="S18" s="342">
        <v>37.792915531335147</v>
      </c>
    </row>
    <row r="19" spans="1:19" s="275" customFormat="1" ht="18" customHeight="1" x14ac:dyDescent="0.2">
      <c r="A19" s="318"/>
      <c r="B19" s="331" t="s">
        <v>44</v>
      </c>
      <c r="C19" s="341">
        <f t="shared" si="0"/>
        <v>179</v>
      </c>
      <c r="D19" s="342">
        <f t="shared" si="1"/>
        <v>0.26512234137093432</v>
      </c>
      <c r="E19" s="338"/>
      <c r="F19" s="341">
        <v>58</v>
      </c>
      <c r="G19" s="342">
        <v>32.402234636871505</v>
      </c>
      <c r="H19" s="341">
        <v>57</v>
      </c>
      <c r="I19" s="342">
        <v>98.275862068965509</v>
      </c>
      <c r="J19" s="341"/>
      <c r="K19" s="341">
        <v>111</v>
      </c>
      <c r="L19" s="342">
        <v>62.011173184357538</v>
      </c>
      <c r="M19" s="341">
        <v>111</v>
      </c>
      <c r="N19" s="342">
        <v>100</v>
      </c>
      <c r="O19" s="341"/>
      <c r="P19" s="341">
        <v>10</v>
      </c>
      <c r="Q19" s="342">
        <v>5.5865921787709496</v>
      </c>
      <c r="R19" s="341">
        <v>10</v>
      </c>
      <c r="S19" s="342">
        <v>100</v>
      </c>
    </row>
    <row r="20" spans="1:19" s="275" customFormat="1" ht="18" customHeight="1" x14ac:dyDescent="0.2">
      <c r="A20" s="318"/>
      <c r="B20" s="331" t="s">
        <v>6</v>
      </c>
      <c r="C20" s="341">
        <f t="shared" si="0"/>
        <v>1321</v>
      </c>
      <c r="D20" s="342">
        <f t="shared" si="1"/>
        <v>1.9565732567095206</v>
      </c>
      <c r="E20" s="338"/>
      <c r="F20" s="341">
        <v>9</v>
      </c>
      <c r="G20" s="342">
        <v>0.68130204390613169</v>
      </c>
      <c r="H20" s="341">
        <v>0</v>
      </c>
      <c r="I20" s="342">
        <v>0</v>
      </c>
      <c r="J20" s="341"/>
      <c r="K20" s="341">
        <v>275</v>
      </c>
      <c r="L20" s="342">
        <v>20.817562452687358</v>
      </c>
      <c r="M20" s="341">
        <v>70</v>
      </c>
      <c r="N20" s="342">
        <v>25.454545454545453</v>
      </c>
      <c r="O20" s="341"/>
      <c r="P20" s="341">
        <v>1037</v>
      </c>
      <c r="Q20" s="342">
        <v>78.501135503406502</v>
      </c>
      <c r="R20" s="341">
        <v>324</v>
      </c>
      <c r="S20" s="342">
        <v>31.24397299903568</v>
      </c>
    </row>
    <row r="21" spans="1:19" s="275" customFormat="1" ht="18" customHeight="1" x14ac:dyDescent="0.2">
      <c r="A21" s="318"/>
      <c r="B21" s="331" t="s">
        <v>5</v>
      </c>
      <c r="C21" s="341">
        <f t="shared" si="0"/>
        <v>1291</v>
      </c>
      <c r="D21" s="342">
        <f t="shared" si="1"/>
        <v>1.9121393447479116</v>
      </c>
      <c r="E21" s="338"/>
      <c r="F21" s="341">
        <v>263</v>
      </c>
      <c r="G21" s="342">
        <v>20.3718048024787</v>
      </c>
      <c r="H21" s="341">
        <v>50</v>
      </c>
      <c r="I21" s="342">
        <v>19.011406844106464</v>
      </c>
      <c r="J21" s="341"/>
      <c r="K21" s="341">
        <v>240</v>
      </c>
      <c r="L21" s="342">
        <v>18.590240123934933</v>
      </c>
      <c r="M21" s="341">
        <v>65</v>
      </c>
      <c r="N21" s="342">
        <v>27.083333333333332</v>
      </c>
      <c r="O21" s="341"/>
      <c r="P21" s="341">
        <v>788</v>
      </c>
      <c r="Q21" s="342">
        <v>61.037955073586367</v>
      </c>
      <c r="R21" s="341">
        <v>706</v>
      </c>
      <c r="S21" s="342">
        <v>89.593908629441614</v>
      </c>
    </row>
    <row r="22" spans="1:19" s="275" customFormat="1" ht="18" customHeight="1" x14ac:dyDescent="0.2">
      <c r="A22" s="318"/>
      <c r="B22" s="331" t="s">
        <v>38</v>
      </c>
      <c r="C22" s="341">
        <f t="shared" si="0"/>
        <v>5716</v>
      </c>
      <c r="D22" s="342">
        <f t="shared" si="1"/>
        <v>8.4661413590852543</v>
      </c>
      <c r="E22" s="338"/>
      <c r="F22" s="341">
        <v>1493</v>
      </c>
      <c r="G22" s="342">
        <v>26.119664100769768</v>
      </c>
      <c r="H22" s="341">
        <v>11</v>
      </c>
      <c r="I22" s="342">
        <v>0.73677160080375081</v>
      </c>
      <c r="J22" s="341"/>
      <c r="K22" s="341">
        <v>2069</v>
      </c>
      <c r="L22" s="342">
        <v>36.196641007697686</v>
      </c>
      <c r="M22" s="341">
        <v>86</v>
      </c>
      <c r="N22" s="342">
        <v>4.1565973900434994</v>
      </c>
      <c r="O22" s="341"/>
      <c r="P22" s="341">
        <v>2154</v>
      </c>
      <c r="Q22" s="342">
        <v>37.683694891532539</v>
      </c>
      <c r="R22" s="341">
        <v>229</v>
      </c>
      <c r="S22" s="342">
        <v>10.631383472609098</v>
      </c>
    </row>
    <row r="23" spans="1:19" s="275" customFormat="1" ht="18" customHeight="1" x14ac:dyDescent="0.2">
      <c r="A23" s="318"/>
      <c r="B23" s="331" t="s">
        <v>45</v>
      </c>
      <c r="C23" s="341">
        <f t="shared" si="0"/>
        <v>4505</v>
      </c>
      <c r="D23" s="342">
        <f t="shared" si="1"/>
        <v>6.6724924462349664</v>
      </c>
      <c r="E23" s="338"/>
      <c r="F23" s="341">
        <v>1843</v>
      </c>
      <c r="G23" s="342">
        <v>40.910099889012209</v>
      </c>
      <c r="H23" s="341">
        <v>29</v>
      </c>
      <c r="I23" s="342">
        <v>1.5735214324470972</v>
      </c>
      <c r="J23" s="341"/>
      <c r="K23" s="341">
        <v>1954</v>
      </c>
      <c r="L23" s="342">
        <v>43.374028856825745</v>
      </c>
      <c r="M23" s="341">
        <v>49</v>
      </c>
      <c r="N23" s="342">
        <v>2.5076765609007166</v>
      </c>
      <c r="O23" s="341"/>
      <c r="P23" s="341">
        <v>708</v>
      </c>
      <c r="Q23" s="342">
        <v>15.715871254162042</v>
      </c>
      <c r="R23" s="341">
        <v>104</v>
      </c>
      <c r="S23" s="342">
        <v>14.689265536723164</v>
      </c>
    </row>
    <row r="24" spans="1:19" s="275" customFormat="1" ht="18" customHeight="1" x14ac:dyDescent="0.2">
      <c r="A24" s="318">
        <v>47094</v>
      </c>
      <c r="B24" s="331" t="s">
        <v>46</v>
      </c>
      <c r="C24" s="341">
        <f t="shared" si="0"/>
        <v>4181</v>
      </c>
      <c r="D24" s="342">
        <f t="shared" si="1"/>
        <v>6.1926061970495887</v>
      </c>
      <c r="E24" s="338"/>
      <c r="F24" s="341">
        <v>1534</v>
      </c>
      <c r="G24" s="342">
        <v>36.689787132265003</v>
      </c>
      <c r="H24" s="341">
        <v>38</v>
      </c>
      <c r="I24" s="342">
        <v>2.4771838331160363</v>
      </c>
      <c r="J24" s="341"/>
      <c r="K24" s="341">
        <v>2072</v>
      </c>
      <c r="L24" s="342">
        <v>49.557522123893804</v>
      </c>
      <c r="M24" s="341">
        <v>126</v>
      </c>
      <c r="N24" s="342">
        <v>6.0810810810810816</v>
      </c>
      <c r="O24" s="341"/>
      <c r="P24" s="341">
        <v>575</v>
      </c>
      <c r="Q24" s="342">
        <v>13.752690743841187</v>
      </c>
      <c r="R24" s="341">
        <v>38</v>
      </c>
      <c r="S24" s="342">
        <v>6.6086956521739122</v>
      </c>
    </row>
    <row r="25" spans="1:19" s="275" customFormat="1" ht="18" customHeight="1" x14ac:dyDescent="0.2">
      <c r="B25" s="331" t="s">
        <v>47</v>
      </c>
      <c r="C25" s="341">
        <f t="shared" si="0"/>
        <v>1848</v>
      </c>
      <c r="D25" s="342">
        <f t="shared" si="1"/>
        <v>2.7371289768351206</v>
      </c>
      <c r="E25" s="338"/>
      <c r="F25" s="341">
        <v>262</v>
      </c>
      <c r="G25" s="342">
        <v>14.177489177489178</v>
      </c>
      <c r="H25" s="341">
        <v>12</v>
      </c>
      <c r="I25" s="342">
        <v>4.5801526717557248</v>
      </c>
      <c r="J25" s="341"/>
      <c r="K25" s="341">
        <v>443</v>
      </c>
      <c r="L25" s="342">
        <v>23.971861471861473</v>
      </c>
      <c r="M25" s="341">
        <v>17</v>
      </c>
      <c r="N25" s="342">
        <v>3.8374717832957108</v>
      </c>
      <c r="O25" s="341"/>
      <c r="P25" s="341">
        <v>1143</v>
      </c>
      <c r="Q25" s="342">
        <v>61.850649350649356</v>
      </c>
      <c r="R25" s="341">
        <v>303</v>
      </c>
      <c r="S25" s="342">
        <v>26.509186351706038</v>
      </c>
    </row>
    <row r="26" spans="1:19" s="275" customFormat="1" ht="18" customHeight="1" x14ac:dyDescent="0.2">
      <c r="B26" s="331" t="s">
        <v>48</v>
      </c>
      <c r="C26" s="341">
        <f t="shared" si="0"/>
        <v>854</v>
      </c>
      <c r="D26" s="342">
        <f t="shared" si="1"/>
        <v>1.2648853605071391</v>
      </c>
      <c r="E26" s="338"/>
      <c r="F26" s="341">
        <v>220</v>
      </c>
      <c r="G26" s="342">
        <v>25.761124121779861</v>
      </c>
      <c r="H26" s="341">
        <v>8</v>
      </c>
      <c r="I26" s="342">
        <v>3.6363636363636362</v>
      </c>
      <c r="J26" s="341"/>
      <c r="K26" s="341">
        <v>371</v>
      </c>
      <c r="L26" s="342">
        <v>43.442622950819668</v>
      </c>
      <c r="M26" s="341">
        <v>13</v>
      </c>
      <c r="N26" s="342">
        <v>3.5040431266846364</v>
      </c>
      <c r="O26" s="341"/>
      <c r="P26" s="341">
        <v>263</v>
      </c>
      <c r="Q26" s="342">
        <v>30.79625292740047</v>
      </c>
      <c r="R26" s="341">
        <v>8</v>
      </c>
      <c r="S26" s="342">
        <v>3.041825095057034</v>
      </c>
    </row>
    <row r="27" spans="1:19" s="275" customFormat="1" ht="18" customHeight="1" x14ac:dyDescent="0.2">
      <c r="B27" s="331" t="s">
        <v>49</v>
      </c>
      <c r="C27" s="341">
        <f t="shared" si="0"/>
        <v>1045</v>
      </c>
      <c r="D27" s="342">
        <f t="shared" si="1"/>
        <v>1.5477812666627171</v>
      </c>
      <c r="E27" s="338"/>
      <c r="F27" s="341">
        <v>373</v>
      </c>
      <c r="G27" s="342">
        <v>35.693779904306226</v>
      </c>
      <c r="H27" s="341">
        <v>21</v>
      </c>
      <c r="I27" s="342">
        <v>5.6300268096514747</v>
      </c>
      <c r="J27" s="341"/>
      <c r="K27" s="341">
        <v>506</v>
      </c>
      <c r="L27" s="342">
        <v>48.421052631578945</v>
      </c>
      <c r="M27" s="341">
        <v>23</v>
      </c>
      <c r="N27" s="342">
        <v>4.5454545454545459</v>
      </c>
      <c r="O27" s="341"/>
      <c r="P27" s="341">
        <v>166</v>
      </c>
      <c r="Q27" s="342">
        <v>15.885167464114833</v>
      </c>
      <c r="R27" s="341">
        <v>13</v>
      </c>
      <c r="S27" s="342">
        <v>7.8313253012048198</v>
      </c>
    </row>
    <row r="28" spans="1:19" s="275" customFormat="1" ht="18" customHeight="1" x14ac:dyDescent="0.2">
      <c r="B28" s="336" t="s">
        <v>4</v>
      </c>
      <c r="C28" s="343">
        <f t="shared" si="0"/>
        <v>575</v>
      </c>
      <c r="D28" s="344">
        <f t="shared" si="1"/>
        <v>0.85164997926417441</v>
      </c>
      <c r="E28" s="338"/>
      <c r="F28" s="343">
        <v>181</v>
      </c>
      <c r="G28" s="344">
        <v>31.478260869565215</v>
      </c>
      <c r="H28" s="343">
        <v>13</v>
      </c>
      <c r="I28" s="344">
        <v>7.1823204419889501</v>
      </c>
      <c r="J28" s="341"/>
      <c r="K28" s="343">
        <v>199</v>
      </c>
      <c r="L28" s="344">
        <v>34.608695652173914</v>
      </c>
      <c r="M28" s="343">
        <v>20</v>
      </c>
      <c r="N28" s="344">
        <v>10.050251256281408</v>
      </c>
      <c r="O28" s="341"/>
      <c r="P28" s="343">
        <v>195</v>
      </c>
      <c r="Q28" s="344">
        <v>33.913043478260867</v>
      </c>
      <c r="R28" s="343">
        <v>29</v>
      </c>
      <c r="S28" s="344">
        <v>14.871794871794872</v>
      </c>
    </row>
    <row r="29" spans="1:19" s="212" customFormat="1" ht="18" customHeight="1" x14ac:dyDescent="0.2">
      <c r="B29" s="332" t="s">
        <v>3</v>
      </c>
      <c r="C29" s="333">
        <f>SUM(C11:C28)</f>
        <v>67516</v>
      </c>
      <c r="D29" s="334">
        <f t="shared" si="1"/>
        <v>100</v>
      </c>
      <c r="E29" s="349"/>
      <c r="F29" s="333">
        <f>SUM(F11:F28)</f>
        <v>21595</v>
      </c>
      <c r="G29" s="334">
        <f t="shared" ref="G29" si="2">F29/$C29*100</f>
        <v>31.985010960364953</v>
      </c>
      <c r="H29" s="333">
        <f>SUM(H11:H28)</f>
        <v>623</v>
      </c>
      <c r="I29" s="334">
        <f t="shared" ref="I29" si="3">H29/F29*100</f>
        <v>2.8849270664505671</v>
      </c>
      <c r="J29" s="352"/>
      <c r="K29" s="333">
        <f>SUM(K11:K28)</f>
        <v>22980</v>
      </c>
      <c r="L29" s="334">
        <f t="shared" ref="L29" si="4">K29/$C29*100</f>
        <v>34.036376562592565</v>
      </c>
      <c r="M29" s="333">
        <f>SUM(M11:M28)</f>
        <v>1287</v>
      </c>
      <c r="N29" s="334">
        <f t="shared" ref="N29" si="5">M29/K29*100</f>
        <v>5.6005221932114875</v>
      </c>
      <c r="O29" s="352"/>
      <c r="P29" s="333">
        <f>SUM(P11:P28)</f>
        <v>22941</v>
      </c>
      <c r="Q29" s="353">
        <f t="shared" ref="Q29" si="6">P29/$C29*100</f>
        <v>33.978612477042482</v>
      </c>
      <c r="R29" s="333">
        <f>SUM(R11:R28)</f>
        <v>6461</v>
      </c>
      <c r="S29" s="353">
        <f t="shared" ref="S29" si="7">R29/P29*100</f>
        <v>28.163549976025458</v>
      </c>
    </row>
    <row r="30" spans="1:19" s="256" customFormat="1" ht="6.75" customHeight="1" x14ac:dyDescent="0.2">
      <c r="B30" s="1133"/>
      <c r="C30" s="1133"/>
      <c r="D30" s="1133"/>
      <c r="E30" s="293"/>
    </row>
    <row r="31" spans="1:19" x14ac:dyDescent="0.2">
      <c r="B31" s="1149"/>
      <c r="C31" s="1149"/>
      <c r="D31" s="1149"/>
      <c r="E31" s="1149"/>
      <c r="F31" s="1149"/>
      <c r="G31" s="1149"/>
      <c r="H31" s="1149"/>
      <c r="I31" s="1149"/>
      <c r="J31" s="1149"/>
      <c r="K31" s="1149"/>
      <c r="L31" s="1149"/>
      <c r="M31" s="1149"/>
      <c r="N31" s="1149"/>
      <c r="O31" s="1149"/>
      <c r="P31" s="1149"/>
      <c r="Q31" s="1149"/>
    </row>
    <row r="32" spans="1:19" x14ac:dyDescent="0.2">
      <c r="F32" s="319"/>
      <c r="K32" s="319"/>
    </row>
    <row r="33" spans="2:11" x14ac:dyDescent="0.2">
      <c r="B33" s="319"/>
      <c r="K33" s="319"/>
    </row>
  </sheetData>
  <mergeCells count="17">
    <mergeCell ref="B4:S4"/>
    <mergeCell ref="B5:S5"/>
    <mergeCell ref="B30:D30"/>
    <mergeCell ref="B31:Q31"/>
    <mergeCell ref="B2:D2"/>
    <mergeCell ref="F2:Q2"/>
    <mergeCell ref="B7:B9"/>
    <mergeCell ref="C7:D8"/>
    <mergeCell ref="F7:I7"/>
    <mergeCell ref="K7:N7"/>
    <mergeCell ref="P7:S7"/>
    <mergeCell ref="F8:G8"/>
    <mergeCell ref="H8:I8"/>
    <mergeCell ref="K8:L8"/>
    <mergeCell ref="M8:N8"/>
    <mergeCell ref="P8:Q8"/>
    <mergeCell ref="R8:S8"/>
  </mergeCells>
  <printOptions horizontalCentered="1"/>
  <pageMargins left="0" right="0" top="0.43307086614173229" bottom="0.43307086614173229" header="0" footer="0"/>
  <pageSetup paperSize="9" scale="97" orientation="landscape"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59">
    <pageSetUpPr fitToPage="1"/>
  </sheetPr>
  <dimension ref="A1:U33"/>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0.140625" style="264" customWidth="1"/>
    <col min="4" max="4" width="8.140625" style="264" customWidth="1"/>
    <col min="5" max="5" width="0.85546875" style="264" customWidth="1"/>
    <col min="6" max="6" width="10" style="264" customWidth="1"/>
    <col min="7" max="7" width="7.140625" style="264" customWidth="1"/>
    <col min="8" max="9" width="8" style="264" customWidth="1"/>
    <col min="10" max="10" width="0.7109375" style="264" customWidth="1"/>
    <col min="11" max="11" width="10.140625" style="264" customWidth="1"/>
    <col min="12" max="14" width="8" style="264" customWidth="1"/>
    <col min="15" max="15" width="0.5703125" style="264" customWidth="1"/>
    <col min="16" max="16" width="9" style="264" customWidth="1"/>
    <col min="17" max="17" width="7.42578125" style="264" customWidth="1"/>
    <col min="18" max="18" width="8" style="264" customWidth="1"/>
    <col min="19" max="19" width="8.85546875" style="264" customWidth="1"/>
    <col min="20" max="20" width="7.5703125" style="264" customWidth="1"/>
    <col min="21" max="21" width="8.28515625" style="264" customWidth="1"/>
    <col min="22" max="22" width="8.85546875" style="264" customWidth="1"/>
    <col min="23" max="16384" width="11.42578125" style="264"/>
  </cols>
  <sheetData>
    <row r="1" spans="1:21" ht="9.75" customHeight="1" x14ac:dyDescent="0.2">
      <c r="B1" s="264" t="s">
        <v>58</v>
      </c>
    </row>
    <row r="2" spans="1:21" s="205" customFormat="1" ht="49.5" customHeight="1" x14ac:dyDescent="0.2">
      <c r="B2" s="1033"/>
      <c r="C2" s="1033"/>
      <c r="D2" s="1033"/>
      <c r="E2" s="206"/>
      <c r="F2" s="1134"/>
      <c r="G2" s="1134"/>
      <c r="H2" s="1134"/>
      <c r="I2" s="1134"/>
      <c r="J2" s="1134"/>
      <c r="K2" s="1134"/>
      <c r="L2" s="1134"/>
      <c r="M2" s="1134"/>
      <c r="N2" s="1134"/>
      <c r="O2" s="1134"/>
      <c r="P2" s="1134"/>
      <c r="Q2" s="1134"/>
      <c r="S2" s="206"/>
    </row>
    <row r="3" spans="1:21" s="205" customFormat="1" ht="3" customHeight="1" x14ac:dyDescent="0.2">
      <c r="B3" s="206"/>
      <c r="C3" s="206"/>
      <c r="D3" s="206"/>
      <c r="E3" s="206"/>
      <c r="K3" s="206"/>
      <c r="P3" s="206"/>
      <c r="S3" s="206"/>
    </row>
    <row r="4" spans="1:21" s="208" customFormat="1" ht="15" customHeight="1" x14ac:dyDescent="0.2">
      <c r="B4" s="1148" t="s">
        <v>448</v>
      </c>
      <c r="C4" s="1148"/>
      <c r="D4" s="1148"/>
      <c r="E4" s="1148"/>
      <c r="F4" s="1148"/>
      <c r="G4" s="1148"/>
      <c r="H4" s="1148"/>
      <c r="I4" s="1148"/>
      <c r="J4" s="1148"/>
      <c r="K4" s="1148"/>
      <c r="L4" s="1148"/>
      <c r="M4" s="1148"/>
      <c r="N4" s="1148"/>
      <c r="O4" s="1148"/>
      <c r="P4" s="1148"/>
      <c r="Q4" s="1148"/>
      <c r="R4" s="1148"/>
      <c r="S4" s="1148"/>
      <c r="T4" s="314"/>
    </row>
    <row r="5" spans="1:21" s="315" customFormat="1" ht="15" customHeight="1" x14ac:dyDescent="0.2">
      <c r="B5" s="1135" t="str">
        <f>porsaad!B6</f>
        <v>Situación a 31 de mayo de 2023</v>
      </c>
      <c r="C5" s="1135"/>
      <c r="D5" s="1135"/>
      <c r="E5" s="1135"/>
      <c r="F5" s="1135"/>
      <c r="G5" s="1135"/>
      <c r="H5" s="1135"/>
      <c r="I5" s="1135"/>
      <c r="J5" s="1135"/>
      <c r="K5" s="1135"/>
      <c r="L5" s="1135"/>
      <c r="M5" s="1135"/>
      <c r="N5" s="1135"/>
      <c r="O5" s="1135"/>
      <c r="P5" s="1135"/>
      <c r="Q5" s="1135"/>
      <c r="R5" s="1135"/>
      <c r="S5" s="1135"/>
      <c r="T5" s="316"/>
      <c r="U5" s="91"/>
    </row>
    <row r="6" spans="1:21" s="208" customFormat="1" ht="4.5" customHeight="1" x14ac:dyDescent="0.2"/>
    <row r="7" spans="1:21" s="211" customFormat="1" ht="15" customHeight="1" x14ac:dyDescent="0.2">
      <c r="A7" s="212"/>
      <c r="B7" s="1136" t="s">
        <v>15</v>
      </c>
      <c r="C7" s="1139" t="s">
        <v>79</v>
      </c>
      <c r="D7" s="1140"/>
      <c r="E7" s="347"/>
      <c r="F7" s="1150" t="s">
        <v>34</v>
      </c>
      <c r="G7" s="1151"/>
      <c r="H7" s="1151"/>
      <c r="I7" s="1152"/>
      <c r="J7" s="351"/>
      <c r="K7" s="1150" t="s">
        <v>52</v>
      </c>
      <c r="L7" s="1151"/>
      <c r="M7" s="1151"/>
      <c r="N7" s="1152"/>
      <c r="O7" s="351"/>
      <c r="P7" s="1150" t="s">
        <v>53</v>
      </c>
      <c r="Q7" s="1151"/>
      <c r="R7" s="1151"/>
      <c r="S7" s="1152"/>
    </row>
    <row r="8" spans="1:21" s="211" customFormat="1" ht="29.25" customHeight="1" x14ac:dyDescent="0.2">
      <c r="A8" s="212"/>
      <c r="B8" s="1137"/>
      <c r="C8" s="1141"/>
      <c r="D8" s="1142"/>
      <c r="E8" s="347"/>
      <c r="F8" s="1153" t="s">
        <v>75</v>
      </c>
      <c r="G8" s="1154"/>
      <c r="H8" s="1155" t="s">
        <v>137</v>
      </c>
      <c r="I8" s="1156"/>
      <c r="J8" s="329"/>
      <c r="K8" s="1153" t="s">
        <v>75</v>
      </c>
      <c r="L8" s="1154"/>
      <c r="M8" s="1155" t="s">
        <v>137</v>
      </c>
      <c r="N8" s="1156"/>
      <c r="O8" s="329"/>
      <c r="P8" s="1153" t="s">
        <v>75</v>
      </c>
      <c r="Q8" s="1154"/>
      <c r="R8" s="1155" t="s">
        <v>137</v>
      </c>
      <c r="S8" s="1156"/>
    </row>
    <row r="9" spans="1:21" s="216" customFormat="1" ht="29.25" customHeight="1" x14ac:dyDescent="0.2">
      <c r="A9" s="317"/>
      <c r="B9" s="1138"/>
      <c r="C9" s="322" t="s">
        <v>12</v>
      </c>
      <c r="D9" s="324" t="s">
        <v>13</v>
      </c>
      <c r="E9" s="348"/>
      <c r="F9" s="346" t="s">
        <v>12</v>
      </c>
      <c r="G9" s="324" t="s">
        <v>77</v>
      </c>
      <c r="H9" s="322" t="s">
        <v>12</v>
      </c>
      <c r="I9" s="323" t="s">
        <v>138</v>
      </c>
      <c r="J9" s="321"/>
      <c r="K9" s="322" t="s">
        <v>12</v>
      </c>
      <c r="L9" s="324" t="s">
        <v>77</v>
      </c>
      <c r="M9" s="322" t="s">
        <v>12</v>
      </c>
      <c r="N9" s="323" t="s">
        <v>138</v>
      </c>
      <c r="O9" s="321"/>
      <c r="P9" s="322" t="s">
        <v>12</v>
      </c>
      <c r="Q9" s="324" t="s">
        <v>77</v>
      </c>
      <c r="R9" s="322" t="s">
        <v>12</v>
      </c>
      <c r="S9" s="323" t="s">
        <v>138</v>
      </c>
    </row>
    <row r="10" spans="1:21" s="216" customFormat="1" ht="6" customHeight="1" x14ac:dyDescent="0.2">
      <c r="A10" s="317"/>
      <c r="B10" s="320"/>
      <c r="C10" s="321"/>
      <c r="D10" s="321"/>
      <c r="E10" s="321"/>
      <c r="F10" s="321"/>
      <c r="G10" s="321"/>
      <c r="H10" s="321"/>
      <c r="I10" s="321"/>
      <c r="J10" s="321"/>
      <c r="K10" s="321"/>
      <c r="L10" s="321"/>
      <c r="M10" s="321"/>
      <c r="N10" s="321"/>
      <c r="O10" s="321"/>
      <c r="P10" s="321"/>
      <c r="Q10" s="321"/>
    </row>
    <row r="11" spans="1:21" s="275" customFormat="1" ht="18" customHeight="1" x14ac:dyDescent="0.2">
      <c r="A11" s="318"/>
      <c r="B11" s="330" t="s">
        <v>11</v>
      </c>
      <c r="C11" s="335">
        <f>F11+K11+P11</f>
        <v>123640</v>
      </c>
      <c r="D11" s="340">
        <f>C11/C$29*100</f>
        <v>32.002401991996813</v>
      </c>
      <c r="E11" s="338"/>
      <c r="F11" s="335">
        <v>27450</v>
      </c>
      <c r="G11" s="340">
        <v>22.201552895503074</v>
      </c>
      <c r="H11" s="335">
        <v>424</v>
      </c>
      <c r="I11" s="340">
        <v>1.5446265938069217</v>
      </c>
      <c r="J11" s="341"/>
      <c r="K11" s="335">
        <v>54668</v>
      </c>
      <c r="L11" s="340">
        <v>44.215464251051436</v>
      </c>
      <c r="M11" s="335">
        <v>984</v>
      </c>
      <c r="N11" s="340">
        <v>1.7999560986317407</v>
      </c>
      <c r="O11" s="341"/>
      <c r="P11" s="335">
        <v>41522</v>
      </c>
      <c r="Q11" s="340">
        <v>33.582982853445486</v>
      </c>
      <c r="R11" s="335">
        <v>6204</v>
      </c>
      <c r="S11" s="340">
        <v>14.941476807475555</v>
      </c>
    </row>
    <row r="12" spans="1:21" s="275" customFormat="1" ht="18" customHeight="1" x14ac:dyDescent="0.2">
      <c r="A12" s="318"/>
      <c r="B12" s="331" t="s">
        <v>10</v>
      </c>
      <c r="C12" s="341">
        <f t="shared" ref="C12:C28" si="0">F12+K12+P12</f>
        <v>3313</v>
      </c>
      <c r="D12" s="342">
        <f t="shared" ref="D12:D29" si="1">C12/C$29*100</f>
        <v>0.85752149627535934</v>
      </c>
      <c r="E12" s="338"/>
      <c r="F12" s="341">
        <v>672</v>
      </c>
      <c r="G12" s="342">
        <v>20.283730757621491</v>
      </c>
      <c r="H12" s="341">
        <v>10</v>
      </c>
      <c r="I12" s="342">
        <v>1.4880952380952379</v>
      </c>
      <c r="J12" s="341"/>
      <c r="K12" s="341">
        <v>1198</v>
      </c>
      <c r="L12" s="342">
        <v>36.160579535164509</v>
      </c>
      <c r="M12" s="341">
        <v>37</v>
      </c>
      <c r="N12" s="342">
        <v>3.0884808013355594</v>
      </c>
      <c r="O12" s="341"/>
      <c r="P12" s="341">
        <v>1443</v>
      </c>
      <c r="Q12" s="342">
        <v>43.555689707214007</v>
      </c>
      <c r="R12" s="341">
        <v>110</v>
      </c>
      <c r="S12" s="342">
        <v>7.6230076230076227</v>
      </c>
    </row>
    <row r="13" spans="1:21" s="275" customFormat="1" ht="18" customHeight="1" x14ac:dyDescent="0.2">
      <c r="A13" s="318"/>
      <c r="B13" s="331" t="s">
        <v>40</v>
      </c>
      <c r="C13" s="341">
        <f t="shared" si="0"/>
        <v>2561</v>
      </c>
      <c r="D13" s="342">
        <f t="shared" si="1"/>
        <v>0.66287731722342147</v>
      </c>
      <c r="E13" s="338"/>
      <c r="F13" s="341">
        <v>228</v>
      </c>
      <c r="G13" s="342">
        <v>8.9027723545490041</v>
      </c>
      <c r="H13" s="341">
        <v>10</v>
      </c>
      <c r="I13" s="342">
        <v>4.3859649122807012</v>
      </c>
      <c r="J13" s="341"/>
      <c r="K13" s="341">
        <v>726</v>
      </c>
      <c r="L13" s="342">
        <v>28.348301444748149</v>
      </c>
      <c r="M13" s="341">
        <v>38</v>
      </c>
      <c r="N13" s="342">
        <v>5.2341597796143251</v>
      </c>
      <c r="O13" s="341"/>
      <c r="P13" s="341">
        <v>1607</v>
      </c>
      <c r="Q13" s="342">
        <v>62.748926200702847</v>
      </c>
      <c r="R13" s="341">
        <v>131</v>
      </c>
      <c r="S13" s="342">
        <v>8.1518357187305526</v>
      </c>
    </row>
    <row r="14" spans="1:21" s="275" customFormat="1" ht="18" customHeight="1" x14ac:dyDescent="0.2">
      <c r="A14" s="318"/>
      <c r="B14" s="331" t="s">
        <v>41</v>
      </c>
      <c r="C14" s="341">
        <f t="shared" si="0"/>
        <v>11727</v>
      </c>
      <c r="D14" s="342">
        <f t="shared" si="1"/>
        <v>3.0353620847633986</v>
      </c>
      <c r="E14" s="338"/>
      <c r="F14" s="341">
        <v>2072</v>
      </c>
      <c r="G14" s="342">
        <v>17.668627952588047</v>
      </c>
      <c r="H14" s="341">
        <v>97</v>
      </c>
      <c r="I14" s="342">
        <v>4.6814671814671813</v>
      </c>
      <c r="J14" s="341"/>
      <c r="K14" s="341">
        <v>4028</v>
      </c>
      <c r="L14" s="342">
        <v>34.34808561439413</v>
      </c>
      <c r="M14" s="341">
        <v>192</v>
      </c>
      <c r="N14" s="342">
        <v>4.7666335650446872</v>
      </c>
      <c r="O14" s="341"/>
      <c r="P14" s="341">
        <v>5627</v>
      </c>
      <c r="Q14" s="342">
        <v>47.983286433017824</v>
      </c>
      <c r="R14" s="341">
        <v>211</v>
      </c>
      <c r="S14" s="342">
        <v>3.7497778567620403</v>
      </c>
    </row>
    <row r="15" spans="1:21" s="275" customFormat="1" ht="18" customHeight="1" x14ac:dyDescent="0.2">
      <c r="A15" s="318"/>
      <c r="B15" s="331" t="s">
        <v>9</v>
      </c>
      <c r="C15" s="341">
        <f t="shared" si="0"/>
        <v>2279</v>
      </c>
      <c r="D15" s="342">
        <f t="shared" si="1"/>
        <v>0.58988575007894473</v>
      </c>
      <c r="E15" s="338"/>
      <c r="F15" s="341">
        <v>524</v>
      </c>
      <c r="G15" s="342">
        <v>22.992540587977185</v>
      </c>
      <c r="H15" s="341">
        <v>38</v>
      </c>
      <c r="I15" s="342">
        <v>7.2519083969465647</v>
      </c>
      <c r="J15" s="341"/>
      <c r="K15" s="341">
        <v>801</v>
      </c>
      <c r="L15" s="342">
        <v>35.146994295743752</v>
      </c>
      <c r="M15" s="341">
        <v>114</v>
      </c>
      <c r="N15" s="342">
        <v>14.232209737827715</v>
      </c>
      <c r="O15" s="341"/>
      <c r="P15" s="341">
        <v>954</v>
      </c>
      <c r="Q15" s="342">
        <v>41.860465116279073</v>
      </c>
      <c r="R15" s="341">
        <v>183</v>
      </c>
      <c r="S15" s="342">
        <v>19.182389937106919</v>
      </c>
    </row>
    <row r="16" spans="1:21" s="275" customFormat="1" ht="18" customHeight="1" x14ac:dyDescent="0.2">
      <c r="A16" s="318"/>
      <c r="B16" s="331" t="s">
        <v>8</v>
      </c>
      <c r="C16" s="341">
        <f t="shared" si="0"/>
        <v>3295</v>
      </c>
      <c r="D16" s="342">
        <f t="shared" si="1"/>
        <v>0.85286246007464805</v>
      </c>
      <c r="E16" s="338"/>
      <c r="F16" s="341">
        <v>564</v>
      </c>
      <c r="G16" s="342">
        <v>17.116843702579665</v>
      </c>
      <c r="H16" s="341">
        <v>65</v>
      </c>
      <c r="I16" s="342">
        <v>11.524822695035461</v>
      </c>
      <c r="J16" s="341"/>
      <c r="K16" s="341">
        <v>1347</v>
      </c>
      <c r="L16" s="342">
        <v>40.880121396054633</v>
      </c>
      <c r="M16" s="341">
        <v>167</v>
      </c>
      <c r="N16" s="342">
        <v>12.397921306607275</v>
      </c>
      <c r="O16" s="341"/>
      <c r="P16" s="341">
        <v>1384</v>
      </c>
      <c r="Q16" s="342">
        <v>42.003034901365702</v>
      </c>
      <c r="R16" s="341">
        <v>287</v>
      </c>
      <c r="S16" s="342">
        <v>20.73699421965318</v>
      </c>
    </row>
    <row r="17" spans="1:19" s="275" customFormat="1" ht="18" customHeight="1" x14ac:dyDescent="0.2">
      <c r="A17" s="318"/>
      <c r="B17" s="331" t="s">
        <v>7</v>
      </c>
      <c r="C17" s="341">
        <f t="shared" si="0"/>
        <v>26359</v>
      </c>
      <c r="D17" s="342">
        <f t="shared" si="1"/>
        <v>6.8226408452527005</v>
      </c>
      <c r="E17" s="338"/>
      <c r="F17" s="341">
        <v>3660</v>
      </c>
      <c r="G17" s="342">
        <v>13.885200500777723</v>
      </c>
      <c r="H17" s="341">
        <v>139</v>
      </c>
      <c r="I17" s="342">
        <v>3.7978142076502732</v>
      </c>
      <c r="J17" s="341"/>
      <c r="K17" s="341">
        <v>8196</v>
      </c>
      <c r="L17" s="342">
        <v>31.093744072233392</v>
      </c>
      <c r="M17" s="341">
        <v>594</v>
      </c>
      <c r="N17" s="342">
        <v>7.2474377745241583</v>
      </c>
      <c r="O17" s="341"/>
      <c r="P17" s="341">
        <v>14503</v>
      </c>
      <c r="Q17" s="342">
        <v>55.021055426988887</v>
      </c>
      <c r="R17" s="341">
        <v>2246</v>
      </c>
      <c r="S17" s="342">
        <v>15.486451079087086</v>
      </c>
    </row>
    <row r="18" spans="1:19" s="275" customFormat="1" ht="18" customHeight="1" x14ac:dyDescent="0.2">
      <c r="A18" s="318"/>
      <c r="B18" s="331" t="s">
        <v>43</v>
      </c>
      <c r="C18" s="341">
        <f t="shared" si="0"/>
        <v>26462</v>
      </c>
      <c r="D18" s="342">
        <f t="shared" si="1"/>
        <v>6.8493008857345492</v>
      </c>
      <c r="E18" s="338"/>
      <c r="F18" s="341">
        <v>4879</v>
      </c>
      <c r="G18" s="342">
        <v>18.437759806515004</v>
      </c>
      <c r="H18" s="341">
        <v>955</v>
      </c>
      <c r="I18" s="342">
        <v>19.573683131789302</v>
      </c>
      <c r="J18" s="341"/>
      <c r="K18" s="341">
        <v>7797</v>
      </c>
      <c r="L18" s="342">
        <v>29.464893054190917</v>
      </c>
      <c r="M18" s="341">
        <v>2706</v>
      </c>
      <c r="N18" s="342">
        <v>34.705656021546751</v>
      </c>
      <c r="O18" s="341"/>
      <c r="P18" s="341">
        <v>13786</v>
      </c>
      <c r="Q18" s="342">
        <v>52.097347139294079</v>
      </c>
      <c r="R18" s="341">
        <v>7011</v>
      </c>
      <c r="S18" s="342">
        <v>50.855940809516895</v>
      </c>
    </row>
    <row r="19" spans="1:19" s="275" customFormat="1" ht="18" customHeight="1" x14ac:dyDescent="0.2">
      <c r="A19" s="318"/>
      <c r="B19" s="331" t="s">
        <v>44</v>
      </c>
      <c r="C19" s="341">
        <f t="shared" si="0"/>
        <v>25212</v>
      </c>
      <c r="D19" s="342">
        <f t="shared" si="1"/>
        <v>6.5257567051295986</v>
      </c>
      <c r="E19" s="338"/>
      <c r="F19" s="341">
        <v>3265</v>
      </c>
      <c r="G19" s="342">
        <v>12.950182452800254</v>
      </c>
      <c r="H19" s="341">
        <v>19</v>
      </c>
      <c r="I19" s="342">
        <v>0.58192955589586526</v>
      </c>
      <c r="J19" s="341"/>
      <c r="K19" s="341">
        <v>9474</v>
      </c>
      <c r="L19" s="342">
        <v>37.577344121846743</v>
      </c>
      <c r="M19" s="341">
        <v>35</v>
      </c>
      <c r="N19" s="342">
        <v>0.36943213004010977</v>
      </c>
      <c r="O19" s="341"/>
      <c r="P19" s="341">
        <v>12473</v>
      </c>
      <c r="Q19" s="342">
        <v>49.472473425353009</v>
      </c>
      <c r="R19" s="341">
        <v>35</v>
      </c>
      <c r="S19" s="342">
        <v>0.2806061091958631</v>
      </c>
    </row>
    <row r="20" spans="1:19" s="275" customFormat="1" ht="18" customHeight="1" x14ac:dyDescent="0.2">
      <c r="A20" s="318"/>
      <c r="B20" s="331" t="s">
        <v>6</v>
      </c>
      <c r="C20" s="341">
        <f t="shared" si="0"/>
        <v>43079</v>
      </c>
      <c r="D20" s="342">
        <f t="shared" si="1"/>
        <v>11.150367805024512</v>
      </c>
      <c r="E20" s="338"/>
      <c r="F20" s="341">
        <v>10897</v>
      </c>
      <c r="G20" s="342">
        <v>25.295387543814851</v>
      </c>
      <c r="H20" s="341">
        <v>415</v>
      </c>
      <c r="I20" s="342">
        <v>3.8083876296228323</v>
      </c>
      <c r="J20" s="341"/>
      <c r="K20" s="341">
        <v>15649</v>
      </c>
      <c r="L20" s="342">
        <v>36.326284268437057</v>
      </c>
      <c r="M20" s="341">
        <v>822</v>
      </c>
      <c r="N20" s="342">
        <v>5.2527318039491346</v>
      </c>
      <c r="O20" s="341"/>
      <c r="P20" s="341">
        <v>16533</v>
      </c>
      <c r="Q20" s="342">
        <v>38.378328187748089</v>
      </c>
      <c r="R20" s="341">
        <v>1586</v>
      </c>
      <c r="S20" s="342">
        <v>9.592935341438336</v>
      </c>
    </row>
    <row r="21" spans="1:19" s="275" customFormat="1" ht="18" customHeight="1" x14ac:dyDescent="0.2">
      <c r="A21" s="318"/>
      <c r="B21" s="331" t="s">
        <v>5</v>
      </c>
      <c r="C21" s="341">
        <f t="shared" si="0"/>
        <v>4069</v>
      </c>
      <c r="D21" s="342">
        <f t="shared" si="1"/>
        <v>1.0532010167052333</v>
      </c>
      <c r="E21" s="338"/>
      <c r="F21" s="341">
        <v>591</v>
      </c>
      <c r="G21" s="342">
        <v>14.524453182600148</v>
      </c>
      <c r="H21" s="341">
        <v>79</v>
      </c>
      <c r="I21" s="342">
        <v>13.367174280879865</v>
      </c>
      <c r="J21" s="341"/>
      <c r="K21" s="341">
        <v>1364</v>
      </c>
      <c r="L21" s="342">
        <v>33.521749815679527</v>
      </c>
      <c r="M21" s="341">
        <v>225</v>
      </c>
      <c r="N21" s="342">
        <v>16.495601173020528</v>
      </c>
      <c r="O21" s="341"/>
      <c r="P21" s="341">
        <v>2114</v>
      </c>
      <c r="Q21" s="342">
        <v>51.953797001720325</v>
      </c>
      <c r="R21" s="341">
        <v>537</v>
      </c>
      <c r="S21" s="342">
        <v>25.402081362346262</v>
      </c>
    </row>
    <row r="22" spans="1:19" s="275" customFormat="1" ht="18" customHeight="1" x14ac:dyDescent="0.2">
      <c r="A22" s="318"/>
      <c r="B22" s="331" t="s">
        <v>38</v>
      </c>
      <c r="C22" s="341">
        <f t="shared" si="0"/>
        <v>9157</v>
      </c>
      <c r="D22" s="342">
        <f t="shared" si="1"/>
        <v>2.3701552494396214</v>
      </c>
      <c r="E22" s="338"/>
      <c r="F22" s="341">
        <v>1756</v>
      </c>
      <c r="G22" s="342">
        <v>19.17658621819373</v>
      </c>
      <c r="H22" s="341">
        <v>18</v>
      </c>
      <c r="I22" s="342">
        <v>1.0250569476082005</v>
      </c>
      <c r="J22" s="341"/>
      <c r="K22" s="341">
        <v>3346</v>
      </c>
      <c r="L22" s="342">
        <v>36.540351643551382</v>
      </c>
      <c r="M22" s="341">
        <v>54</v>
      </c>
      <c r="N22" s="342">
        <v>1.6138673042438731</v>
      </c>
      <c r="O22" s="341"/>
      <c r="P22" s="341">
        <v>4055</v>
      </c>
      <c r="Q22" s="342">
        <v>44.283062138254884</v>
      </c>
      <c r="R22" s="341">
        <v>147</v>
      </c>
      <c r="S22" s="342">
        <v>3.6251541307028359</v>
      </c>
    </row>
    <row r="23" spans="1:19" s="275" customFormat="1" ht="18" customHeight="1" x14ac:dyDescent="0.2">
      <c r="A23" s="318"/>
      <c r="B23" s="331" t="s">
        <v>45</v>
      </c>
      <c r="C23" s="341">
        <f t="shared" si="0"/>
        <v>67544</v>
      </c>
      <c r="D23" s="342">
        <f t="shared" si="1"/>
        <v>17.48277450782459</v>
      </c>
      <c r="E23" s="338"/>
      <c r="F23" s="341">
        <v>14139</v>
      </c>
      <c r="G23" s="342">
        <v>20.933021437877532</v>
      </c>
      <c r="H23" s="341">
        <v>2268</v>
      </c>
      <c r="I23" s="342">
        <v>16.040738383195414</v>
      </c>
      <c r="J23" s="341"/>
      <c r="K23" s="341">
        <v>25403</v>
      </c>
      <c r="L23" s="342">
        <v>37.609558213905011</v>
      </c>
      <c r="M23" s="341">
        <v>5857</v>
      </c>
      <c r="N23" s="342">
        <v>23.056331929299688</v>
      </c>
      <c r="O23" s="341"/>
      <c r="P23" s="341">
        <v>28002</v>
      </c>
      <c r="Q23" s="342">
        <v>41.457420348217461</v>
      </c>
      <c r="R23" s="341">
        <v>10828</v>
      </c>
      <c r="S23" s="342">
        <v>38.668666523819731</v>
      </c>
    </row>
    <row r="24" spans="1:19" s="275" customFormat="1" ht="18" customHeight="1" x14ac:dyDescent="0.2">
      <c r="A24" s="318">
        <v>47094</v>
      </c>
      <c r="B24" s="331" t="s">
        <v>46</v>
      </c>
      <c r="C24" s="341">
        <f t="shared" si="0"/>
        <v>8046</v>
      </c>
      <c r="D24" s="342">
        <f t="shared" si="1"/>
        <v>2.0825891817179421</v>
      </c>
      <c r="E24" s="338"/>
      <c r="F24" s="341">
        <v>1566</v>
      </c>
      <c r="G24" s="342">
        <v>19.463087248322147</v>
      </c>
      <c r="H24" s="341">
        <v>214</v>
      </c>
      <c r="I24" s="342">
        <v>13.665389527458494</v>
      </c>
      <c r="J24" s="341"/>
      <c r="K24" s="341">
        <v>2886</v>
      </c>
      <c r="L24" s="342">
        <v>35.868754660700972</v>
      </c>
      <c r="M24" s="341">
        <v>559</v>
      </c>
      <c r="N24" s="342">
        <v>19.36936936936937</v>
      </c>
      <c r="O24" s="341"/>
      <c r="P24" s="341">
        <v>3594</v>
      </c>
      <c r="Q24" s="342">
        <v>44.668158090976881</v>
      </c>
      <c r="R24" s="341">
        <v>1417</v>
      </c>
      <c r="S24" s="342">
        <v>39.4268224819143</v>
      </c>
    </row>
    <row r="25" spans="1:19" s="275" customFormat="1" ht="18" customHeight="1" x14ac:dyDescent="0.2">
      <c r="B25" s="331" t="s">
        <v>47</v>
      </c>
      <c r="C25" s="341">
        <f t="shared" si="0"/>
        <v>2924</v>
      </c>
      <c r="D25" s="342">
        <f t="shared" si="1"/>
        <v>0.756834547271099</v>
      </c>
      <c r="E25" s="338"/>
      <c r="F25" s="341">
        <v>290</v>
      </c>
      <c r="G25" s="342">
        <v>9.9179206566347471</v>
      </c>
      <c r="H25" s="341">
        <v>3</v>
      </c>
      <c r="I25" s="342">
        <v>1.0344827586206897</v>
      </c>
      <c r="J25" s="341"/>
      <c r="K25" s="341">
        <v>958</v>
      </c>
      <c r="L25" s="342">
        <v>32.76333789329685</v>
      </c>
      <c r="M25" s="341">
        <v>8</v>
      </c>
      <c r="N25" s="342">
        <v>0.83507306889352806</v>
      </c>
      <c r="O25" s="341"/>
      <c r="P25" s="341">
        <v>1676</v>
      </c>
      <c r="Q25" s="342">
        <v>57.318741450068401</v>
      </c>
      <c r="R25" s="341">
        <v>8</v>
      </c>
      <c r="S25" s="342">
        <v>0.47732696897374705</v>
      </c>
    </row>
    <row r="26" spans="1:19" s="275" customFormat="1" ht="18" customHeight="1" x14ac:dyDescent="0.2">
      <c r="B26" s="331" t="s">
        <v>48</v>
      </c>
      <c r="C26" s="341">
        <f t="shared" si="0"/>
        <v>22673</v>
      </c>
      <c r="D26" s="342">
        <f t="shared" si="1"/>
        <v>5.8685737654848245</v>
      </c>
      <c r="E26" s="338"/>
      <c r="F26" s="341">
        <v>3809</v>
      </c>
      <c r="G26" s="342">
        <v>16.799717725929519</v>
      </c>
      <c r="H26" s="341">
        <v>510</v>
      </c>
      <c r="I26" s="342">
        <v>13.389341034392229</v>
      </c>
      <c r="J26" s="341"/>
      <c r="K26" s="341">
        <v>7335</v>
      </c>
      <c r="L26" s="342">
        <v>32.351254796453929</v>
      </c>
      <c r="M26" s="341">
        <v>1437</v>
      </c>
      <c r="N26" s="342">
        <v>19.591002044989775</v>
      </c>
      <c r="O26" s="341"/>
      <c r="P26" s="341">
        <v>11529</v>
      </c>
      <c r="Q26" s="342">
        <v>50.849027477616545</v>
      </c>
      <c r="R26" s="341">
        <v>4514</v>
      </c>
      <c r="S26" s="342">
        <v>39.153439153439152</v>
      </c>
    </row>
    <row r="27" spans="1:19" s="275" customFormat="1" ht="18" customHeight="1" x14ac:dyDescent="0.2">
      <c r="B27" s="331" t="s">
        <v>49</v>
      </c>
      <c r="C27" s="341">
        <f t="shared" si="0"/>
        <v>3245</v>
      </c>
      <c r="D27" s="342">
        <f t="shared" si="1"/>
        <v>0.83992069285045012</v>
      </c>
      <c r="E27" s="338"/>
      <c r="F27" s="341">
        <v>489</v>
      </c>
      <c r="G27" s="342">
        <v>15.069337442218798</v>
      </c>
      <c r="H27" s="341">
        <v>139</v>
      </c>
      <c r="I27" s="342">
        <v>28.425357873210633</v>
      </c>
      <c r="J27" s="341"/>
      <c r="K27" s="341">
        <v>1120</v>
      </c>
      <c r="L27" s="342">
        <v>34.514637904468415</v>
      </c>
      <c r="M27" s="341">
        <v>365</v>
      </c>
      <c r="N27" s="342">
        <v>32.589285714285715</v>
      </c>
      <c r="O27" s="341"/>
      <c r="P27" s="341">
        <v>1636</v>
      </c>
      <c r="Q27" s="342">
        <v>50.416024653312789</v>
      </c>
      <c r="R27" s="341">
        <v>726</v>
      </c>
      <c r="S27" s="342">
        <v>44.376528117359413</v>
      </c>
    </row>
    <row r="28" spans="1:19" s="275" customFormat="1" ht="18" customHeight="1" x14ac:dyDescent="0.2">
      <c r="B28" s="336" t="s">
        <v>4</v>
      </c>
      <c r="C28" s="343">
        <f t="shared" si="0"/>
        <v>761</v>
      </c>
      <c r="D28" s="344">
        <f t="shared" si="1"/>
        <v>0.19697369715229357</v>
      </c>
      <c r="E28" s="338"/>
      <c r="F28" s="343">
        <v>213</v>
      </c>
      <c r="G28" s="344">
        <v>27.989487516425754</v>
      </c>
      <c r="H28" s="343">
        <v>14</v>
      </c>
      <c r="I28" s="344">
        <v>6.5727699530516439</v>
      </c>
      <c r="J28" s="341"/>
      <c r="K28" s="343">
        <v>267</v>
      </c>
      <c r="L28" s="344">
        <v>35.08541392904074</v>
      </c>
      <c r="M28" s="343">
        <v>28</v>
      </c>
      <c r="N28" s="344">
        <v>10.486891385767791</v>
      </c>
      <c r="O28" s="341"/>
      <c r="P28" s="343">
        <v>281</v>
      </c>
      <c r="Q28" s="344">
        <v>36.925098554533506</v>
      </c>
      <c r="R28" s="343">
        <v>55</v>
      </c>
      <c r="S28" s="344">
        <v>19.572953736654807</v>
      </c>
    </row>
    <row r="29" spans="1:19" s="212" customFormat="1" ht="18" customHeight="1" x14ac:dyDescent="0.2">
      <c r="B29" s="332" t="s">
        <v>3</v>
      </c>
      <c r="C29" s="333">
        <f>SUM(C11:C28)</f>
        <v>386346</v>
      </c>
      <c r="D29" s="334">
        <f t="shared" si="1"/>
        <v>100</v>
      </c>
      <c r="E29" s="349"/>
      <c r="F29" s="333">
        <f>SUM(F11:F28)</f>
        <v>77064</v>
      </c>
      <c r="G29" s="334">
        <f t="shared" ref="G29" si="2">F29/$C29*100</f>
        <v>19.946886987311892</v>
      </c>
      <c r="H29" s="333">
        <f>SUM(H11:H28)</f>
        <v>5417</v>
      </c>
      <c r="I29" s="334">
        <f t="shared" ref="I29" si="3">H29/F29*100</f>
        <v>7.0292224644451364</v>
      </c>
      <c r="J29" s="352"/>
      <c r="K29" s="333">
        <f>SUM(K11:K28)</f>
        <v>146563</v>
      </c>
      <c r="L29" s="334">
        <f t="shared" ref="L29" si="4">K29/$C29*100</f>
        <v>37.935684593602623</v>
      </c>
      <c r="M29" s="333">
        <f>SUM(M11:M28)</f>
        <v>14222</v>
      </c>
      <c r="N29" s="334">
        <f t="shared" ref="N29" si="5">M29/K29*100</f>
        <v>9.7036769170936736</v>
      </c>
      <c r="O29" s="352"/>
      <c r="P29" s="333">
        <f>SUM(P11:P28)</f>
        <v>162719</v>
      </c>
      <c r="Q29" s="353">
        <f t="shared" ref="Q29" si="6">P29/$C29*100</f>
        <v>42.117428419085485</v>
      </c>
      <c r="R29" s="333">
        <f>SUM(R11:R28)</f>
        <v>36236</v>
      </c>
      <c r="S29" s="353">
        <f t="shared" ref="S29" si="7">R29/P29*100</f>
        <v>22.269065075375341</v>
      </c>
    </row>
    <row r="30" spans="1:19" s="256" customFormat="1" ht="6.75" customHeight="1" x14ac:dyDescent="0.2">
      <c r="B30" s="1133"/>
      <c r="C30" s="1133"/>
      <c r="D30" s="1133"/>
      <c r="E30" s="293"/>
    </row>
    <row r="31" spans="1:19" ht="24" customHeight="1" x14ac:dyDescent="0.2">
      <c r="B31" s="1149"/>
      <c r="C31" s="1149"/>
      <c r="D31" s="1149"/>
      <c r="E31" s="1149"/>
      <c r="F31" s="1149"/>
      <c r="G31" s="1149"/>
      <c r="H31" s="1149"/>
      <c r="I31" s="1149"/>
      <c r="J31" s="1149"/>
      <c r="K31" s="1149"/>
      <c r="L31" s="1149"/>
      <c r="M31" s="1149"/>
      <c r="N31" s="1149"/>
      <c r="O31" s="1149"/>
      <c r="P31" s="1149"/>
      <c r="Q31" s="1149"/>
    </row>
    <row r="32" spans="1:19" x14ac:dyDescent="0.2">
      <c r="F32" s="319"/>
      <c r="K32" s="319"/>
    </row>
    <row r="33" spans="2:11" x14ac:dyDescent="0.2">
      <c r="B33" s="319"/>
      <c r="K33" s="319"/>
    </row>
  </sheetData>
  <mergeCells count="17">
    <mergeCell ref="B4:S4"/>
    <mergeCell ref="B5:S5"/>
    <mergeCell ref="B30:D30"/>
    <mergeCell ref="B31:Q31"/>
    <mergeCell ref="B2:D2"/>
    <mergeCell ref="F2:Q2"/>
    <mergeCell ref="B7:B9"/>
    <mergeCell ref="C7:D8"/>
    <mergeCell ref="F7:I7"/>
    <mergeCell ref="K7:N7"/>
    <mergeCell ref="P7:S7"/>
    <mergeCell ref="F8:G8"/>
    <mergeCell ref="H8:I8"/>
    <mergeCell ref="K8:L8"/>
    <mergeCell ref="M8:N8"/>
    <mergeCell ref="P8:Q8"/>
    <mergeCell ref="R8:S8"/>
  </mergeCells>
  <printOptions horizontalCentered="1"/>
  <pageMargins left="0" right="0" top="0.43307086614173229" bottom="0.43307086614173229" header="0" footer="0"/>
  <pageSetup paperSize="9" scale="97" orientation="landscape"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60">
    <pageSetUpPr fitToPage="1"/>
  </sheetPr>
  <dimension ref="A1:U33"/>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0.140625" style="264" customWidth="1"/>
    <col min="4" max="4" width="8.140625" style="264" customWidth="1"/>
    <col min="5" max="5" width="0.85546875" style="264" customWidth="1"/>
    <col min="6" max="6" width="10" style="264" customWidth="1"/>
    <col min="7" max="7" width="7.140625" style="264" customWidth="1"/>
    <col min="8" max="9" width="8" style="264" customWidth="1"/>
    <col min="10" max="10" width="0.7109375" style="264" customWidth="1"/>
    <col min="11" max="11" width="10.140625" style="264" customWidth="1"/>
    <col min="12" max="14" width="8" style="264" customWidth="1"/>
    <col min="15" max="15" width="0.5703125" style="264" customWidth="1"/>
    <col min="16" max="16" width="9" style="264" customWidth="1"/>
    <col min="17" max="17" width="7.42578125" style="264" customWidth="1"/>
    <col min="18" max="18" width="8" style="264" customWidth="1"/>
    <col min="19" max="19" width="8.85546875" style="264" customWidth="1"/>
    <col min="20" max="20" width="7.5703125" style="264" customWidth="1"/>
    <col min="21" max="21" width="8.28515625" style="264" customWidth="1"/>
    <col min="22" max="22" width="8.85546875" style="264" customWidth="1"/>
    <col min="23" max="16384" width="11.42578125" style="264"/>
  </cols>
  <sheetData>
    <row r="1" spans="1:21" ht="9.75" customHeight="1" x14ac:dyDescent="0.2">
      <c r="B1" s="264" t="s">
        <v>86</v>
      </c>
    </row>
    <row r="2" spans="1:21" s="205" customFormat="1" ht="49.5" customHeight="1" x14ac:dyDescent="0.2">
      <c r="B2" s="1033"/>
      <c r="C2" s="1033"/>
      <c r="D2" s="1033"/>
      <c r="E2" s="206"/>
      <c r="F2" s="1134"/>
      <c r="G2" s="1134"/>
      <c r="H2" s="1134"/>
      <c r="I2" s="1134"/>
      <c r="J2" s="1134"/>
      <c r="K2" s="1134"/>
      <c r="L2" s="1134"/>
      <c r="M2" s="1134"/>
      <c r="N2" s="1134"/>
      <c r="O2" s="1134"/>
      <c r="P2" s="1134"/>
      <c r="Q2" s="1134"/>
      <c r="S2" s="206"/>
    </row>
    <row r="3" spans="1:21" s="205" customFormat="1" ht="3" customHeight="1" x14ac:dyDescent="0.2">
      <c r="B3" s="206"/>
      <c r="C3" s="206"/>
      <c r="D3" s="206"/>
      <c r="E3" s="206"/>
      <c r="K3" s="206"/>
      <c r="P3" s="206"/>
      <c r="S3" s="206"/>
    </row>
    <row r="4" spans="1:21" s="208" customFormat="1" ht="15" customHeight="1" x14ac:dyDescent="0.2">
      <c r="B4" s="1148" t="s">
        <v>447</v>
      </c>
      <c r="C4" s="1148"/>
      <c r="D4" s="1148"/>
      <c r="E4" s="1148"/>
      <c r="F4" s="1148"/>
      <c r="G4" s="1148"/>
      <c r="H4" s="1148"/>
      <c r="I4" s="1148"/>
      <c r="J4" s="1148"/>
      <c r="K4" s="1148"/>
      <c r="L4" s="1148"/>
      <c r="M4" s="1148"/>
      <c r="N4" s="1148"/>
      <c r="O4" s="1148"/>
      <c r="P4" s="1148"/>
      <c r="Q4" s="1148"/>
      <c r="R4" s="1148"/>
      <c r="S4" s="1148"/>
      <c r="T4" s="314"/>
    </row>
    <row r="5" spans="1:21" s="315" customFormat="1" ht="15" customHeight="1" x14ac:dyDescent="0.2">
      <c r="B5" s="1135" t="str">
        <f>porsaad!B6</f>
        <v>Situación a 31 de mayo de 2023</v>
      </c>
      <c r="C5" s="1135"/>
      <c r="D5" s="1135"/>
      <c r="E5" s="1135"/>
      <c r="F5" s="1135"/>
      <c r="G5" s="1135"/>
      <c r="H5" s="1135"/>
      <c r="I5" s="1135"/>
      <c r="J5" s="1135"/>
      <c r="K5" s="1135"/>
      <c r="L5" s="1135"/>
      <c r="M5" s="1135"/>
      <c r="N5" s="1135"/>
      <c r="O5" s="1135"/>
      <c r="P5" s="1135"/>
      <c r="Q5" s="1135"/>
      <c r="R5" s="1135"/>
      <c r="S5" s="1135"/>
      <c r="T5" s="316"/>
      <c r="U5" s="91"/>
    </row>
    <row r="6" spans="1:21" s="208" customFormat="1" ht="4.5" customHeight="1" x14ac:dyDescent="0.2"/>
    <row r="7" spans="1:21" s="211" customFormat="1" ht="15" customHeight="1" x14ac:dyDescent="0.2">
      <c r="A7" s="212"/>
      <c r="B7" s="1136" t="s">
        <v>15</v>
      </c>
      <c r="C7" s="1139" t="s">
        <v>80</v>
      </c>
      <c r="D7" s="1140"/>
      <c r="E7" s="347"/>
      <c r="F7" s="1150" t="s">
        <v>34</v>
      </c>
      <c r="G7" s="1151"/>
      <c r="H7" s="1151"/>
      <c r="I7" s="1152"/>
      <c r="J7" s="351"/>
      <c r="K7" s="1150" t="s">
        <v>52</v>
      </c>
      <c r="L7" s="1151"/>
      <c r="M7" s="1151"/>
      <c r="N7" s="1152"/>
      <c r="O7" s="351"/>
      <c r="P7" s="1150" t="s">
        <v>53</v>
      </c>
      <c r="Q7" s="1151"/>
      <c r="R7" s="1151"/>
      <c r="S7" s="1152"/>
    </row>
    <row r="8" spans="1:21" s="211" customFormat="1" ht="29.25" customHeight="1" x14ac:dyDescent="0.2">
      <c r="A8" s="212"/>
      <c r="B8" s="1137"/>
      <c r="C8" s="1141"/>
      <c r="D8" s="1142"/>
      <c r="E8" s="347"/>
      <c r="F8" s="1153" t="s">
        <v>75</v>
      </c>
      <c r="G8" s="1154"/>
      <c r="H8" s="1155" t="s">
        <v>137</v>
      </c>
      <c r="I8" s="1156"/>
      <c r="J8" s="329"/>
      <c r="K8" s="1153" t="s">
        <v>75</v>
      </c>
      <c r="L8" s="1154"/>
      <c r="M8" s="1155" t="s">
        <v>137</v>
      </c>
      <c r="N8" s="1156"/>
      <c r="O8" s="329"/>
      <c r="P8" s="1153" t="s">
        <v>75</v>
      </c>
      <c r="Q8" s="1154"/>
      <c r="R8" s="1155" t="s">
        <v>137</v>
      </c>
      <c r="S8" s="1156"/>
    </row>
    <row r="9" spans="1:21" s="216" customFormat="1" ht="29.25" customHeight="1" x14ac:dyDescent="0.2">
      <c r="A9" s="317"/>
      <c r="B9" s="1138"/>
      <c r="C9" s="322" t="s">
        <v>12</v>
      </c>
      <c r="D9" s="324" t="s">
        <v>13</v>
      </c>
      <c r="E9" s="348"/>
      <c r="F9" s="346" t="s">
        <v>12</v>
      </c>
      <c r="G9" s="324" t="s">
        <v>77</v>
      </c>
      <c r="H9" s="322" t="s">
        <v>12</v>
      </c>
      <c r="I9" s="323" t="s">
        <v>138</v>
      </c>
      <c r="J9" s="321"/>
      <c r="K9" s="322" t="s">
        <v>12</v>
      </c>
      <c r="L9" s="324" t="s">
        <v>77</v>
      </c>
      <c r="M9" s="322" t="s">
        <v>12</v>
      </c>
      <c r="N9" s="323" t="s">
        <v>138</v>
      </c>
      <c r="O9" s="321"/>
      <c r="P9" s="322" t="s">
        <v>12</v>
      </c>
      <c r="Q9" s="324" t="s">
        <v>77</v>
      </c>
      <c r="R9" s="322" t="s">
        <v>12</v>
      </c>
      <c r="S9" s="323" t="s">
        <v>138</v>
      </c>
    </row>
    <row r="10" spans="1:21" s="216" customFormat="1" ht="6" customHeight="1" x14ac:dyDescent="0.2">
      <c r="A10" s="317"/>
      <c r="B10" s="320"/>
      <c r="C10" s="321"/>
      <c r="D10" s="321"/>
      <c r="E10" s="321"/>
      <c r="F10" s="321"/>
      <c r="G10" s="321"/>
      <c r="H10" s="321"/>
      <c r="I10" s="321"/>
      <c r="J10" s="321"/>
      <c r="K10" s="321"/>
      <c r="L10" s="321"/>
      <c r="M10" s="321"/>
      <c r="N10" s="321"/>
      <c r="O10" s="321"/>
      <c r="P10" s="321"/>
      <c r="Q10" s="321"/>
    </row>
    <row r="11" spans="1:21" s="275" customFormat="1" ht="18" customHeight="1" x14ac:dyDescent="0.2">
      <c r="A11" s="318"/>
      <c r="B11" s="330" t="s">
        <v>11</v>
      </c>
      <c r="C11" s="335">
        <f>F11+K11+P11</f>
        <v>147538</v>
      </c>
      <c r="D11" s="340">
        <f>C11/C$29*100</f>
        <v>44.733155861717677</v>
      </c>
      <c r="E11" s="338"/>
      <c r="F11" s="335">
        <v>33466</v>
      </c>
      <c r="G11" s="340">
        <v>22.682969811167293</v>
      </c>
      <c r="H11" s="335">
        <v>9902</v>
      </c>
      <c r="I11" s="340">
        <v>29.588238809538037</v>
      </c>
      <c r="J11" s="341"/>
      <c r="K11" s="335">
        <v>66642</v>
      </c>
      <c r="L11" s="340">
        <v>45.169380091908522</v>
      </c>
      <c r="M11" s="335">
        <v>19132</v>
      </c>
      <c r="N11" s="340">
        <v>28.708622190210377</v>
      </c>
      <c r="O11" s="341"/>
      <c r="P11" s="335">
        <v>47430</v>
      </c>
      <c r="Q11" s="340">
        <v>32.147650096924181</v>
      </c>
      <c r="R11" s="335">
        <v>14507</v>
      </c>
      <c r="S11" s="340">
        <v>30.586126923887836</v>
      </c>
    </row>
    <row r="12" spans="1:21" s="275" customFormat="1" ht="18" customHeight="1" x14ac:dyDescent="0.2">
      <c r="A12" s="318"/>
      <c r="B12" s="331" t="s">
        <v>10</v>
      </c>
      <c r="C12" s="341">
        <f t="shared" ref="C12:C28" si="0">F12+K12+P12</f>
        <v>5256</v>
      </c>
      <c r="D12" s="342">
        <f t="shared" ref="D12:D29" si="1">C12/C$29*100</f>
        <v>1.5936061706759486</v>
      </c>
      <c r="E12" s="338"/>
      <c r="F12" s="341">
        <v>758</v>
      </c>
      <c r="G12" s="342">
        <v>14.421613394216134</v>
      </c>
      <c r="H12" s="341">
        <v>507</v>
      </c>
      <c r="I12" s="342">
        <v>66.886543535620063</v>
      </c>
      <c r="J12" s="341"/>
      <c r="K12" s="341">
        <v>1548</v>
      </c>
      <c r="L12" s="342">
        <v>29.452054794520549</v>
      </c>
      <c r="M12" s="341">
        <v>1014</v>
      </c>
      <c r="N12" s="342">
        <v>65.503875968992247</v>
      </c>
      <c r="O12" s="341"/>
      <c r="P12" s="341">
        <v>2950</v>
      </c>
      <c r="Q12" s="342">
        <v>56.12633181126332</v>
      </c>
      <c r="R12" s="341">
        <v>2128</v>
      </c>
      <c r="S12" s="342">
        <v>72.135593220338976</v>
      </c>
    </row>
    <row r="13" spans="1:21" s="275" customFormat="1" ht="18" customHeight="1" x14ac:dyDescent="0.2">
      <c r="A13" s="318"/>
      <c r="B13" s="331" t="s">
        <v>40</v>
      </c>
      <c r="C13" s="341">
        <f t="shared" si="0"/>
        <v>7007</v>
      </c>
      <c r="D13" s="342">
        <f t="shared" si="1"/>
        <v>2.1245050300468744</v>
      </c>
      <c r="E13" s="338"/>
      <c r="F13" s="341">
        <v>949</v>
      </c>
      <c r="G13" s="342">
        <v>13.543599257884972</v>
      </c>
      <c r="H13" s="341">
        <v>817</v>
      </c>
      <c r="I13" s="342">
        <v>86.090621707060066</v>
      </c>
      <c r="J13" s="341"/>
      <c r="K13" s="341">
        <v>1837</v>
      </c>
      <c r="L13" s="342">
        <v>26.216640502354789</v>
      </c>
      <c r="M13" s="341">
        <v>1346</v>
      </c>
      <c r="N13" s="342">
        <v>73.27163854109962</v>
      </c>
      <c r="O13" s="341"/>
      <c r="P13" s="341">
        <v>4221</v>
      </c>
      <c r="Q13" s="342">
        <v>60.239760239760244</v>
      </c>
      <c r="R13" s="341">
        <v>2925</v>
      </c>
      <c r="S13" s="342">
        <v>69.296375266524521</v>
      </c>
    </row>
    <row r="14" spans="1:21" s="275" customFormat="1" ht="18" customHeight="1" x14ac:dyDescent="0.2">
      <c r="A14" s="318"/>
      <c r="B14" s="331" t="s">
        <v>41</v>
      </c>
      <c r="C14" s="341">
        <f t="shared" si="0"/>
        <v>2189</v>
      </c>
      <c r="D14" s="342">
        <f t="shared" si="1"/>
        <v>0.6636993735939215</v>
      </c>
      <c r="E14" s="338"/>
      <c r="F14" s="341">
        <v>526</v>
      </c>
      <c r="G14" s="342">
        <v>24.029237094563726</v>
      </c>
      <c r="H14" s="341">
        <v>47</v>
      </c>
      <c r="I14" s="342">
        <v>8.9353612167300387</v>
      </c>
      <c r="J14" s="341"/>
      <c r="K14" s="341">
        <v>750</v>
      </c>
      <c r="L14" s="342">
        <v>34.26222019186843</v>
      </c>
      <c r="M14" s="341">
        <v>64</v>
      </c>
      <c r="N14" s="342">
        <v>8.5333333333333332</v>
      </c>
      <c r="O14" s="341"/>
      <c r="P14" s="341">
        <v>913</v>
      </c>
      <c r="Q14" s="342">
        <v>41.708542713567837</v>
      </c>
      <c r="R14" s="341">
        <v>117</v>
      </c>
      <c r="S14" s="342">
        <v>12.814895947426066</v>
      </c>
    </row>
    <row r="15" spans="1:21" s="275" customFormat="1" ht="18" customHeight="1" x14ac:dyDescent="0.2">
      <c r="A15" s="318"/>
      <c r="B15" s="331" t="s">
        <v>9</v>
      </c>
      <c r="C15" s="341">
        <f t="shared" si="0"/>
        <v>593</v>
      </c>
      <c r="D15" s="342">
        <f t="shared" si="1"/>
        <v>0.17979612998684122</v>
      </c>
      <c r="E15" s="338"/>
      <c r="F15" s="341">
        <v>215</v>
      </c>
      <c r="G15" s="342">
        <v>36.25632377740304</v>
      </c>
      <c r="H15" s="341">
        <v>41</v>
      </c>
      <c r="I15" s="342">
        <v>19.069767441860467</v>
      </c>
      <c r="J15" s="341"/>
      <c r="K15" s="341">
        <v>165</v>
      </c>
      <c r="L15" s="342">
        <v>27.824620573355819</v>
      </c>
      <c r="M15" s="341">
        <v>45</v>
      </c>
      <c r="N15" s="342">
        <v>27.27272727272727</v>
      </c>
      <c r="O15" s="341"/>
      <c r="P15" s="341">
        <v>213</v>
      </c>
      <c r="Q15" s="342">
        <v>35.919055649241152</v>
      </c>
      <c r="R15" s="341">
        <v>64</v>
      </c>
      <c r="S15" s="342">
        <v>30.046948356807512</v>
      </c>
    </row>
    <row r="16" spans="1:21" s="275" customFormat="1" ht="18" customHeight="1" x14ac:dyDescent="0.2">
      <c r="A16" s="318"/>
      <c r="B16" s="331" t="s">
        <v>8</v>
      </c>
      <c r="C16" s="341">
        <f t="shared" si="0"/>
        <v>1507</v>
      </c>
      <c r="D16" s="342">
        <f t="shared" si="1"/>
        <v>0.45691866423300126</v>
      </c>
      <c r="E16" s="338"/>
      <c r="F16" s="341">
        <v>531</v>
      </c>
      <c r="G16" s="342">
        <v>35.235567352355673</v>
      </c>
      <c r="H16" s="341">
        <v>176</v>
      </c>
      <c r="I16" s="342">
        <v>33.145009416195862</v>
      </c>
      <c r="J16" s="341"/>
      <c r="K16" s="341">
        <v>566</v>
      </c>
      <c r="L16" s="342">
        <v>37.558062375580626</v>
      </c>
      <c r="M16" s="341">
        <v>188</v>
      </c>
      <c r="N16" s="342">
        <v>33.215547703180206</v>
      </c>
      <c r="O16" s="341"/>
      <c r="P16" s="341">
        <v>410</v>
      </c>
      <c r="Q16" s="342">
        <v>27.206370272063701</v>
      </c>
      <c r="R16" s="341">
        <v>146</v>
      </c>
      <c r="S16" s="342">
        <v>35.609756097560975</v>
      </c>
    </row>
    <row r="17" spans="1:19" s="275" customFormat="1" ht="18" customHeight="1" x14ac:dyDescent="0.2">
      <c r="A17" s="318"/>
      <c r="B17" s="331" t="s">
        <v>7</v>
      </c>
      <c r="C17" s="341">
        <f t="shared" si="0"/>
        <v>22070</v>
      </c>
      <c r="D17" s="342">
        <f t="shared" si="1"/>
        <v>6.6915692897294878</v>
      </c>
      <c r="E17" s="338"/>
      <c r="F17" s="341">
        <v>3596</v>
      </c>
      <c r="G17" s="342">
        <v>16.293611236973266</v>
      </c>
      <c r="H17" s="341">
        <v>2112</v>
      </c>
      <c r="I17" s="342">
        <v>58.731924360400441</v>
      </c>
      <c r="J17" s="341"/>
      <c r="K17" s="341">
        <v>7162</v>
      </c>
      <c r="L17" s="342">
        <v>32.451291345718168</v>
      </c>
      <c r="M17" s="341">
        <v>3299</v>
      </c>
      <c r="N17" s="342">
        <v>46.062552359676069</v>
      </c>
      <c r="O17" s="341"/>
      <c r="P17" s="341">
        <v>11312</v>
      </c>
      <c r="Q17" s="342">
        <v>51.255097417308562</v>
      </c>
      <c r="R17" s="341">
        <v>5135</v>
      </c>
      <c r="S17" s="342">
        <v>45.394271570014141</v>
      </c>
    </row>
    <row r="18" spans="1:19" s="275" customFormat="1" ht="18" customHeight="1" x14ac:dyDescent="0.2">
      <c r="A18" s="318"/>
      <c r="B18" s="331" t="s">
        <v>43</v>
      </c>
      <c r="C18" s="341">
        <f t="shared" si="0"/>
        <v>15811</v>
      </c>
      <c r="D18" s="342">
        <f t="shared" si="1"/>
        <v>4.793856005433299</v>
      </c>
      <c r="E18" s="338"/>
      <c r="F18" s="341">
        <v>2967</v>
      </c>
      <c r="G18" s="342">
        <v>18.765416482195938</v>
      </c>
      <c r="H18" s="341">
        <v>747</v>
      </c>
      <c r="I18" s="342">
        <v>25.176946410515672</v>
      </c>
      <c r="J18" s="341"/>
      <c r="K18" s="341">
        <v>4509</v>
      </c>
      <c r="L18" s="342">
        <v>28.518120295996457</v>
      </c>
      <c r="M18" s="341">
        <v>1435</v>
      </c>
      <c r="N18" s="342">
        <v>31.82523841206476</v>
      </c>
      <c r="O18" s="341"/>
      <c r="P18" s="341">
        <v>8335</v>
      </c>
      <c r="Q18" s="342">
        <v>52.716463221807594</v>
      </c>
      <c r="R18" s="341">
        <v>3352</v>
      </c>
      <c r="S18" s="342">
        <v>40.215956808638268</v>
      </c>
    </row>
    <row r="19" spans="1:19" s="275" customFormat="1" ht="18" customHeight="1" x14ac:dyDescent="0.2">
      <c r="A19" s="318"/>
      <c r="B19" s="331" t="s">
        <v>44</v>
      </c>
      <c r="C19" s="341">
        <f t="shared" si="0"/>
        <v>33319</v>
      </c>
      <c r="D19" s="342">
        <f t="shared" si="1"/>
        <v>10.102238204100443</v>
      </c>
      <c r="E19" s="338"/>
      <c r="F19" s="341">
        <v>5726</v>
      </c>
      <c r="G19" s="342">
        <v>17.185389717578559</v>
      </c>
      <c r="H19" s="341">
        <v>1205</v>
      </c>
      <c r="I19" s="342">
        <v>21.044359063918964</v>
      </c>
      <c r="J19" s="341"/>
      <c r="K19" s="341">
        <v>12317</v>
      </c>
      <c r="L19" s="342">
        <v>36.966895765179025</v>
      </c>
      <c r="M19" s="341">
        <v>3747</v>
      </c>
      <c r="N19" s="342">
        <v>30.421368839814889</v>
      </c>
      <c r="O19" s="341"/>
      <c r="P19" s="341">
        <v>15276</v>
      </c>
      <c r="Q19" s="342">
        <v>45.847714517242416</v>
      </c>
      <c r="R19" s="341">
        <v>8478</v>
      </c>
      <c r="S19" s="342">
        <v>55.498821681068343</v>
      </c>
    </row>
    <row r="20" spans="1:19" s="275" customFormat="1" ht="18" customHeight="1" x14ac:dyDescent="0.2">
      <c r="A20" s="318"/>
      <c r="B20" s="331" t="s">
        <v>6</v>
      </c>
      <c r="C20" s="341">
        <f t="shared" si="0"/>
        <v>4491</v>
      </c>
      <c r="D20" s="342">
        <f t="shared" si="1"/>
        <v>1.3616600670672916</v>
      </c>
      <c r="E20" s="338"/>
      <c r="F20" s="341">
        <v>723</v>
      </c>
      <c r="G20" s="342">
        <v>16.098864395457582</v>
      </c>
      <c r="H20" s="341">
        <v>360</v>
      </c>
      <c r="I20" s="342">
        <v>49.792531120331951</v>
      </c>
      <c r="J20" s="341"/>
      <c r="K20" s="341">
        <v>1533</v>
      </c>
      <c r="L20" s="342">
        <v>34.134936539746157</v>
      </c>
      <c r="M20" s="341">
        <v>736</v>
      </c>
      <c r="N20" s="342">
        <v>48.010437051532939</v>
      </c>
      <c r="O20" s="341"/>
      <c r="P20" s="341">
        <v>2235</v>
      </c>
      <c r="Q20" s="342">
        <v>49.766199064796254</v>
      </c>
      <c r="R20" s="341">
        <v>1076</v>
      </c>
      <c r="S20" s="342">
        <v>48.143176733780763</v>
      </c>
    </row>
    <row r="21" spans="1:19" s="275" customFormat="1" ht="18" customHeight="1" x14ac:dyDescent="0.2">
      <c r="A21" s="318"/>
      <c r="B21" s="331" t="s">
        <v>5</v>
      </c>
      <c r="C21" s="341">
        <f t="shared" si="0"/>
        <v>1005</v>
      </c>
      <c r="D21" s="342">
        <f t="shared" si="1"/>
        <v>0.30471350866235314</v>
      </c>
      <c r="E21" s="338"/>
      <c r="F21" s="341">
        <v>220</v>
      </c>
      <c r="G21" s="342">
        <v>21.890547263681594</v>
      </c>
      <c r="H21" s="341">
        <v>159</v>
      </c>
      <c r="I21" s="342">
        <v>72.27272727272728</v>
      </c>
      <c r="J21" s="341"/>
      <c r="K21" s="341">
        <v>311</v>
      </c>
      <c r="L21" s="342">
        <v>30.945273631840799</v>
      </c>
      <c r="M21" s="341">
        <v>220</v>
      </c>
      <c r="N21" s="342">
        <v>70.739549839228303</v>
      </c>
      <c r="O21" s="341"/>
      <c r="P21" s="341">
        <v>474</v>
      </c>
      <c r="Q21" s="342">
        <v>47.164179104477611</v>
      </c>
      <c r="R21" s="341">
        <v>359</v>
      </c>
      <c r="S21" s="342">
        <v>75.738396624472571</v>
      </c>
    </row>
    <row r="22" spans="1:19" s="275" customFormat="1" ht="18" customHeight="1" x14ac:dyDescent="0.2">
      <c r="A22" s="318"/>
      <c r="B22" s="331" t="s">
        <v>38</v>
      </c>
      <c r="C22" s="341">
        <f t="shared" si="0"/>
        <v>25930</v>
      </c>
      <c r="D22" s="342">
        <f t="shared" si="1"/>
        <v>7.8619117210097693</v>
      </c>
      <c r="E22" s="338"/>
      <c r="F22" s="341">
        <v>9141</v>
      </c>
      <c r="G22" s="342">
        <v>35.252603162360202</v>
      </c>
      <c r="H22" s="341">
        <v>7333</v>
      </c>
      <c r="I22" s="342">
        <v>80.220982387047371</v>
      </c>
      <c r="J22" s="341"/>
      <c r="K22" s="341">
        <v>8919</v>
      </c>
      <c r="L22" s="342">
        <v>34.396451986116467</v>
      </c>
      <c r="M22" s="341">
        <v>6034</v>
      </c>
      <c r="N22" s="342">
        <v>67.6533243637179</v>
      </c>
      <c r="O22" s="341"/>
      <c r="P22" s="341">
        <v>7870</v>
      </c>
      <c r="Q22" s="342">
        <v>30.35094485152333</v>
      </c>
      <c r="R22" s="341">
        <v>4728</v>
      </c>
      <c r="S22" s="342">
        <v>60.076238881829738</v>
      </c>
    </row>
    <row r="23" spans="1:19" s="275" customFormat="1" ht="18" customHeight="1" x14ac:dyDescent="0.2">
      <c r="A23" s="318"/>
      <c r="B23" s="331" t="s">
        <v>45</v>
      </c>
      <c r="C23" s="341">
        <f t="shared" si="0"/>
        <v>48464</v>
      </c>
      <c r="D23" s="342">
        <f t="shared" si="1"/>
        <v>14.694164660509736</v>
      </c>
      <c r="E23" s="338"/>
      <c r="F23" s="341">
        <v>12451</v>
      </c>
      <c r="G23" s="342">
        <v>25.691234730934305</v>
      </c>
      <c r="H23" s="341">
        <v>2948</v>
      </c>
      <c r="I23" s="342">
        <v>23.676813107380934</v>
      </c>
      <c r="J23" s="341"/>
      <c r="K23" s="341">
        <v>18699</v>
      </c>
      <c r="L23" s="342">
        <v>38.583278309673155</v>
      </c>
      <c r="M23" s="341">
        <v>3794</v>
      </c>
      <c r="N23" s="342">
        <v>20.289855072463769</v>
      </c>
      <c r="O23" s="341"/>
      <c r="P23" s="341">
        <v>17314</v>
      </c>
      <c r="Q23" s="342">
        <v>35.725486959392541</v>
      </c>
      <c r="R23" s="341">
        <v>3876</v>
      </c>
      <c r="S23" s="342">
        <v>22.386508028185283</v>
      </c>
    </row>
    <row r="24" spans="1:19" s="275" customFormat="1" ht="18" customHeight="1" x14ac:dyDescent="0.2">
      <c r="A24" s="318">
        <v>47094</v>
      </c>
      <c r="B24" s="331" t="s">
        <v>46</v>
      </c>
      <c r="C24" s="341">
        <f t="shared" si="0"/>
        <v>3169</v>
      </c>
      <c r="D24" s="342">
        <f t="shared" si="1"/>
        <v>0.960832944229848</v>
      </c>
      <c r="E24" s="338"/>
      <c r="F24" s="341">
        <v>486</v>
      </c>
      <c r="G24" s="342">
        <v>15.336068160302935</v>
      </c>
      <c r="H24" s="341">
        <v>263</v>
      </c>
      <c r="I24" s="342">
        <v>54.115226337448561</v>
      </c>
      <c r="J24" s="341"/>
      <c r="K24" s="341">
        <v>989</v>
      </c>
      <c r="L24" s="342">
        <v>31.208583149258441</v>
      </c>
      <c r="M24" s="341">
        <v>437</v>
      </c>
      <c r="N24" s="342">
        <v>44.186046511627907</v>
      </c>
      <c r="O24" s="341"/>
      <c r="P24" s="341">
        <v>1694</v>
      </c>
      <c r="Q24" s="342">
        <v>53.455348690438619</v>
      </c>
      <c r="R24" s="341">
        <v>718</v>
      </c>
      <c r="S24" s="342">
        <v>42.384887839433297</v>
      </c>
    </row>
    <row r="25" spans="1:19" s="275" customFormat="1" ht="18" customHeight="1" x14ac:dyDescent="0.2">
      <c r="B25" s="331" t="s">
        <v>47</v>
      </c>
      <c r="C25" s="341">
        <f t="shared" si="0"/>
        <v>1007</v>
      </c>
      <c r="D25" s="342">
        <f t="shared" si="1"/>
        <v>0.30531990370446732</v>
      </c>
      <c r="E25" s="338"/>
      <c r="F25" s="341">
        <v>154</v>
      </c>
      <c r="G25" s="342">
        <v>15.29294935451837</v>
      </c>
      <c r="H25" s="341">
        <v>5</v>
      </c>
      <c r="I25" s="342">
        <v>3.2467532467532463</v>
      </c>
      <c r="J25" s="341"/>
      <c r="K25" s="341">
        <v>275</v>
      </c>
      <c r="L25" s="342">
        <v>27.308838133068519</v>
      </c>
      <c r="M25" s="341">
        <v>4</v>
      </c>
      <c r="N25" s="342">
        <v>1.4545454545454546</v>
      </c>
      <c r="O25" s="341"/>
      <c r="P25" s="341">
        <v>578</v>
      </c>
      <c r="Q25" s="342">
        <v>57.398212512413103</v>
      </c>
      <c r="R25" s="341">
        <v>10</v>
      </c>
      <c r="S25" s="342">
        <v>1.7301038062283738</v>
      </c>
    </row>
    <row r="26" spans="1:19" s="275" customFormat="1" ht="18" customHeight="1" x14ac:dyDescent="0.2">
      <c r="B26" s="331" t="s">
        <v>48</v>
      </c>
      <c r="C26" s="341">
        <f t="shared" si="0"/>
        <v>5564</v>
      </c>
      <c r="D26" s="342">
        <f t="shared" si="1"/>
        <v>1.6869910071615253</v>
      </c>
      <c r="E26" s="338"/>
      <c r="F26" s="341">
        <v>1248</v>
      </c>
      <c r="G26" s="342">
        <v>22.429906542056074</v>
      </c>
      <c r="H26" s="341">
        <v>141</v>
      </c>
      <c r="I26" s="342">
        <v>11.298076923076923</v>
      </c>
      <c r="J26" s="341"/>
      <c r="K26" s="341">
        <v>1774</v>
      </c>
      <c r="L26" s="342">
        <v>31.883537023723939</v>
      </c>
      <c r="M26" s="341">
        <v>309</v>
      </c>
      <c r="N26" s="342">
        <v>17.418263810597519</v>
      </c>
      <c r="O26" s="341"/>
      <c r="P26" s="341">
        <v>2542</v>
      </c>
      <c r="Q26" s="342">
        <v>45.686556434219987</v>
      </c>
      <c r="R26" s="341">
        <v>793</v>
      </c>
      <c r="S26" s="342">
        <v>31.195908733280881</v>
      </c>
    </row>
    <row r="27" spans="1:19" s="275" customFormat="1" ht="18" customHeight="1" x14ac:dyDescent="0.2">
      <c r="B27" s="331" t="s">
        <v>49</v>
      </c>
      <c r="C27" s="341">
        <f t="shared" si="0"/>
        <v>3758</v>
      </c>
      <c r="D27" s="342">
        <f t="shared" si="1"/>
        <v>1.1394162841324611</v>
      </c>
      <c r="E27" s="338"/>
      <c r="F27" s="341">
        <v>745</v>
      </c>
      <c r="G27" s="342">
        <v>19.824374667376262</v>
      </c>
      <c r="H27" s="341">
        <v>186</v>
      </c>
      <c r="I27" s="342">
        <v>24.966442953020135</v>
      </c>
      <c r="J27" s="341"/>
      <c r="K27" s="341">
        <v>1348</v>
      </c>
      <c r="L27" s="342">
        <v>35.870143693453969</v>
      </c>
      <c r="M27" s="341">
        <v>336</v>
      </c>
      <c r="N27" s="342">
        <v>24.925816023738872</v>
      </c>
      <c r="O27" s="341"/>
      <c r="P27" s="341">
        <v>1665</v>
      </c>
      <c r="Q27" s="342">
        <v>44.30548163916977</v>
      </c>
      <c r="R27" s="341">
        <v>729</v>
      </c>
      <c r="S27" s="342">
        <v>43.78378378378379</v>
      </c>
    </row>
    <row r="28" spans="1:19" s="275" customFormat="1" ht="18" customHeight="1" x14ac:dyDescent="0.2">
      <c r="B28" s="336" t="s">
        <v>4</v>
      </c>
      <c r="C28" s="343">
        <f t="shared" si="0"/>
        <v>1140</v>
      </c>
      <c r="D28" s="344">
        <f t="shared" si="1"/>
        <v>0.34564517400505734</v>
      </c>
      <c r="E28" s="338"/>
      <c r="F28" s="343">
        <v>336</v>
      </c>
      <c r="G28" s="344">
        <v>29.473684210526311</v>
      </c>
      <c r="H28" s="343">
        <v>121</v>
      </c>
      <c r="I28" s="344">
        <v>36.011904761904759</v>
      </c>
      <c r="J28" s="341"/>
      <c r="K28" s="343">
        <v>386</v>
      </c>
      <c r="L28" s="344">
        <v>33.859649122807021</v>
      </c>
      <c r="M28" s="343">
        <v>153</v>
      </c>
      <c r="N28" s="344">
        <v>39.637305699481864</v>
      </c>
      <c r="O28" s="341"/>
      <c r="P28" s="343">
        <v>418</v>
      </c>
      <c r="Q28" s="344">
        <v>36.666666666666664</v>
      </c>
      <c r="R28" s="343">
        <v>208</v>
      </c>
      <c r="S28" s="344">
        <v>49.760765550239235</v>
      </c>
    </row>
    <row r="29" spans="1:19" s="212" customFormat="1" ht="18" customHeight="1" x14ac:dyDescent="0.2">
      <c r="B29" s="332" t="s">
        <v>3</v>
      </c>
      <c r="C29" s="333">
        <f>SUM(C11:C28)</f>
        <v>329818</v>
      </c>
      <c r="D29" s="334">
        <f t="shared" si="1"/>
        <v>100</v>
      </c>
      <c r="E29" s="349"/>
      <c r="F29" s="333">
        <f>SUM(F11:F28)</f>
        <v>74238</v>
      </c>
      <c r="G29" s="334">
        <f t="shared" ref="G29" si="2">F29/$C29*100</f>
        <v>22.508777568234603</v>
      </c>
      <c r="H29" s="333">
        <f>SUM(H11:H28)</f>
        <v>27070</v>
      </c>
      <c r="I29" s="334">
        <f t="shared" ref="I29" si="3">H29/F29*100</f>
        <v>36.46380559821116</v>
      </c>
      <c r="J29" s="352"/>
      <c r="K29" s="333">
        <f>SUM(K11:K28)</f>
        <v>129730</v>
      </c>
      <c r="L29" s="334">
        <f t="shared" ref="L29" si="4">K29/$C29*100</f>
        <v>39.33381440673341</v>
      </c>
      <c r="M29" s="333">
        <f>SUM(M11:M28)</f>
        <v>42293</v>
      </c>
      <c r="N29" s="334">
        <f t="shared" ref="N29" si="5">M29/K29*100</f>
        <v>32.600786248361985</v>
      </c>
      <c r="O29" s="352"/>
      <c r="P29" s="333">
        <f>SUM(P11:P28)</f>
        <v>125850</v>
      </c>
      <c r="Q29" s="353">
        <f t="shared" ref="Q29" si="6">P29/$C29*100</f>
        <v>38.157408025031984</v>
      </c>
      <c r="R29" s="333">
        <f>SUM(R11:R28)</f>
        <v>49349</v>
      </c>
      <c r="S29" s="353">
        <f t="shared" ref="S29" si="7">R29/P29*100</f>
        <v>39.212554628526028</v>
      </c>
    </row>
    <row r="30" spans="1:19" s="256" customFormat="1" ht="6.75" customHeight="1" x14ac:dyDescent="0.2">
      <c r="B30" s="1133"/>
      <c r="C30" s="1133"/>
      <c r="D30" s="1133"/>
      <c r="E30" s="293"/>
    </row>
    <row r="31" spans="1:19" ht="26.25" customHeight="1" x14ac:dyDescent="0.2">
      <c r="B31" s="1149"/>
      <c r="C31" s="1149"/>
      <c r="D31" s="1149"/>
      <c r="E31" s="1149"/>
      <c r="F31" s="1149"/>
      <c r="G31" s="1149"/>
      <c r="H31" s="1149"/>
      <c r="I31" s="1149"/>
      <c r="J31" s="1149"/>
      <c r="K31" s="1149"/>
      <c r="L31" s="1149"/>
      <c r="M31" s="1149"/>
      <c r="N31" s="1149"/>
      <c r="O31" s="1149"/>
      <c r="P31" s="1149"/>
      <c r="Q31" s="1149"/>
    </row>
    <row r="32" spans="1:19" x14ac:dyDescent="0.2">
      <c r="F32" s="319"/>
      <c r="K32" s="319"/>
    </row>
    <row r="33" spans="2:11" x14ac:dyDescent="0.2">
      <c r="B33" s="319"/>
      <c r="K33" s="319"/>
    </row>
  </sheetData>
  <mergeCells count="17">
    <mergeCell ref="B4:S4"/>
    <mergeCell ref="B5:S5"/>
    <mergeCell ref="B30:D30"/>
    <mergeCell ref="B31:Q31"/>
    <mergeCell ref="B2:D2"/>
    <mergeCell ref="F2:Q2"/>
    <mergeCell ref="B7:B9"/>
    <mergeCell ref="C7:D8"/>
    <mergeCell ref="F7:I7"/>
    <mergeCell ref="K7:N7"/>
    <mergeCell ref="P7:S7"/>
    <mergeCell ref="F8:G8"/>
    <mergeCell ref="H8:I8"/>
    <mergeCell ref="K8:L8"/>
    <mergeCell ref="M8:N8"/>
    <mergeCell ref="P8:Q8"/>
    <mergeCell ref="R8:S8"/>
  </mergeCells>
  <printOptions horizontalCentered="1"/>
  <pageMargins left="0" right="0" top="0.43307086614173229" bottom="0.43307086614173229" header="0" footer="0"/>
  <pageSetup paperSize="9" scale="97" orientation="landscape"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61">
    <pageSetUpPr fitToPage="1"/>
  </sheetPr>
  <dimension ref="A1:U33"/>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0.140625" style="264" customWidth="1"/>
    <col min="4" max="4" width="8.140625" style="264" customWidth="1"/>
    <col min="5" max="5" width="0.85546875" style="264" customWidth="1"/>
    <col min="6" max="6" width="10" style="264" customWidth="1"/>
    <col min="7" max="7" width="7.140625" style="264" customWidth="1"/>
    <col min="8" max="9" width="8" style="264" customWidth="1"/>
    <col min="10" max="10" width="0.7109375" style="264" customWidth="1"/>
    <col min="11" max="11" width="10.140625" style="264" customWidth="1"/>
    <col min="12" max="14" width="8" style="264" customWidth="1"/>
    <col min="15" max="15" width="0.5703125" style="264" customWidth="1"/>
    <col min="16" max="16" width="9" style="264" customWidth="1"/>
    <col min="17" max="17" width="7.42578125" style="264" customWidth="1"/>
    <col min="18" max="18" width="8" style="264" customWidth="1"/>
    <col min="19" max="19" width="8.85546875" style="264" customWidth="1"/>
    <col min="20" max="20" width="7.5703125" style="264" customWidth="1"/>
    <col min="21" max="21" width="8.28515625" style="264" customWidth="1"/>
    <col min="22" max="22" width="8.85546875" style="264" customWidth="1"/>
    <col min="23" max="16384" width="11.42578125" style="264"/>
  </cols>
  <sheetData>
    <row r="1" spans="1:21" ht="9.75" customHeight="1" x14ac:dyDescent="0.2">
      <c r="B1" s="264" t="s">
        <v>66</v>
      </c>
    </row>
    <row r="2" spans="1:21" s="205" customFormat="1" ht="49.5" customHeight="1" x14ac:dyDescent="0.2">
      <c r="B2" s="1033"/>
      <c r="C2" s="1033"/>
      <c r="D2" s="1033"/>
      <c r="E2" s="206"/>
      <c r="F2" s="1134"/>
      <c r="G2" s="1134"/>
      <c r="H2" s="1134"/>
      <c r="I2" s="1134"/>
      <c r="J2" s="1134"/>
      <c r="K2" s="1134"/>
      <c r="L2" s="1134"/>
      <c r="M2" s="1134"/>
      <c r="N2" s="1134"/>
      <c r="O2" s="1134"/>
      <c r="P2" s="1134"/>
      <c r="Q2" s="1134"/>
      <c r="S2" s="206"/>
    </row>
    <row r="3" spans="1:21" s="205" customFormat="1" ht="3" customHeight="1" x14ac:dyDescent="0.2">
      <c r="B3" s="206"/>
      <c r="C3" s="206"/>
      <c r="D3" s="206"/>
      <c r="E3" s="206"/>
      <c r="K3" s="206"/>
      <c r="P3" s="206"/>
      <c r="S3" s="206"/>
    </row>
    <row r="4" spans="1:21" s="208" customFormat="1" ht="15" customHeight="1" x14ac:dyDescent="0.2">
      <c r="B4" s="1148" t="s">
        <v>446</v>
      </c>
      <c r="C4" s="1148"/>
      <c r="D4" s="1148"/>
      <c r="E4" s="1148"/>
      <c r="F4" s="1148"/>
      <c r="G4" s="1148"/>
      <c r="H4" s="1148"/>
      <c r="I4" s="1148"/>
      <c r="J4" s="1148"/>
      <c r="K4" s="1148"/>
      <c r="L4" s="1148"/>
      <c r="M4" s="1148"/>
      <c r="N4" s="1148"/>
      <c r="O4" s="1148"/>
      <c r="P4" s="1148"/>
      <c r="Q4" s="1148"/>
      <c r="R4" s="1148"/>
      <c r="S4" s="1148"/>
      <c r="T4" s="314"/>
    </row>
    <row r="5" spans="1:21" s="315" customFormat="1" ht="15" customHeight="1" x14ac:dyDescent="0.2">
      <c r="B5" s="1135" t="str">
        <f>porsaad!B6</f>
        <v>Situación a 31 de mayo de 2023</v>
      </c>
      <c r="C5" s="1135"/>
      <c r="D5" s="1135"/>
      <c r="E5" s="1135"/>
      <c r="F5" s="1135"/>
      <c r="G5" s="1135"/>
      <c r="H5" s="1135"/>
      <c r="I5" s="1135"/>
      <c r="J5" s="1135"/>
      <c r="K5" s="1135"/>
      <c r="L5" s="1135"/>
      <c r="M5" s="1135"/>
      <c r="N5" s="1135"/>
      <c r="O5" s="1135"/>
      <c r="P5" s="1135"/>
      <c r="Q5" s="1135"/>
      <c r="R5" s="1135"/>
      <c r="S5" s="1135"/>
      <c r="T5" s="316"/>
      <c r="U5" s="91"/>
    </row>
    <row r="6" spans="1:21" s="208" customFormat="1" ht="4.5" customHeight="1" x14ac:dyDescent="0.2"/>
    <row r="7" spans="1:21" s="211" customFormat="1" ht="15" customHeight="1" x14ac:dyDescent="0.2">
      <c r="A7" s="212"/>
      <c r="B7" s="1136" t="s">
        <v>15</v>
      </c>
      <c r="C7" s="1139" t="s">
        <v>81</v>
      </c>
      <c r="D7" s="1140"/>
      <c r="E7" s="347"/>
      <c r="F7" s="1150" t="s">
        <v>34</v>
      </c>
      <c r="G7" s="1151"/>
      <c r="H7" s="1151"/>
      <c r="I7" s="1152"/>
      <c r="J7" s="351"/>
      <c r="K7" s="1150" t="s">
        <v>52</v>
      </c>
      <c r="L7" s="1151"/>
      <c r="M7" s="1151"/>
      <c r="N7" s="1152"/>
      <c r="O7" s="351"/>
      <c r="P7" s="1150" t="s">
        <v>53</v>
      </c>
      <c r="Q7" s="1151"/>
      <c r="R7" s="1151"/>
      <c r="S7" s="1152"/>
    </row>
    <row r="8" spans="1:21" s="211" customFormat="1" ht="29.25" customHeight="1" x14ac:dyDescent="0.2">
      <c r="A8" s="212"/>
      <c r="B8" s="1137"/>
      <c r="C8" s="1141"/>
      <c r="D8" s="1142"/>
      <c r="E8" s="347"/>
      <c r="F8" s="1153" t="s">
        <v>75</v>
      </c>
      <c r="G8" s="1154"/>
      <c r="H8" s="1155" t="s">
        <v>137</v>
      </c>
      <c r="I8" s="1156"/>
      <c r="J8" s="329"/>
      <c r="K8" s="1153" t="s">
        <v>75</v>
      </c>
      <c r="L8" s="1154"/>
      <c r="M8" s="1155" t="s">
        <v>137</v>
      </c>
      <c r="N8" s="1156"/>
      <c r="O8" s="329"/>
      <c r="P8" s="1153" t="s">
        <v>75</v>
      </c>
      <c r="Q8" s="1154"/>
      <c r="R8" s="1155" t="s">
        <v>137</v>
      </c>
      <c r="S8" s="1156"/>
    </row>
    <row r="9" spans="1:21" s="216" customFormat="1" ht="29.25" customHeight="1" x14ac:dyDescent="0.2">
      <c r="A9" s="317"/>
      <c r="B9" s="1138"/>
      <c r="C9" s="322" t="s">
        <v>12</v>
      </c>
      <c r="D9" s="324" t="s">
        <v>13</v>
      </c>
      <c r="E9" s="348"/>
      <c r="F9" s="346" t="s">
        <v>12</v>
      </c>
      <c r="G9" s="324" t="s">
        <v>77</v>
      </c>
      <c r="H9" s="322" t="s">
        <v>12</v>
      </c>
      <c r="I9" s="323" t="s">
        <v>138</v>
      </c>
      <c r="J9" s="321"/>
      <c r="K9" s="322" t="s">
        <v>12</v>
      </c>
      <c r="L9" s="324" t="s">
        <v>77</v>
      </c>
      <c r="M9" s="322" t="s">
        <v>12</v>
      </c>
      <c r="N9" s="323" t="s">
        <v>138</v>
      </c>
      <c r="O9" s="321"/>
      <c r="P9" s="322" t="s">
        <v>12</v>
      </c>
      <c r="Q9" s="324" t="s">
        <v>77</v>
      </c>
      <c r="R9" s="322" t="s">
        <v>12</v>
      </c>
      <c r="S9" s="323" t="s">
        <v>138</v>
      </c>
    </row>
    <row r="10" spans="1:21" s="216" customFormat="1" ht="6" customHeight="1" x14ac:dyDescent="0.2">
      <c r="A10" s="317"/>
      <c r="B10" s="320"/>
      <c r="C10" s="321"/>
      <c r="D10" s="321"/>
      <c r="E10" s="321"/>
      <c r="F10" s="321"/>
      <c r="G10" s="321"/>
      <c r="H10" s="321"/>
      <c r="I10" s="321"/>
      <c r="J10" s="321"/>
      <c r="K10" s="321"/>
      <c r="L10" s="321"/>
      <c r="M10" s="321"/>
      <c r="N10" s="321"/>
      <c r="O10" s="321"/>
      <c r="P10" s="321"/>
      <c r="Q10" s="321"/>
    </row>
    <row r="11" spans="1:21" s="275" customFormat="1" ht="18" customHeight="1" x14ac:dyDescent="0.2">
      <c r="A11" s="318"/>
      <c r="B11" s="330" t="s">
        <v>11</v>
      </c>
      <c r="C11" s="335">
        <f>F11+K11+P11</f>
        <v>14261</v>
      </c>
      <c r="D11" s="340">
        <f>C11/C$29*100</f>
        <v>14.272989311021259</v>
      </c>
      <c r="E11" s="338"/>
      <c r="F11" s="335">
        <v>6018</v>
      </c>
      <c r="G11" s="340">
        <v>42.199004277399901</v>
      </c>
      <c r="H11" s="335">
        <v>2197</v>
      </c>
      <c r="I11" s="340">
        <v>36.507145230973748</v>
      </c>
      <c r="J11" s="341"/>
      <c r="K11" s="335">
        <v>7881</v>
      </c>
      <c r="L11" s="340">
        <v>55.262604305448427</v>
      </c>
      <c r="M11" s="335">
        <v>3552</v>
      </c>
      <c r="N11" s="340">
        <v>45.070422535211272</v>
      </c>
      <c r="O11" s="341"/>
      <c r="P11" s="335">
        <v>362</v>
      </c>
      <c r="Q11" s="340">
        <v>2.5383914171516726</v>
      </c>
      <c r="R11" s="335">
        <v>352</v>
      </c>
      <c r="S11" s="340">
        <v>97.237569060773481</v>
      </c>
    </row>
    <row r="12" spans="1:21" s="275" customFormat="1" ht="18" customHeight="1" x14ac:dyDescent="0.2">
      <c r="A12" s="318"/>
      <c r="B12" s="331" t="s">
        <v>10</v>
      </c>
      <c r="C12" s="341">
        <f t="shared" ref="C12:C28" si="0">F12+K12+P12</f>
        <v>1685</v>
      </c>
      <c r="D12" s="342">
        <f t="shared" ref="D12:D29" si="1">C12/C$29*100</f>
        <v>1.6864165899355459</v>
      </c>
      <c r="E12" s="338"/>
      <c r="F12" s="341">
        <v>466</v>
      </c>
      <c r="G12" s="342">
        <v>27.655786350148372</v>
      </c>
      <c r="H12" s="341">
        <v>251</v>
      </c>
      <c r="I12" s="342">
        <v>53.862660944206006</v>
      </c>
      <c r="J12" s="341"/>
      <c r="K12" s="341">
        <v>621</v>
      </c>
      <c r="L12" s="342">
        <v>36.854599406528187</v>
      </c>
      <c r="M12" s="341">
        <v>325</v>
      </c>
      <c r="N12" s="342">
        <v>52.334943639291467</v>
      </c>
      <c r="O12" s="341"/>
      <c r="P12" s="341">
        <v>598</v>
      </c>
      <c r="Q12" s="342">
        <v>35.489614243323444</v>
      </c>
      <c r="R12" s="341">
        <v>158</v>
      </c>
      <c r="S12" s="342">
        <v>26.421404682274247</v>
      </c>
    </row>
    <row r="13" spans="1:21" s="275" customFormat="1" ht="18" customHeight="1" x14ac:dyDescent="0.2">
      <c r="A13" s="318"/>
      <c r="B13" s="331" t="s">
        <v>40</v>
      </c>
      <c r="C13" s="341">
        <f t="shared" si="0"/>
        <v>2240</v>
      </c>
      <c r="D13" s="342">
        <f t="shared" si="1"/>
        <v>2.2418831818727734</v>
      </c>
      <c r="E13" s="338"/>
      <c r="F13" s="341">
        <v>543</v>
      </c>
      <c r="G13" s="342">
        <v>24.241071428571427</v>
      </c>
      <c r="H13" s="341">
        <v>11</v>
      </c>
      <c r="I13" s="342">
        <v>2.0257826887661143</v>
      </c>
      <c r="J13" s="341"/>
      <c r="K13" s="341">
        <v>893</v>
      </c>
      <c r="L13" s="342">
        <v>39.866071428571431</v>
      </c>
      <c r="M13" s="341">
        <v>17</v>
      </c>
      <c r="N13" s="342">
        <v>1.9036954087346025</v>
      </c>
      <c r="O13" s="341"/>
      <c r="P13" s="341">
        <v>804</v>
      </c>
      <c r="Q13" s="342">
        <v>35.892857142857146</v>
      </c>
      <c r="R13" s="341">
        <v>25</v>
      </c>
      <c r="S13" s="342">
        <v>3.1094527363184081</v>
      </c>
    </row>
    <row r="14" spans="1:21" s="275" customFormat="1" ht="18" customHeight="1" x14ac:dyDescent="0.2">
      <c r="A14" s="318"/>
      <c r="B14" s="331" t="s">
        <v>41</v>
      </c>
      <c r="C14" s="341">
        <f t="shared" si="0"/>
        <v>1632</v>
      </c>
      <c r="D14" s="342">
        <f t="shared" si="1"/>
        <v>1.6333720325073062</v>
      </c>
      <c r="E14" s="338"/>
      <c r="F14" s="341">
        <v>564</v>
      </c>
      <c r="G14" s="342">
        <v>34.558823529411761</v>
      </c>
      <c r="H14" s="341">
        <v>267</v>
      </c>
      <c r="I14" s="342">
        <v>47.340425531914896</v>
      </c>
      <c r="J14" s="341"/>
      <c r="K14" s="341">
        <v>892</v>
      </c>
      <c r="L14" s="342">
        <v>54.656862745098032</v>
      </c>
      <c r="M14" s="341">
        <v>225</v>
      </c>
      <c r="N14" s="342">
        <v>25.224215246636771</v>
      </c>
      <c r="O14" s="341"/>
      <c r="P14" s="341">
        <v>176</v>
      </c>
      <c r="Q14" s="342">
        <v>10.784313725490197</v>
      </c>
      <c r="R14" s="341">
        <v>54</v>
      </c>
      <c r="S14" s="342">
        <v>30.681818181818183</v>
      </c>
    </row>
    <row r="15" spans="1:21" s="275" customFormat="1" ht="18" customHeight="1" x14ac:dyDescent="0.2">
      <c r="A15" s="318"/>
      <c r="B15" s="331" t="s">
        <v>9</v>
      </c>
      <c r="C15" s="341">
        <f t="shared" si="0"/>
        <v>5456</v>
      </c>
      <c r="D15" s="342">
        <f t="shared" si="1"/>
        <v>5.4605868929901114</v>
      </c>
      <c r="E15" s="338"/>
      <c r="F15" s="341">
        <v>1395</v>
      </c>
      <c r="G15" s="342">
        <v>25.568181818181817</v>
      </c>
      <c r="H15" s="341">
        <v>884</v>
      </c>
      <c r="I15" s="342">
        <v>63.369175627240146</v>
      </c>
      <c r="J15" s="341"/>
      <c r="K15" s="341">
        <v>1880</v>
      </c>
      <c r="L15" s="342">
        <v>34.457478005865106</v>
      </c>
      <c r="M15" s="341">
        <v>1286</v>
      </c>
      <c r="N15" s="342">
        <v>68.40425531914893</v>
      </c>
      <c r="O15" s="341"/>
      <c r="P15" s="341">
        <v>2181</v>
      </c>
      <c r="Q15" s="342">
        <v>39.974340175953074</v>
      </c>
      <c r="R15" s="341">
        <v>1626</v>
      </c>
      <c r="S15" s="342">
        <v>74.552957359009625</v>
      </c>
    </row>
    <row r="16" spans="1:21" s="275" customFormat="1" ht="18" customHeight="1" x14ac:dyDescent="0.2">
      <c r="A16" s="318"/>
      <c r="B16" s="331" t="s">
        <v>8</v>
      </c>
      <c r="C16" s="341">
        <f t="shared" si="0"/>
        <v>2045</v>
      </c>
      <c r="D16" s="342">
        <f t="shared" si="1"/>
        <v>2.0467192441650983</v>
      </c>
      <c r="E16" s="338"/>
      <c r="F16" s="341">
        <v>792</v>
      </c>
      <c r="G16" s="342">
        <v>38.728606356968214</v>
      </c>
      <c r="H16" s="341">
        <v>2</v>
      </c>
      <c r="I16" s="342">
        <v>0.25252525252525254</v>
      </c>
      <c r="J16" s="341"/>
      <c r="K16" s="341">
        <v>763</v>
      </c>
      <c r="L16" s="342">
        <v>37.310513447432761</v>
      </c>
      <c r="M16" s="341">
        <v>4</v>
      </c>
      <c r="N16" s="342">
        <v>0.52424639580602883</v>
      </c>
      <c r="O16" s="341"/>
      <c r="P16" s="341">
        <v>490</v>
      </c>
      <c r="Q16" s="342">
        <v>23.960880195599021</v>
      </c>
      <c r="R16" s="341">
        <v>7</v>
      </c>
      <c r="S16" s="342">
        <v>1.4285714285714286</v>
      </c>
    </row>
    <row r="17" spans="1:19" s="275" customFormat="1" ht="18" customHeight="1" x14ac:dyDescent="0.2">
      <c r="A17" s="318"/>
      <c r="B17" s="331" t="s">
        <v>7</v>
      </c>
      <c r="C17" s="341">
        <f t="shared" si="0"/>
        <v>7839</v>
      </c>
      <c r="D17" s="342">
        <f t="shared" si="1"/>
        <v>7.8455902958485133</v>
      </c>
      <c r="E17" s="338"/>
      <c r="F17" s="341">
        <v>2125</v>
      </c>
      <c r="G17" s="342">
        <v>27.108049496109199</v>
      </c>
      <c r="H17" s="341">
        <v>29</v>
      </c>
      <c r="I17" s="342">
        <v>1.3647058823529412</v>
      </c>
      <c r="J17" s="341"/>
      <c r="K17" s="341">
        <v>2445</v>
      </c>
      <c r="L17" s="342">
        <v>31.190202831993872</v>
      </c>
      <c r="M17" s="341">
        <v>24</v>
      </c>
      <c r="N17" s="342">
        <v>0.98159509202453998</v>
      </c>
      <c r="O17" s="341"/>
      <c r="P17" s="341">
        <v>3269</v>
      </c>
      <c r="Q17" s="342">
        <v>41.701747671896925</v>
      </c>
      <c r="R17" s="341">
        <v>30</v>
      </c>
      <c r="S17" s="342">
        <v>0.91771183848271642</v>
      </c>
    </row>
    <row r="18" spans="1:19" s="275" customFormat="1" ht="18" customHeight="1" x14ac:dyDescent="0.2">
      <c r="A18" s="318"/>
      <c r="B18" s="331" t="s">
        <v>43</v>
      </c>
      <c r="C18" s="341">
        <f t="shared" si="0"/>
        <v>3476</v>
      </c>
      <c r="D18" s="342">
        <f t="shared" si="1"/>
        <v>3.4789222947275711</v>
      </c>
      <c r="E18" s="338"/>
      <c r="F18" s="341">
        <v>1172</v>
      </c>
      <c r="G18" s="342">
        <v>33.716915995397009</v>
      </c>
      <c r="H18" s="341">
        <v>333</v>
      </c>
      <c r="I18" s="342">
        <v>28.41296928327645</v>
      </c>
      <c r="J18" s="341"/>
      <c r="K18" s="341">
        <v>1353</v>
      </c>
      <c r="L18" s="342">
        <v>38.924050632911396</v>
      </c>
      <c r="M18" s="341">
        <v>581</v>
      </c>
      <c r="N18" s="342">
        <v>42.941611234294164</v>
      </c>
      <c r="O18" s="341"/>
      <c r="P18" s="341">
        <v>951</v>
      </c>
      <c r="Q18" s="342">
        <v>27.359033371691599</v>
      </c>
      <c r="R18" s="341">
        <v>514</v>
      </c>
      <c r="S18" s="342">
        <v>54.04837013669821</v>
      </c>
    </row>
    <row r="19" spans="1:19" s="275" customFormat="1" ht="18" customHeight="1" x14ac:dyDescent="0.2">
      <c r="A19" s="318"/>
      <c r="B19" s="331" t="s">
        <v>44</v>
      </c>
      <c r="C19" s="341">
        <f t="shared" si="0"/>
        <v>13178</v>
      </c>
      <c r="D19" s="342">
        <f t="shared" si="1"/>
        <v>13.18907882621402</v>
      </c>
      <c r="E19" s="338"/>
      <c r="F19" s="341">
        <v>3302</v>
      </c>
      <c r="G19" s="342">
        <v>25.056913036879646</v>
      </c>
      <c r="H19" s="341">
        <v>340</v>
      </c>
      <c r="I19" s="342">
        <v>10.296789824348879</v>
      </c>
      <c r="J19" s="341"/>
      <c r="K19" s="341">
        <v>6686</v>
      </c>
      <c r="L19" s="342">
        <v>50.736075276976777</v>
      </c>
      <c r="M19" s="341">
        <v>1045</v>
      </c>
      <c r="N19" s="342">
        <v>15.629673945557881</v>
      </c>
      <c r="O19" s="341"/>
      <c r="P19" s="341">
        <v>3190</v>
      </c>
      <c r="Q19" s="342">
        <v>24.207011686143574</v>
      </c>
      <c r="R19" s="341">
        <v>2799</v>
      </c>
      <c r="S19" s="342">
        <v>87.742946708463947</v>
      </c>
    </row>
    <row r="20" spans="1:19" s="275" customFormat="1" ht="18" customHeight="1" x14ac:dyDescent="0.2">
      <c r="A20" s="318"/>
      <c r="B20" s="331" t="s">
        <v>6</v>
      </c>
      <c r="C20" s="341">
        <f t="shared" si="0"/>
        <v>7999</v>
      </c>
      <c r="D20" s="342">
        <f t="shared" si="1"/>
        <v>8.0057248088394246</v>
      </c>
      <c r="E20" s="338"/>
      <c r="F20" s="341">
        <v>2480</v>
      </c>
      <c r="G20" s="342">
        <v>31.003875484435557</v>
      </c>
      <c r="H20" s="341">
        <v>370</v>
      </c>
      <c r="I20" s="342">
        <v>14.919354838709678</v>
      </c>
      <c r="J20" s="341"/>
      <c r="K20" s="341">
        <v>3654</v>
      </c>
      <c r="L20" s="342">
        <v>45.680710088761096</v>
      </c>
      <c r="M20" s="341">
        <v>870</v>
      </c>
      <c r="N20" s="342">
        <v>23.809523809523807</v>
      </c>
      <c r="O20" s="341"/>
      <c r="P20" s="341">
        <v>1865</v>
      </c>
      <c r="Q20" s="342">
        <v>23.315414426803351</v>
      </c>
      <c r="R20" s="341">
        <v>633</v>
      </c>
      <c r="S20" s="342">
        <v>33.941018766756031</v>
      </c>
    </row>
    <row r="21" spans="1:19" s="275" customFormat="1" ht="18" customHeight="1" x14ac:dyDescent="0.2">
      <c r="A21" s="318"/>
      <c r="B21" s="331" t="s">
        <v>5</v>
      </c>
      <c r="C21" s="341">
        <f t="shared" si="0"/>
        <v>2162</v>
      </c>
      <c r="D21" s="342">
        <f t="shared" si="1"/>
        <v>2.1638176067897033</v>
      </c>
      <c r="E21" s="338"/>
      <c r="F21" s="341">
        <v>699</v>
      </c>
      <c r="G21" s="342">
        <v>32.331174838112858</v>
      </c>
      <c r="H21" s="341">
        <v>485</v>
      </c>
      <c r="I21" s="342">
        <v>69.384835479256083</v>
      </c>
      <c r="J21" s="341"/>
      <c r="K21" s="341">
        <v>807</v>
      </c>
      <c r="L21" s="342">
        <v>37.326549491211843</v>
      </c>
      <c r="M21" s="341">
        <v>612</v>
      </c>
      <c r="N21" s="342">
        <v>75.836431226765797</v>
      </c>
      <c r="O21" s="341"/>
      <c r="P21" s="341">
        <v>656</v>
      </c>
      <c r="Q21" s="342">
        <v>30.342275670675299</v>
      </c>
      <c r="R21" s="341">
        <v>546</v>
      </c>
      <c r="S21" s="342">
        <v>83.231707317073173</v>
      </c>
    </row>
    <row r="22" spans="1:19" s="275" customFormat="1" ht="18" customHeight="1" x14ac:dyDescent="0.2">
      <c r="A22" s="318"/>
      <c r="B22" s="331" t="s">
        <v>38</v>
      </c>
      <c r="C22" s="341">
        <f t="shared" si="0"/>
        <v>8571</v>
      </c>
      <c r="D22" s="342">
        <f t="shared" si="1"/>
        <v>8.5782056927819372</v>
      </c>
      <c r="E22" s="338"/>
      <c r="F22" s="341">
        <v>1949</v>
      </c>
      <c r="G22" s="342">
        <v>22.739470306848673</v>
      </c>
      <c r="H22" s="341">
        <v>373</v>
      </c>
      <c r="I22" s="342">
        <v>19.138019497178043</v>
      </c>
      <c r="J22" s="341"/>
      <c r="K22" s="341">
        <v>3088</v>
      </c>
      <c r="L22" s="342">
        <v>36.028468090071172</v>
      </c>
      <c r="M22" s="341">
        <v>1009</v>
      </c>
      <c r="N22" s="342">
        <v>32.674870466321245</v>
      </c>
      <c r="O22" s="341"/>
      <c r="P22" s="341">
        <v>3534</v>
      </c>
      <c r="Q22" s="342">
        <v>41.232061603080155</v>
      </c>
      <c r="R22" s="341">
        <v>1579</v>
      </c>
      <c r="S22" s="342">
        <v>44.680249009620823</v>
      </c>
    </row>
    <row r="23" spans="1:19" s="275" customFormat="1" ht="18" customHeight="1" x14ac:dyDescent="0.2">
      <c r="A23" s="318"/>
      <c r="B23" s="331" t="s">
        <v>45</v>
      </c>
      <c r="C23" s="341">
        <f t="shared" si="0"/>
        <v>16016</v>
      </c>
      <c r="D23" s="342">
        <f t="shared" si="1"/>
        <v>16.029464750390328</v>
      </c>
      <c r="E23" s="338"/>
      <c r="F23" s="341">
        <v>5859</v>
      </c>
      <c r="G23" s="342">
        <v>36.582167832167833</v>
      </c>
      <c r="H23" s="341">
        <v>2398</v>
      </c>
      <c r="I23" s="342">
        <v>40.928486089776413</v>
      </c>
      <c r="J23" s="341"/>
      <c r="K23" s="341">
        <v>6957</v>
      </c>
      <c r="L23" s="342">
        <v>43.437812187812185</v>
      </c>
      <c r="M23" s="341">
        <v>3852</v>
      </c>
      <c r="N23" s="342">
        <v>55.368693402328596</v>
      </c>
      <c r="O23" s="341"/>
      <c r="P23" s="341">
        <v>3200</v>
      </c>
      <c r="Q23" s="342">
        <v>19.980019980019982</v>
      </c>
      <c r="R23" s="341">
        <v>2103</v>
      </c>
      <c r="S23" s="342">
        <v>65.71875</v>
      </c>
    </row>
    <row r="24" spans="1:19" s="275" customFormat="1" ht="18" customHeight="1" x14ac:dyDescent="0.2">
      <c r="A24" s="318">
        <v>47094</v>
      </c>
      <c r="B24" s="331" t="s">
        <v>46</v>
      </c>
      <c r="C24" s="341">
        <f t="shared" si="0"/>
        <v>3936</v>
      </c>
      <c r="D24" s="342">
        <f t="shared" si="1"/>
        <v>3.9393090195764446</v>
      </c>
      <c r="E24" s="338"/>
      <c r="F24" s="341">
        <v>1403</v>
      </c>
      <c r="G24" s="342">
        <v>35.645325203252028</v>
      </c>
      <c r="H24" s="341">
        <v>171</v>
      </c>
      <c r="I24" s="342">
        <v>12.188168210976478</v>
      </c>
      <c r="J24" s="341"/>
      <c r="K24" s="341">
        <v>1931</v>
      </c>
      <c r="L24" s="342">
        <v>49.059959349593498</v>
      </c>
      <c r="M24" s="341">
        <v>181</v>
      </c>
      <c r="N24" s="342">
        <v>9.3733816675297774</v>
      </c>
      <c r="O24" s="341"/>
      <c r="P24" s="341">
        <v>602</v>
      </c>
      <c r="Q24" s="342">
        <v>15.294715447154472</v>
      </c>
      <c r="R24" s="341">
        <v>106</v>
      </c>
      <c r="S24" s="342">
        <v>17.607973421926911</v>
      </c>
    </row>
    <row r="25" spans="1:19" s="275" customFormat="1" ht="18" customHeight="1" x14ac:dyDescent="0.2">
      <c r="B25" s="331" t="s">
        <v>47</v>
      </c>
      <c r="C25" s="341">
        <f t="shared" si="0"/>
        <v>580</v>
      </c>
      <c r="D25" s="342">
        <f t="shared" si="1"/>
        <v>0.58048760959205736</v>
      </c>
      <c r="E25" s="338"/>
      <c r="F25" s="341">
        <v>156</v>
      </c>
      <c r="G25" s="342">
        <v>26.896551724137929</v>
      </c>
      <c r="H25" s="341">
        <v>36</v>
      </c>
      <c r="I25" s="342">
        <v>23.076923076923077</v>
      </c>
      <c r="J25" s="341"/>
      <c r="K25" s="341">
        <v>219</v>
      </c>
      <c r="L25" s="342">
        <v>37.758620689655167</v>
      </c>
      <c r="M25" s="341">
        <v>69</v>
      </c>
      <c r="N25" s="342">
        <v>31.506849315068493</v>
      </c>
      <c r="O25" s="341"/>
      <c r="P25" s="341">
        <v>205</v>
      </c>
      <c r="Q25" s="342">
        <v>35.344827586206897</v>
      </c>
      <c r="R25" s="341">
        <v>78</v>
      </c>
      <c r="S25" s="342">
        <v>38.048780487804876</v>
      </c>
    </row>
    <row r="26" spans="1:19" s="275" customFormat="1" ht="18" customHeight="1" x14ac:dyDescent="0.2">
      <c r="B26" s="331" t="s">
        <v>48</v>
      </c>
      <c r="C26" s="341">
        <f t="shared" si="0"/>
        <v>7538</v>
      </c>
      <c r="D26" s="342">
        <f t="shared" si="1"/>
        <v>7.5443372432843585</v>
      </c>
      <c r="E26" s="338"/>
      <c r="F26" s="341">
        <v>1827</v>
      </c>
      <c r="G26" s="342">
        <v>24.237198195807906</v>
      </c>
      <c r="H26" s="341">
        <v>235</v>
      </c>
      <c r="I26" s="342">
        <v>12.862616310892172</v>
      </c>
      <c r="J26" s="341"/>
      <c r="K26" s="341">
        <v>3169</v>
      </c>
      <c r="L26" s="342">
        <v>42.040328999734676</v>
      </c>
      <c r="M26" s="341">
        <v>497</v>
      </c>
      <c r="N26" s="342">
        <v>15.683180814136952</v>
      </c>
      <c r="O26" s="341"/>
      <c r="P26" s="341">
        <v>2542</v>
      </c>
      <c r="Q26" s="342">
        <v>33.722472804457418</v>
      </c>
      <c r="R26" s="341">
        <v>664</v>
      </c>
      <c r="S26" s="342">
        <v>26.12116443745083</v>
      </c>
    </row>
    <row r="27" spans="1:19" s="275" customFormat="1" ht="18" customHeight="1" x14ac:dyDescent="0.2">
      <c r="B27" s="331" t="s">
        <v>49</v>
      </c>
      <c r="C27" s="341">
        <f t="shared" si="0"/>
        <v>1238</v>
      </c>
      <c r="D27" s="342">
        <f t="shared" si="1"/>
        <v>1.2390407942671844</v>
      </c>
      <c r="E27" s="338"/>
      <c r="F27" s="341">
        <v>396</v>
      </c>
      <c r="G27" s="342">
        <v>31.987075928917609</v>
      </c>
      <c r="H27" s="341">
        <v>43</v>
      </c>
      <c r="I27" s="342">
        <v>10.85858585858586</v>
      </c>
      <c r="J27" s="341"/>
      <c r="K27" s="341">
        <v>597</v>
      </c>
      <c r="L27" s="342">
        <v>48.222940226171247</v>
      </c>
      <c r="M27" s="341">
        <v>60</v>
      </c>
      <c r="N27" s="342">
        <v>10.050251256281408</v>
      </c>
      <c r="O27" s="341"/>
      <c r="P27" s="341">
        <v>245</v>
      </c>
      <c r="Q27" s="342">
        <v>19.789983844911145</v>
      </c>
      <c r="R27" s="341">
        <v>65</v>
      </c>
      <c r="S27" s="342">
        <v>26.530612244897959</v>
      </c>
    </row>
    <row r="28" spans="1:19" s="275" customFormat="1" ht="18" customHeight="1" x14ac:dyDescent="0.2">
      <c r="B28" s="336" t="s">
        <v>4</v>
      </c>
      <c r="C28" s="343">
        <f t="shared" si="0"/>
        <v>64</v>
      </c>
      <c r="D28" s="344">
        <f t="shared" si="1"/>
        <v>6.4053805196364944E-2</v>
      </c>
      <c r="E28" s="338"/>
      <c r="F28" s="343">
        <v>21</v>
      </c>
      <c r="G28" s="344">
        <v>32.8125</v>
      </c>
      <c r="H28" s="343">
        <v>9</v>
      </c>
      <c r="I28" s="344">
        <v>42.857142857142854</v>
      </c>
      <c r="J28" s="341"/>
      <c r="K28" s="343">
        <v>25</v>
      </c>
      <c r="L28" s="344">
        <v>39.0625</v>
      </c>
      <c r="M28" s="343">
        <v>13</v>
      </c>
      <c r="N28" s="344">
        <v>52</v>
      </c>
      <c r="O28" s="341"/>
      <c r="P28" s="343">
        <v>18</v>
      </c>
      <c r="Q28" s="344">
        <v>28.125</v>
      </c>
      <c r="R28" s="343">
        <v>15</v>
      </c>
      <c r="S28" s="344">
        <v>83.333333333333343</v>
      </c>
    </row>
    <row r="29" spans="1:19" s="212" customFormat="1" ht="18" customHeight="1" x14ac:dyDescent="0.2">
      <c r="B29" s="332" t="s">
        <v>3</v>
      </c>
      <c r="C29" s="333">
        <f>SUM(C11:C28)</f>
        <v>99916</v>
      </c>
      <c r="D29" s="334">
        <f t="shared" si="1"/>
        <v>100</v>
      </c>
      <c r="E29" s="349"/>
      <c r="F29" s="333">
        <f>SUM(F11:F28)</f>
        <v>31167</v>
      </c>
      <c r="G29" s="334">
        <f t="shared" ref="G29" si="2">F29/$C29*100</f>
        <v>31.193202289923537</v>
      </c>
      <c r="H29" s="333">
        <f>SUM(H11:H28)</f>
        <v>8434</v>
      </c>
      <c r="I29" s="334">
        <f t="shared" ref="I29" si="3">H29/F29*100</f>
        <v>27.06067314788077</v>
      </c>
      <c r="J29" s="352"/>
      <c r="K29" s="333">
        <f>SUM(K11:K28)</f>
        <v>43861</v>
      </c>
      <c r="L29" s="334">
        <f t="shared" ref="L29" si="4">K29/$C29*100</f>
        <v>43.897874214340042</v>
      </c>
      <c r="M29" s="333">
        <f>SUM(M11:M28)</f>
        <v>14222</v>
      </c>
      <c r="N29" s="334">
        <f t="shared" ref="N29" si="5">M29/K29*100</f>
        <v>32.425161305031807</v>
      </c>
      <c r="O29" s="352"/>
      <c r="P29" s="333">
        <f>SUM(P11:P28)</f>
        <v>24888</v>
      </c>
      <c r="Q29" s="353">
        <f t="shared" ref="Q29" si="6">P29/$C29*100</f>
        <v>24.908923495736417</v>
      </c>
      <c r="R29" s="333">
        <f>SUM(R11:R28)</f>
        <v>11354</v>
      </c>
      <c r="S29" s="353">
        <f t="shared" ref="S29" si="7">R29/P29*100</f>
        <v>45.620379299260691</v>
      </c>
    </row>
    <row r="30" spans="1:19" s="256" customFormat="1" ht="6.75" customHeight="1" x14ac:dyDescent="0.2">
      <c r="B30" s="1133"/>
      <c r="C30" s="1133"/>
      <c r="D30" s="1133"/>
      <c r="E30" s="293"/>
    </row>
    <row r="31" spans="1:19" x14ac:dyDescent="0.2">
      <c r="F31" s="319"/>
    </row>
    <row r="32" spans="1:19" x14ac:dyDescent="0.2">
      <c r="F32" s="319"/>
      <c r="K32" s="319"/>
    </row>
    <row r="33" spans="2:11" x14ac:dyDescent="0.2">
      <c r="B33" s="319"/>
      <c r="K33" s="319"/>
    </row>
  </sheetData>
  <mergeCells count="16">
    <mergeCell ref="B30:D30"/>
    <mergeCell ref="B2:D2"/>
    <mergeCell ref="F2:Q2"/>
    <mergeCell ref="B7:B9"/>
    <mergeCell ref="C7:D8"/>
    <mergeCell ref="F7:I7"/>
    <mergeCell ref="K7:N7"/>
    <mergeCell ref="P7:S7"/>
    <mergeCell ref="F8:G8"/>
    <mergeCell ref="H8:I8"/>
    <mergeCell ref="K8:L8"/>
    <mergeCell ref="M8:N8"/>
    <mergeCell ref="P8:Q8"/>
    <mergeCell ref="R8:S8"/>
    <mergeCell ref="B4:S4"/>
    <mergeCell ref="B5:S5"/>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9">
    <tabColor theme="0"/>
    <pageSetUpPr fitToPage="1"/>
  </sheetPr>
  <dimension ref="A1:W26"/>
  <sheetViews>
    <sheetView zoomScaleNormal="100" workbookViewId="0"/>
  </sheetViews>
  <sheetFormatPr baseColWidth="10" defaultColWidth="11.42578125" defaultRowHeight="15" x14ac:dyDescent="0.25"/>
  <cols>
    <col min="1" max="1" width="1.85546875" style="870" customWidth="1"/>
    <col min="2" max="2" width="24.5703125" style="870" customWidth="1"/>
    <col min="3" max="8" width="10.85546875" style="870" customWidth="1"/>
    <col min="9" max="10" width="7.140625" style="870" customWidth="1"/>
    <col min="11" max="11" width="7.7109375" style="870" customWidth="1"/>
    <col min="12" max="17" width="8.28515625" style="870" customWidth="1"/>
    <col min="18" max="19" width="7.7109375" style="870" customWidth="1"/>
    <col min="20" max="20" width="11.42578125" style="870" customWidth="1"/>
    <col min="21" max="21" width="11.42578125" style="870"/>
    <col min="22" max="22" width="11.85546875" style="870" bestFit="1" customWidth="1"/>
    <col min="23" max="16384" width="11.42578125" style="870"/>
  </cols>
  <sheetData>
    <row r="1" spans="1:21" x14ac:dyDescent="0.25">
      <c r="A1" s="869"/>
      <c r="B1" s="869"/>
      <c r="H1" s="871"/>
      <c r="I1" s="871"/>
    </row>
    <row r="2" spans="1:21" ht="48.75" customHeight="1" x14ac:dyDescent="0.25">
      <c r="A2" s="869"/>
      <c r="B2" s="869"/>
      <c r="H2" s="871"/>
      <c r="I2" s="871"/>
    </row>
    <row r="3" spans="1:21" ht="24" customHeight="1" x14ac:dyDescent="0.25">
      <c r="A3" s="869"/>
      <c r="B3" s="1031" t="s">
        <v>378</v>
      </c>
      <c r="C3" s="1031"/>
      <c r="D3" s="1031"/>
      <c r="E3" s="1031"/>
      <c r="F3" s="1031"/>
      <c r="G3" s="1031"/>
      <c r="H3" s="1031"/>
      <c r="I3" s="1031"/>
      <c r="J3" s="1031"/>
      <c r="K3" s="1031"/>
      <c r="L3" s="1031"/>
      <c r="M3" s="1031"/>
      <c r="N3" s="1031"/>
      <c r="O3" s="1031"/>
      <c r="P3" s="1031"/>
      <c r="Q3" s="1031"/>
      <c r="R3" s="1031"/>
    </row>
    <row r="5" spans="1:21" x14ac:dyDescent="0.25">
      <c r="B5" s="872"/>
      <c r="C5" s="1027" t="s">
        <v>377</v>
      </c>
      <c r="D5" s="1027"/>
      <c r="E5" s="1027"/>
      <c r="F5" s="1027"/>
      <c r="G5" s="1027"/>
      <c r="H5" s="1027"/>
      <c r="I5" s="1027"/>
      <c r="J5" s="1027" t="s">
        <v>351</v>
      </c>
      <c r="K5" s="1027"/>
      <c r="L5" s="1027"/>
      <c r="M5" s="1027"/>
      <c r="N5" s="1027"/>
      <c r="O5" s="1027"/>
      <c r="P5" s="1027"/>
      <c r="Q5" s="1027"/>
      <c r="R5" s="1027"/>
      <c r="S5" s="1027"/>
    </row>
    <row r="6" spans="1:21" ht="21" customHeight="1" x14ac:dyDescent="0.25">
      <c r="B6" s="872"/>
      <c r="C6" s="1028"/>
      <c r="D6" s="1028"/>
      <c r="E6" s="1028"/>
      <c r="F6" s="1028"/>
      <c r="G6" s="1028"/>
      <c r="H6" s="1028"/>
      <c r="I6" s="1028"/>
      <c r="J6" s="1028">
        <v>43830</v>
      </c>
      <c r="K6" s="1029"/>
      <c r="L6" s="1030">
        <v>44196</v>
      </c>
      <c r="M6" s="1030"/>
      <c r="N6" s="1030">
        <v>44561</v>
      </c>
      <c r="O6" s="1030"/>
      <c r="P6" s="1030">
        <v>44926</v>
      </c>
      <c r="Q6" s="1030"/>
      <c r="R6" s="1030">
        <f>EVO_sol!R6</f>
        <v>45077</v>
      </c>
      <c r="S6" s="1030"/>
    </row>
    <row r="7" spans="1:21" x14ac:dyDescent="0.25">
      <c r="B7" s="941"/>
      <c r="C7" s="874">
        <v>43465</v>
      </c>
      <c r="D7" s="874">
        <v>43830</v>
      </c>
      <c r="E7" s="874">
        <v>44196</v>
      </c>
      <c r="F7" s="874">
        <v>44561</v>
      </c>
      <c r="G7" s="874">
        <v>44926</v>
      </c>
      <c r="H7" s="874">
        <f>EVO!H7</f>
        <v>45077</v>
      </c>
      <c r="I7" s="874"/>
      <c r="J7" s="874" t="s">
        <v>31</v>
      </c>
      <c r="K7" s="874" t="s">
        <v>352</v>
      </c>
      <c r="L7" s="874" t="s">
        <v>31</v>
      </c>
      <c r="M7" s="874" t="s">
        <v>352</v>
      </c>
      <c r="N7" s="874" t="s">
        <v>31</v>
      </c>
      <c r="O7" s="874" t="s">
        <v>352</v>
      </c>
      <c r="P7" s="874" t="s">
        <v>31</v>
      </c>
      <c r="Q7" s="874" t="s">
        <v>352</v>
      </c>
      <c r="R7" s="874" t="s">
        <v>31</v>
      </c>
      <c r="S7" s="874" t="s">
        <v>352</v>
      </c>
    </row>
    <row r="8" spans="1:21" ht="15" customHeight="1" x14ac:dyDescent="0.25">
      <c r="B8" s="913" t="s">
        <v>11</v>
      </c>
      <c r="C8" s="920">
        <v>354473</v>
      </c>
      <c r="D8" s="920">
        <v>361314</v>
      </c>
      <c r="E8" s="920">
        <v>351802</v>
      </c>
      <c r="F8" s="920">
        <v>362202</v>
      </c>
      <c r="G8" s="920">
        <v>375118</v>
      </c>
      <c r="H8" s="920">
        <v>381285</v>
      </c>
      <c r="I8" s="885"/>
      <c r="J8" s="921">
        <v>1.9299072143717622E-2</v>
      </c>
      <c r="K8" s="920">
        <v>6841</v>
      </c>
      <c r="L8" s="922">
        <v>-2.632613184100252E-2</v>
      </c>
      <c r="M8" s="923">
        <v>-9512</v>
      </c>
      <c r="N8" s="922">
        <v>2.9562083217264279E-2</v>
      </c>
      <c r="O8" s="923">
        <v>10400</v>
      </c>
      <c r="P8" s="922">
        <v>3.5659659527004228E-2</v>
      </c>
      <c r="Q8" s="923">
        <f>G8-F8</f>
        <v>12916</v>
      </c>
      <c r="R8" s="924">
        <f>[1]Cuadro_CCAA2!N30</f>
        <v>4.4553478968391014E-2</v>
      </c>
      <c r="S8" s="923">
        <f>[1]Cuadro_CCAA2!O30</f>
        <v>16263</v>
      </c>
    </row>
    <row r="9" spans="1:21" x14ac:dyDescent="0.25">
      <c r="B9" s="942" t="s">
        <v>10</v>
      </c>
      <c r="C9" s="890">
        <v>42117</v>
      </c>
      <c r="D9" s="890">
        <v>47743</v>
      </c>
      <c r="E9" s="890">
        <v>44726</v>
      </c>
      <c r="F9" s="890">
        <v>45995</v>
      </c>
      <c r="G9" s="890">
        <v>46968</v>
      </c>
      <c r="H9" s="890">
        <v>48136</v>
      </c>
      <c r="I9" s="891"/>
      <c r="J9" s="892">
        <v>0.13358026450127025</v>
      </c>
      <c r="K9" s="890">
        <v>5626</v>
      </c>
      <c r="L9" s="895">
        <v>-6.3192509896738747E-2</v>
      </c>
      <c r="M9" s="893">
        <v>-3017</v>
      </c>
      <c r="N9" s="895">
        <v>2.837275857443089E-2</v>
      </c>
      <c r="O9" s="893">
        <v>1269</v>
      </c>
      <c r="P9" s="895">
        <v>2.1154473312316568E-2</v>
      </c>
      <c r="Q9" s="893">
        <f t="shared" ref="Q9:Q25" si="0">G9-F9</f>
        <v>973</v>
      </c>
      <c r="R9" s="894">
        <f>[1]Cuadro_CCAA2!N31</f>
        <v>3.9227962607137457E-2</v>
      </c>
      <c r="S9" s="893">
        <f>[1]Cuadro_CCAA2!O31</f>
        <v>1817</v>
      </c>
    </row>
    <row r="10" spans="1:21" x14ac:dyDescent="0.25">
      <c r="B10" s="942" t="s">
        <v>40</v>
      </c>
      <c r="C10" s="890">
        <v>33668</v>
      </c>
      <c r="D10" s="890">
        <v>35198</v>
      </c>
      <c r="E10" s="890">
        <v>35711</v>
      </c>
      <c r="F10" s="890">
        <v>38230</v>
      </c>
      <c r="G10" s="890">
        <v>40199</v>
      </c>
      <c r="H10" s="890">
        <v>40919</v>
      </c>
      <c r="I10" s="891"/>
      <c r="J10" s="892">
        <v>4.5443744802186048E-2</v>
      </c>
      <c r="K10" s="890">
        <v>1530</v>
      </c>
      <c r="L10" s="895">
        <v>1.4574691743849177E-2</v>
      </c>
      <c r="M10" s="893">
        <v>513</v>
      </c>
      <c r="N10" s="895">
        <v>7.0538489541037697E-2</v>
      </c>
      <c r="O10" s="893">
        <v>2519</v>
      </c>
      <c r="P10" s="895">
        <v>5.1504054407533362E-2</v>
      </c>
      <c r="Q10" s="893">
        <f t="shared" si="0"/>
        <v>1969</v>
      </c>
      <c r="R10" s="894">
        <f>[1]Cuadro_CCAA2!N32</f>
        <v>3.9820085383208026E-2</v>
      </c>
      <c r="S10" s="893">
        <f>[1]Cuadro_CCAA2!O32</f>
        <v>1567</v>
      </c>
    </row>
    <row r="11" spans="1:21" x14ac:dyDescent="0.25">
      <c r="B11" s="942" t="s">
        <v>41</v>
      </c>
      <c r="C11" s="890">
        <v>25370</v>
      </c>
      <c r="D11" s="890">
        <v>30928</v>
      </c>
      <c r="E11" s="890">
        <v>31586</v>
      </c>
      <c r="F11" s="890">
        <v>33061</v>
      </c>
      <c r="G11" s="890">
        <v>36020</v>
      </c>
      <c r="H11" s="890">
        <v>38451</v>
      </c>
      <c r="I11" s="891"/>
      <c r="J11" s="892">
        <v>0.21907765076862429</v>
      </c>
      <c r="K11" s="890">
        <v>5558</v>
      </c>
      <c r="L11" s="895">
        <v>2.1275219865493966E-2</v>
      </c>
      <c r="M11" s="893">
        <v>658</v>
      </c>
      <c r="N11" s="895">
        <v>4.6697904134743284E-2</v>
      </c>
      <c r="O11" s="893">
        <v>1475</v>
      </c>
      <c r="P11" s="895">
        <v>8.9501225008318031E-2</v>
      </c>
      <c r="Q11" s="893">
        <f t="shared" si="0"/>
        <v>2959</v>
      </c>
      <c r="R11" s="894">
        <f>[1]Cuadro_CCAA2!N33</f>
        <v>0.1287538529282255</v>
      </c>
      <c r="S11" s="893">
        <f>[1]Cuadro_CCAA2!O33</f>
        <v>4386</v>
      </c>
    </row>
    <row r="12" spans="1:21" x14ac:dyDescent="0.25">
      <c r="B12" s="942" t="s">
        <v>9</v>
      </c>
      <c r="C12" s="890">
        <v>35850</v>
      </c>
      <c r="D12" s="890">
        <v>37916</v>
      </c>
      <c r="E12" s="890">
        <v>38655</v>
      </c>
      <c r="F12" s="890">
        <v>42298</v>
      </c>
      <c r="G12" s="890">
        <v>47498</v>
      </c>
      <c r="H12" s="890">
        <v>49685</v>
      </c>
      <c r="I12" s="891"/>
      <c r="J12" s="892">
        <v>5.7629009762901084E-2</v>
      </c>
      <c r="K12" s="890">
        <v>2066</v>
      </c>
      <c r="L12" s="895">
        <v>1.9490452579385975E-2</v>
      </c>
      <c r="M12" s="893">
        <v>739</v>
      </c>
      <c r="N12" s="895">
        <v>9.4243952916828411E-2</v>
      </c>
      <c r="O12" s="893">
        <v>3643</v>
      </c>
      <c r="P12" s="895">
        <v>0.12293725471653505</v>
      </c>
      <c r="Q12" s="893">
        <f t="shared" si="0"/>
        <v>5200</v>
      </c>
      <c r="R12" s="894">
        <f>[1]Cuadro_CCAA2!N34</f>
        <v>0.11734544718555329</v>
      </c>
      <c r="S12" s="893">
        <f>[1]Cuadro_CCAA2!O34</f>
        <v>5218</v>
      </c>
      <c r="U12" s="925"/>
    </row>
    <row r="13" spans="1:21" x14ac:dyDescent="0.25">
      <c r="B13" s="942" t="s">
        <v>8</v>
      </c>
      <c r="C13" s="890">
        <v>24151</v>
      </c>
      <c r="D13" s="890">
        <v>24993</v>
      </c>
      <c r="E13" s="890">
        <v>24832</v>
      </c>
      <c r="F13" s="890">
        <v>22687</v>
      </c>
      <c r="G13" s="890">
        <v>22423</v>
      </c>
      <c r="H13" s="890">
        <v>22737</v>
      </c>
      <c r="I13" s="891"/>
      <c r="J13" s="892">
        <v>3.4863980787545046E-2</v>
      </c>
      <c r="K13" s="890">
        <v>842</v>
      </c>
      <c r="L13" s="895">
        <v>-6.441803705037441E-3</v>
      </c>
      <c r="M13" s="893">
        <v>-161</v>
      </c>
      <c r="N13" s="895">
        <v>-8.6380476804123751E-2</v>
      </c>
      <c r="O13" s="893">
        <v>-2145</v>
      </c>
      <c r="P13" s="895">
        <v>-1.1636620090800909E-2</v>
      </c>
      <c r="Q13" s="893">
        <f t="shared" si="0"/>
        <v>-264</v>
      </c>
      <c r="R13" s="894">
        <f>[1]Cuadro_CCAA2!N35</f>
        <v>-3.6808202970948223E-3</v>
      </c>
      <c r="S13" s="893">
        <f>[1]Cuadro_CCAA2!O35</f>
        <v>-84</v>
      </c>
      <c r="U13" s="925"/>
    </row>
    <row r="14" spans="1:21" x14ac:dyDescent="0.25">
      <c r="B14" s="942" t="s">
        <v>7</v>
      </c>
      <c r="C14" s="890">
        <v>120362</v>
      </c>
      <c r="D14" s="890">
        <v>134693</v>
      </c>
      <c r="E14" s="890">
        <v>132386</v>
      </c>
      <c r="F14" s="890">
        <v>133847</v>
      </c>
      <c r="G14" s="890">
        <v>139217</v>
      </c>
      <c r="H14" s="890">
        <v>142502</v>
      </c>
      <c r="I14" s="891"/>
      <c r="J14" s="892">
        <v>0.11906581811535211</v>
      </c>
      <c r="K14" s="890">
        <v>14331</v>
      </c>
      <c r="L14" s="895">
        <v>-1.7127838863192579E-2</v>
      </c>
      <c r="M14" s="893">
        <v>-2307</v>
      </c>
      <c r="N14" s="895">
        <v>1.1035910141555805E-2</v>
      </c>
      <c r="O14" s="893">
        <v>1461</v>
      </c>
      <c r="P14" s="895">
        <v>4.0120436020232075E-2</v>
      </c>
      <c r="Q14" s="893">
        <f t="shared" si="0"/>
        <v>5370</v>
      </c>
      <c r="R14" s="894">
        <f>[1]Cuadro_CCAA2!N36</f>
        <v>5.4375411570590337E-2</v>
      </c>
      <c r="S14" s="893">
        <f>[1]Cuadro_CCAA2!O36</f>
        <v>7349</v>
      </c>
      <c r="U14" s="925"/>
    </row>
    <row r="15" spans="1:21" x14ac:dyDescent="0.25">
      <c r="B15" s="942" t="s">
        <v>43</v>
      </c>
      <c r="C15" s="890">
        <v>81735</v>
      </c>
      <c r="D15" s="890">
        <v>85461</v>
      </c>
      <c r="E15" s="890">
        <v>81399</v>
      </c>
      <c r="F15" s="890">
        <v>83372</v>
      </c>
      <c r="G15" s="890">
        <v>86743</v>
      </c>
      <c r="H15" s="890">
        <v>89439</v>
      </c>
      <c r="I15" s="891"/>
      <c r="J15" s="892">
        <v>4.5586346118553944E-2</v>
      </c>
      <c r="K15" s="890">
        <v>3726</v>
      </c>
      <c r="L15" s="895">
        <v>-4.7530452487099417E-2</v>
      </c>
      <c r="M15" s="893">
        <v>-4062</v>
      </c>
      <c r="N15" s="895">
        <v>2.4238627010159774E-2</v>
      </c>
      <c r="O15" s="893">
        <v>1973</v>
      </c>
      <c r="P15" s="895">
        <v>4.0433238977114705E-2</v>
      </c>
      <c r="Q15" s="893">
        <f t="shared" si="0"/>
        <v>3371</v>
      </c>
      <c r="R15" s="894">
        <f>[1]Cuadro_CCAA2!N37</f>
        <v>5.350012367928203E-2</v>
      </c>
      <c r="S15" s="893">
        <f>[1]Cuadro_CCAA2!O37</f>
        <v>4542</v>
      </c>
      <c r="U15" s="925"/>
    </row>
    <row r="16" spans="1:21" x14ac:dyDescent="0.25">
      <c r="B16" s="942" t="s">
        <v>44</v>
      </c>
      <c r="C16" s="890">
        <v>292526</v>
      </c>
      <c r="D16" s="890">
        <v>307817</v>
      </c>
      <c r="E16" s="890">
        <v>300021</v>
      </c>
      <c r="F16" s="890">
        <v>315907</v>
      </c>
      <c r="G16" s="890">
        <v>330438</v>
      </c>
      <c r="H16" s="890">
        <v>337520</v>
      </c>
      <c r="I16" s="891"/>
      <c r="J16" s="892">
        <v>5.2272276652331806E-2</v>
      </c>
      <c r="K16" s="890">
        <v>15291</v>
      </c>
      <c r="L16" s="895">
        <v>-2.5326736340098188E-2</v>
      </c>
      <c r="M16" s="893">
        <v>-7796</v>
      </c>
      <c r="N16" s="895">
        <v>5.2949626859453147E-2</v>
      </c>
      <c r="O16" s="893">
        <v>15886</v>
      </c>
      <c r="P16" s="895">
        <v>4.5997714517247212E-2</v>
      </c>
      <c r="Q16" s="893">
        <f t="shared" si="0"/>
        <v>14531</v>
      </c>
      <c r="R16" s="894">
        <f>[1]Cuadro_CCAA2!N38</f>
        <v>5.4522618560372882E-2</v>
      </c>
      <c r="S16" s="893">
        <f>[1]Cuadro_CCAA2!O38</f>
        <v>17451</v>
      </c>
      <c r="U16" s="925"/>
    </row>
    <row r="17" spans="2:23" x14ac:dyDescent="0.25">
      <c r="B17" s="942" t="s">
        <v>6</v>
      </c>
      <c r="C17" s="890">
        <v>102144</v>
      </c>
      <c r="D17" s="890">
        <v>121696</v>
      </c>
      <c r="E17" s="890">
        <v>136159</v>
      </c>
      <c r="F17" s="890">
        <v>151649</v>
      </c>
      <c r="G17" s="890">
        <v>169110</v>
      </c>
      <c r="H17" s="890">
        <v>177623</v>
      </c>
      <c r="I17" s="891"/>
      <c r="J17" s="892">
        <v>0.19141604010025071</v>
      </c>
      <c r="K17" s="890">
        <v>19552</v>
      </c>
      <c r="L17" s="895">
        <v>0.11884531948461752</v>
      </c>
      <c r="M17" s="893">
        <v>14463</v>
      </c>
      <c r="N17" s="895">
        <v>0.11376405525892519</v>
      </c>
      <c r="O17" s="893">
        <v>15490</v>
      </c>
      <c r="P17" s="895">
        <v>0.11514088454259497</v>
      </c>
      <c r="Q17" s="893">
        <f t="shared" si="0"/>
        <v>17461</v>
      </c>
      <c r="R17" s="894">
        <f>[1]Cuadro_CCAA2!N39</f>
        <v>0.13197675159641586</v>
      </c>
      <c r="S17" s="893">
        <f>[1]Cuadro_CCAA2!O39</f>
        <v>20709</v>
      </c>
      <c r="U17" s="925"/>
    </row>
    <row r="18" spans="2:23" x14ac:dyDescent="0.25">
      <c r="B18" s="942" t="s">
        <v>5</v>
      </c>
      <c r="C18" s="890">
        <v>46533</v>
      </c>
      <c r="D18" s="890">
        <v>49654</v>
      </c>
      <c r="E18" s="890">
        <v>49281</v>
      </c>
      <c r="F18" s="890">
        <v>50941</v>
      </c>
      <c r="G18" s="890">
        <v>53876</v>
      </c>
      <c r="H18" s="890">
        <v>54563</v>
      </c>
      <c r="I18" s="891"/>
      <c r="J18" s="892">
        <v>6.7070681022070255E-2</v>
      </c>
      <c r="K18" s="890">
        <v>3121</v>
      </c>
      <c r="L18" s="895">
        <v>-7.5119829218189826E-3</v>
      </c>
      <c r="M18" s="893">
        <v>-373</v>
      </c>
      <c r="N18" s="895">
        <v>3.3684381404598174E-2</v>
      </c>
      <c r="O18" s="893">
        <v>1660</v>
      </c>
      <c r="P18" s="895">
        <v>5.761567303350934E-2</v>
      </c>
      <c r="Q18" s="893">
        <f t="shared" si="0"/>
        <v>2935</v>
      </c>
      <c r="R18" s="894">
        <f>[1]Cuadro_CCAA2!N40</f>
        <v>4.8804397970167557E-2</v>
      </c>
      <c r="S18" s="893">
        <f>[1]Cuadro_CCAA2!O40</f>
        <v>2539</v>
      </c>
      <c r="U18" s="925"/>
    </row>
    <row r="19" spans="2:23" x14ac:dyDescent="0.25">
      <c r="B19" s="942" t="s">
        <v>38</v>
      </c>
      <c r="C19" s="890">
        <v>79727</v>
      </c>
      <c r="D19" s="890">
        <v>80292</v>
      </c>
      <c r="E19" s="890">
        <v>77049</v>
      </c>
      <c r="F19" s="890">
        <v>77553</v>
      </c>
      <c r="G19" s="890">
        <v>79015</v>
      </c>
      <c r="H19" s="890">
        <v>82256</v>
      </c>
      <c r="I19" s="891"/>
      <c r="J19" s="892">
        <v>7.0866833067844137E-3</v>
      </c>
      <c r="K19" s="890">
        <v>565</v>
      </c>
      <c r="L19" s="895">
        <v>-4.0390076221790472E-2</v>
      </c>
      <c r="M19" s="893">
        <v>-3243</v>
      </c>
      <c r="N19" s="895">
        <v>6.5412919051512919E-3</v>
      </c>
      <c r="O19" s="893">
        <v>504</v>
      </c>
      <c r="P19" s="895">
        <v>1.8851624050649329E-2</v>
      </c>
      <c r="Q19" s="893">
        <f t="shared" si="0"/>
        <v>1462</v>
      </c>
      <c r="R19" s="894">
        <f>[1]Cuadro_CCAA2!N41</f>
        <v>5.8445067812749274E-2</v>
      </c>
      <c r="S19" s="893">
        <f>[1]Cuadro_CCAA2!O41</f>
        <v>4542</v>
      </c>
      <c r="U19" s="925"/>
    </row>
    <row r="20" spans="2:23" x14ac:dyDescent="0.25">
      <c r="B20" s="942" t="s">
        <v>45</v>
      </c>
      <c r="C20" s="890">
        <v>215050</v>
      </c>
      <c r="D20" s="890">
        <v>227239</v>
      </c>
      <c r="E20" s="890">
        <v>216497</v>
      </c>
      <c r="F20" s="890">
        <v>215854</v>
      </c>
      <c r="G20" s="890">
        <v>224758</v>
      </c>
      <c r="H20" s="890">
        <v>231271</v>
      </c>
      <c r="I20" s="891"/>
      <c r="J20" s="892">
        <v>5.6679841897233185E-2</v>
      </c>
      <c r="K20" s="890">
        <v>12189</v>
      </c>
      <c r="L20" s="895">
        <v>-4.7271815137366335E-2</v>
      </c>
      <c r="M20" s="893">
        <v>-10742</v>
      </c>
      <c r="N20" s="895">
        <v>-2.9700180602963977E-3</v>
      </c>
      <c r="O20" s="893">
        <v>-643</v>
      </c>
      <c r="P20" s="895">
        <v>4.1250104237123164E-2</v>
      </c>
      <c r="Q20" s="893">
        <f t="shared" si="0"/>
        <v>8904</v>
      </c>
      <c r="R20" s="894">
        <f>[1]Cuadro_CCAA2!N42</f>
        <v>5.4202753213602017E-2</v>
      </c>
      <c r="S20" s="893">
        <f>[1]Cuadro_CCAA2!O42</f>
        <v>11891</v>
      </c>
      <c r="U20" s="925"/>
    </row>
    <row r="21" spans="2:23" x14ac:dyDescent="0.25">
      <c r="B21" s="942" t="s">
        <v>46</v>
      </c>
      <c r="C21" s="890">
        <v>43671</v>
      </c>
      <c r="D21" s="890">
        <v>46430</v>
      </c>
      <c r="E21" s="890">
        <v>45294</v>
      </c>
      <c r="F21" s="890">
        <v>47556</v>
      </c>
      <c r="G21" s="890">
        <v>50117</v>
      </c>
      <c r="H21" s="890">
        <v>51786</v>
      </c>
      <c r="I21" s="891"/>
      <c r="J21" s="892">
        <v>6.3176936639875336E-2</v>
      </c>
      <c r="K21" s="890">
        <v>2759</v>
      </c>
      <c r="L21" s="895">
        <v>-2.446693947878531E-2</v>
      </c>
      <c r="M21" s="893">
        <v>-1136</v>
      </c>
      <c r="N21" s="895">
        <v>4.994038945555701E-2</v>
      </c>
      <c r="O21" s="893">
        <v>2262</v>
      </c>
      <c r="P21" s="895">
        <v>5.3852300445790258E-2</v>
      </c>
      <c r="Q21" s="893">
        <f t="shared" si="0"/>
        <v>2561</v>
      </c>
      <c r="R21" s="894">
        <f>[1]Cuadro_CCAA2!N43</f>
        <v>6.5621334650286967E-2</v>
      </c>
      <c r="S21" s="893">
        <f>[1]Cuadro_CCAA2!O43</f>
        <v>3189</v>
      </c>
      <c r="U21" s="925"/>
    </row>
    <row r="22" spans="2:23" x14ac:dyDescent="0.25">
      <c r="B22" s="942" t="s">
        <v>47</v>
      </c>
      <c r="C22" s="890">
        <v>19559</v>
      </c>
      <c r="D22" s="890">
        <v>18635</v>
      </c>
      <c r="E22" s="890">
        <v>19594</v>
      </c>
      <c r="F22" s="890">
        <v>20339</v>
      </c>
      <c r="G22" s="890">
        <v>21233</v>
      </c>
      <c r="H22" s="890">
        <v>21516</v>
      </c>
      <c r="I22" s="891"/>
      <c r="J22" s="892">
        <v>-4.7241679022444916E-2</v>
      </c>
      <c r="K22" s="890">
        <v>-924</v>
      </c>
      <c r="L22" s="895">
        <v>5.1462302119667402E-2</v>
      </c>
      <c r="M22" s="893">
        <v>959</v>
      </c>
      <c r="N22" s="895">
        <v>3.8021843421455648E-2</v>
      </c>
      <c r="O22" s="893">
        <v>745</v>
      </c>
      <c r="P22" s="895">
        <v>4.3954963370863798E-2</v>
      </c>
      <c r="Q22" s="893">
        <f t="shared" si="0"/>
        <v>894</v>
      </c>
      <c r="R22" s="894">
        <f>[1]Cuadro_CCAA2!N44</f>
        <v>5.5016181229773364E-2</v>
      </c>
      <c r="S22" s="893">
        <f>[1]Cuadro_CCAA2!O44</f>
        <v>1122</v>
      </c>
      <c r="U22" s="925"/>
    </row>
    <row r="23" spans="2:23" x14ac:dyDescent="0.25">
      <c r="B23" s="942" t="s">
        <v>48</v>
      </c>
      <c r="C23" s="890">
        <v>102231</v>
      </c>
      <c r="D23" s="890">
        <v>105837</v>
      </c>
      <c r="E23" s="890">
        <v>105419</v>
      </c>
      <c r="F23" s="890">
        <v>106624</v>
      </c>
      <c r="G23" s="890">
        <v>108415</v>
      </c>
      <c r="H23" s="890">
        <v>110384</v>
      </c>
      <c r="I23" s="891"/>
      <c r="J23" s="892">
        <v>3.5273058074360986E-2</v>
      </c>
      <c r="K23" s="890">
        <v>3606</v>
      </c>
      <c r="L23" s="895">
        <v>-3.9494694671995401E-3</v>
      </c>
      <c r="M23" s="893">
        <v>-418</v>
      </c>
      <c r="N23" s="895">
        <v>1.1430577030705935E-2</v>
      </c>
      <c r="O23" s="893">
        <v>1205</v>
      </c>
      <c r="P23" s="895">
        <v>1.6797343937575038E-2</v>
      </c>
      <c r="Q23" s="893">
        <f t="shared" si="0"/>
        <v>1791</v>
      </c>
      <c r="R23" s="894">
        <f>[1]Cuadro_CCAA2!N45</f>
        <v>2.8071155816336013E-2</v>
      </c>
      <c r="S23" s="893">
        <f>[1]Cuadro_CCAA2!O45</f>
        <v>3014</v>
      </c>
      <c r="U23" s="925"/>
    </row>
    <row r="24" spans="2:23" x14ac:dyDescent="0.25">
      <c r="B24" s="942" t="s">
        <v>49</v>
      </c>
      <c r="C24" s="890">
        <v>15250</v>
      </c>
      <c r="D24" s="890">
        <v>15370</v>
      </c>
      <c r="E24" s="890">
        <v>14678</v>
      </c>
      <c r="F24" s="890">
        <v>15446</v>
      </c>
      <c r="G24" s="890">
        <v>14352</v>
      </c>
      <c r="H24" s="890">
        <v>14224</v>
      </c>
      <c r="I24" s="891"/>
      <c r="J24" s="892">
        <v>7.8688524590164732E-3</v>
      </c>
      <c r="K24" s="890">
        <v>120</v>
      </c>
      <c r="L24" s="895">
        <v>-4.5022771633051351E-2</v>
      </c>
      <c r="M24" s="893">
        <v>-692</v>
      </c>
      <c r="N24" s="895">
        <v>5.2323204796293821E-2</v>
      </c>
      <c r="O24" s="893">
        <v>768</v>
      </c>
      <c r="P24" s="895">
        <v>-7.0827398679269682E-2</v>
      </c>
      <c r="Q24" s="893">
        <f t="shared" si="0"/>
        <v>-1094</v>
      </c>
      <c r="R24" s="894">
        <f>[1]Cuadro_CCAA2!N46</f>
        <v>-5.4066635632107451E-2</v>
      </c>
      <c r="S24" s="893">
        <f>[1]Cuadro_CCAA2!O46</f>
        <v>-813</v>
      </c>
      <c r="U24" s="925"/>
    </row>
    <row r="25" spans="2:23" x14ac:dyDescent="0.25">
      <c r="B25" s="943" t="s">
        <v>4</v>
      </c>
      <c r="C25" s="906">
        <v>4201</v>
      </c>
      <c r="D25" s="906">
        <v>4335</v>
      </c>
      <c r="E25" s="906">
        <v>4305</v>
      </c>
      <c r="F25" s="906">
        <v>4447</v>
      </c>
      <c r="G25" s="906">
        <v>4708</v>
      </c>
      <c r="H25" s="906">
        <v>4931</v>
      </c>
      <c r="I25" s="907"/>
      <c r="J25" s="909">
        <v>3.1897167341109256E-2</v>
      </c>
      <c r="K25" s="906">
        <v>134</v>
      </c>
      <c r="L25" s="912">
        <v>-6.9204152249134898E-3</v>
      </c>
      <c r="M25" s="910">
        <v>-30</v>
      </c>
      <c r="N25" s="912">
        <v>3.2984901277584244E-2</v>
      </c>
      <c r="O25" s="910">
        <v>142</v>
      </c>
      <c r="P25" s="912">
        <v>5.8691252529795346E-2</v>
      </c>
      <c r="Q25" s="910">
        <f t="shared" si="0"/>
        <v>261</v>
      </c>
      <c r="R25" s="894">
        <f>[1]Cuadro_CCAA2!P49</f>
        <v>8.0885576501534384E-2</v>
      </c>
      <c r="S25" s="910">
        <f>[1]Cuadro_CCAA2!H47+[1]Cuadro_CCAA2!H48</f>
        <v>4931</v>
      </c>
      <c r="U25" s="925"/>
      <c r="V25" s="925"/>
      <c r="W25" s="933"/>
    </row>
    <row r="26" spans="2:23" x14ac:dyDescent="0.25">
      <c r="B26" s="875" t="s">
        <v>3</v>
      </c>
      <c r="C26" s="876">
        <v>1638618</v>
      </c>
      <c r="D26" s="876">
        <v>1735551</v>
      </c>
      <c r="E26" s="876">
        <v>1709394</v>
      </c>
      <c r="F26" s="876">
        <v>1768008</v>
      </c>
      <c r="G26" s="876">
        <v>1850208</v>
      </c>
      <c r="H26" s="876">
        <v>1899228</v>
      </c>
      <c r="I26" s="877"/>
      <c r="J26" s="878">
        <v>5.9155336997396502E-2</v>
      </c>
      <c r="K26" s="879">
        <v>96933</v>
      </c>
      <c r="L26" s="880">
        <v>-1.507129436127197E-2</v>
      </c>
      <c r="M26" s="876">
        <v>-26157</v>
      </c>
      <c r="N26" s="881">
        <v>3.4289344644944375E-2</v>
      </c>
      <c r="O26" s="882">
        <v>58614</v>
      </c>
      <c r="P26" s="881">
        <v>4.6493002294107244E-2</v>
      </c>
      <c r="Q26" s="882">
        <f>G26-F26</f>
        <v>82200</v>
      </c>
      <c r="R26" s="881">
        <f>[1]Cuadro_CCAA2!N49</f>
        <v>5.8562879391268474E-2</v>
      </c>
      <c r="S26" s="882">
        <f>SUM(S8:S25)</f>
        <v>109633</v>
      </c>
    </row>
  </sheetData>
  <mergeCells count="8">
    <mergeCell ref="B3:R3"/>
    <mergeCell ref="C5:I6"/>
    <mergeCell ref="J5:S5"/>
    <mergeCell ref="J6:K6"/>
    <mergeCell ref="L6:M6"/>
    <mergeCell ref="R6:S6"/>
    <mergeCell ref="N6:O6"/>
    <mergeCell ref="P6:Q6"/>
  </mergeCells>
  <pageMargins left="0.7" right="0.7" top="0.75" bottom="0.75" header="0.3" footer="0.3"/>
  <pageSetup paperSize="9" scale="74"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300-000003000000}">
          <x14:colorSeries rgb="FF376092"/>
          <x14:colorNegative rgb="FFD00000"/>
          <x14:colorAxis rgb="FF000000"/>
          <x14:colorMarkers rgb="FFD00000"/>
          <x14:colorFirst rgb="FFD00000"/>
          <x14:colorLast rgb="FFD00000"/>
          <x14:colorHigh rgb="FFD00000"/>
          <x14:colorLow rgb="FFD00000"/>
          <x14:sparklines>
            <x14:sparkline>
              <xm:f>EVO_resol!C8:H8</xm:f>
              <xm:sqref>I8</xm:sqref>
            </x14:sparkline>
            <x14:sparkline>
              <xm:f>EVO_resol!C9:H9</xm:f>
              <xm:sqref>I9</xm:sqref>
            </x14:sparkline>
            <x14:sparkline>
              <xm:f>EVO_resol!C10:H10</xm:f>
              <xm:sqref>I10</xm:sqref>
            </x14:sparkline>
            <x14:sparkline>
              <xm:f>EVO_resol!C11:H11</xm:f>
              <xm:sqref>I11</xm:sqref>
            </x14:sparkline>
            <x14:sparkline>
              <xm:f>EVO_resol!C12:H12</xm:f>
              <xm:sqref>I12</xm:sqref>
            </x14:sparkline>
            <x14:sparkline>
              <xm:f>EVO_resol!C13:H13</xm:f>
              <xm:sqref>I13</xm:sqref>
            </x14:sparkline>
            <x14:sparkline>
              <xm:f>EVO_resol!C14:H14</xm:f>
              <xm:sqref>I14</xm:sqref>
            </x14:sparkline>
            <x14:sparkline>
              <xm:f>EVO_resol!C15:H15</xm:f>
              <xm:sqref>I15</xm:sqref>
            </x14:sparkline>
            <x14:sparkline>
              <xm:f>EVO_resol!C16:H16</xm:f>
              <xm:sqref>I16</xm:sqref>
            </x14:sparkline>
            <x14:sparkline>
              <xm:f>EVO_resol!C17:H17</xm:f>
              <xm:sqref>I17</xm:sqref>
            </x14:sparkline>
            <x14:sparkline>
              <xm:f>EVO_resol!C18:H18</xm:f>
              <xm:sqref>I18</xm:sqref>
            </x14:sparkline>
            <x14:sparkline>
              <xm:f>EVO_resol!C19:H19</xm:f>
              <xm:sqref>I19</xm:sqref>
            </x14:sparkline>
            <x14:sparkline>
              <xm:f>EVO_resol!C20:H20</xm:f>
              <xm:sqref>I20</xm:sqref>
            </x14:sparkline>
            <x14:sparkline>
              <xm:f>EVO_resol!C21:H21</xm:f>
              <xm:sqref>I21</xm:sqref>
            </x14:sparkline>
            <x14:sparkline>
              <xm:f>EVO_resol!C22:H22</xm:f>
              <xm:sqref>I22</xm:sqref>
            </x14:sparkline>
            <x14:sparkline>
              <xm:f>EVO_resol!C23:H23</xm:f>
              <xm:sqref>I23</xm:sqref>
            </x14:sparkline>
            <x14:sparkline>
              <xm:f>EVO_resol!C24:H24</xm:f>
              <xm:sqref>I24</xm:sqref>
            </x14:sparkline>
            <x14:sparkline>
              <xm:f>EVO_resol!C25:H25</xm:f>
              <xm:sqref>I25</xm:sqref>
            </x14:sparkline>
            <x14:sparkline>
              <xm:f>EVO_resol!C26:H26</xm:f>
              <xm:sqref>I26</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2">
    <pageSetUpPr fitToPage="1"/>
  </sheetPr>
  <dimension ref="A1:U46"/>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0.140625" style="264" customWidth="1"/>
    <col min="4" max="4" width="8.140625" style="264" customWidth="1"/>
    <col min="5" max="5" width="0.85546875" style="264" customWidth="1"/>
    <col min="6" max="6" width="10" style="264" customWidth="1"/>
    <col min="7" max="7" width="7.140625" style="264" customWidth="1"/>
    <col min="8" max="9" width="8" style="264" customWidth="1"/>
    <col min="10" max="10" width="0.7109375" style="264" customWidth="1"/>
    <col min="11" max="11" width="10.140625" style="264" customWidth="1"/>
    <col min="12" max="14" width="8" style="264" customWidth="1"/>
    <col min="15" max="15" width="0.5703125" style="264" customWidth="1"/>
    <col min="16" max="16" width="9" style="264" customWidth="1"/>
    <col min="17" max="17" width="7.42578125" style="264" customWidth="1"/>
    <col min="18" max="18" width="8" style="264" customWidth="1"/>
    <col min="19" max="19" width="8.85546875" style="264" customWidth="1"/>
    <col min="20" max="20" width="7.5703125" style="264" customWidth="1"/>
    <col min="21" max="21" width="8.28515625" style="264" customWidth="1"/>
    <col min="22" max="22" width="8.85546875" style="264" customWidth="1"/>
    <col min="23" max="16384" width="11.42578125" style="264"/>
  </cols>
  <sheetData>
    <row r="1" spans="1:21" ht="9.75" customHeight="1" x14ac:dyDescent="0.2">
      <c r="B1" s="264" t="s">
        <v>61</v>
      </c>
    </row>
    <row r="2" spans="1:21" s="205" customFormat="1" ht="49.5" customHeight="1" x14ac:dyDescent="0.2">
      <c r="B2" s="1033"/>
      <c r="C2" s="1033"/>
      <c r="D2" s="1033"/>
      <c r="E2" s="206"/>
      <c r="F2" s="1134"/>
      <c r="G2" s="1134"/>
      <c r="H2" s="1134"/>
      <c r="I2" s="1134"/>
      <c r="J2" s="1134"/>
      <c r="K2" s="1134"/>
      <c r="L2" s="1134"/>
      <c r="M2" s="1134"/>
      <c r="N2" s="1134"/>
      <c r="O2" s="1134"/>
      <c r="P2" s="1134"/>
      <c r="Q2" s="1134"/>
      <c r="S2" s="206"/>
    </row>
    <row r="3" spans="1:21" s="205" customFormat="1" ht="3" customHeight="1" x14ac:dyDescent="0.2">
      <c r="B3" s="206"/>
      <c r="C3" s="206"/>
      <c r="D3" s="206"/>
      <c r="E3" s="206"/>
      <c r="K3" s="206"/>
      <c r="P3" s="206"/>
      <c r="S3" s="206"/>
    </row>
    <row r="4" spans="1:21" s="208" customFormat="1" ht="15" customHeight="1" x14ac:dyDescent="0.2">
      <c r="B4" s="1148" t="s">
        <v>445</v>
      </c>
      <c r="C4" s="1148"/>
      <c r="D4" s="1148"/>
      <c r="E4" s="1148"/>
      <c r="F4" s="1148"/>
      <c r="G4" s="1148"/>
      <c r="H4" s="1148"/>
      <c r="I4" s="1148"/>
      <c r="J4" s="1148"/>
      <c r="K4" s="1148"/>
      <c r="L4" s="1148"/>
      <c r="M4" s="1148"/>
      <c r="N4" s="1148"/>
      <c r="O4" s="1148"/>
      <c r="P4" s="1148"/>
      <c r="Q4" s="1148"/>
      <c r="R4" s="1148"/>
      <c r="S4" s="1148"/>
      <c r="T4" s="314"/>
    </row>
    <row r="5" spans="1:21" s="315" customFormat="1" ht="15" customHeight="1" x14ac:dyDescent="0.2">
      <c r="B5" s="1135" t="str">
        <f>porsaad!B6</f>
        <v>Situación a 31 de mayo de 2023</v>
      </c>
      <c r="C5" s="1135"/>
      <c r="D5" s="1135"/>
      <c r="E5" s="1135"/>
      <c r="F5" s="1135"/>
      <c r="G5" s="1135"/>
      <c r="H5" s="1135"/>
      <c r="I5" s="1135"/>
      <c r="J5" s="1135"/>
      <c r="K5" s="1135"/>
      <c r="L5" s="1135"/>
      <c r="M5" s="1135"/>
      <c r="N5" s="1135"/>
      <c r="O5" s="1135"/>
      <c r="P5" s="1135"/>
      <c r="Q5" s="1135"/>
      <c r="R5" s="1135"/>
      <c r="S5" s="1135"/>
      <c r="T5" s="316"/>
      <c r="U5" s="91"/>
    </row>
    <row r="6" spans="1:21" s="208" customFormat="1" ht="4.5" customHeight="1" x14ac:dyDescent="0.2"/>
    <row r="7" spans="1:21" s="211" customFormat="1" ht="15" customHeight="1" x14ac:dyDescent="0.2">
      <c r="A7" s="212"/>
      <c r="B7" s="1136" t="s">
        <v>15</v>
      </c>
      <c r="C7" s="1139" t="s">
        <v>82</v>
      </c>
      <c r="D7" s="1140"/>
      <c r="E7" s="347"/>
      <c r="F7" s="1150" t="s">
        <v>34</v>
      </c>
      <c r="G7" s="1151"/>
      <c r="H7" s="1151"/>
      <c r="I7" s="1152"/>
      <c r="J7" s="351"/>
      <c r="K7" s="1150" t="s">
        <v>52</v>
      </c>
      <c r="L7" s="1151"/>
      <c r="M7" s="1151"/>
      <c r="N7" s="1152"/>
      <c r="O7" s="351"/>
      <c r="P7" s="1150" t="s">
        <v>53</v>
      </c>
      <c r="Q7" s="1151"/>
      <c r="R7" s="1151"/>
      <c r="S7" s="1152"/>
    </row>
    <row r="8" spans="1:21" s="211" customFormat="1" ht="37.5" customHeight="1" x14ac:dyDescent="0.2">
      <c r="A8" s="212"/>
      <c r="B8" s="1137"/>
      <c r="C8" s="1141"/>
      <c r="D8" s="1142"/>
      <c r="E8" s="347"/>
      <c r="F8" s="1153" t="s">
        <v>75</v>
      </c>
      <c r="G8" s="1154"/>
      <c r="H8" s="1155" t="s">
        <v>298</v>
      </c>
      <c r="I8" s="1156"/>
      <c r="J8" s="329"/>
      <c r="K8" s="1153" t="s">
        <v>75</v>
      </c>
      <c r="L8" s="1154"/>
      <c r="M8" s="1155" t="s">
        <v>298</v>
      </c>
      <c r="N8" s="1156"/>
      <c r="O8" s="329"/>
      <c r="P8" s="1153" t="s">
        <v>75</v>
      </c>
      <c r="Q8" s="1154"/>
      <c r="R8" s="1155" t="s">
        <v>298</v>
      </c>
      <c r="S8" s="1156"/>
    </row>
    <row r="9" spans="1:21" s="216" customFormat="1" ht="29.25" customHeight="1" x14ac:dyDescent="0.2">
      <c r="A9" s="317"/>
      <c r="B9" s="1138"/>
      <c r="C9" s="322" t="s">
        <v>12</v>
      </c>
      <c r="D9" s="324" t="s">
        <v>13</v>
      </c>
      <c r="E9" s="348"/>
      <c r="F9" s="346" t="s">
        <v>12</v>
      </c>
      <c r="G9" s="324" t="s">
        <v>77</v>
      </c>
      <c r="H9" s="322" t="s">
        <v>12</v>
      </c>
      <c r="I9" s="323" t="s">
        <v>138</v>
      </c>
      <c r="J9" s="321"/>
      <c r="K9" s="322" t="s">
        <v>12</v>
      </c>
      <c r="L9" s="324" t="s">
        <v>77</v>
      </c>
      <c r="M9" s="322" t="s">
        <v>12</v>
      </c>
      <c r="N9" s="323" t="s">
        <v>138</v>
      </c>
      <c r="O9" s="321"/>
      <c r="P9" s="322" t="s">
        <v>12</v>
      </c>
      <c r="Q9" s="324" t="s">
        <v>77</v>
      </c>
      <c r="R9" s="322" t="s">
        <v>12</v>
      </c>
      <c r="S9" s="323" t="s">
        <v>138</v>
      </c>
    </row>
    <row r="10" spans="1:21" s="216" customFormat="1" ht="6" customHeight="1" x14ac:dyDescent="0.2">
      <c r="A10" s="317"/>
      <c r="B10" s="320"/>
      <c r="C10" s="321"/>
      <c r="D10" s="321"/>
      <c r="E10" s="321"/>
      <c r="F10" s="321"/>
      <c r="G10" s="321"/>
      <c r="H10" s="321"/>
      <c r="I10" s="321"/>
      <c r="J10" s="321"/>
      <c r="K10" s="321"/>
      <c r="L10" s="321"/>
      <c r="M10" s="321"/>
      <c r="N10" s="321"/>
      <c r="O10" s="321"/>
      <c r="P10" s="321"/>
      <c r="Q10" s="321"/>
    </row>
    <row r="11" spans="1:21" s="275" customFormat="1" ht="18" customHeight="1" x14ac:dyDescent="0.2">
      <c r="A11" s="318"/>
      <c r="B11" s="330" t="s">
        <v>11</v>
      </c>
      <c r="C11" s="335">
        <f>F11+K11+P11</f>
        <v>27125</v>
      </c>
      <c r="D11" s="340">
        <f>C11/C$29*100</f>
        <v>15.148722760222944</v>
      </c>
      <c r="E11" s="338"/>
      <c r="F11" s="335">
        <v>12027</v>
      </c>
      <c r="G11" s="340">
        <v>44.339170506912438</v>
      </c>
      <c r="H11" s="335">
        <v>11981</v>
      </c>
      <c r="I11" s="340">
        <v>99.617527230398267</v>
      </c>
      <c r="J11" s="341"/>
      <c r="K11" s="335">
        <v>14989</v>
      </c>
      <c r="L11" s="340">
        <v>55.258986175115211</v>
      </c>
      <c r="M11" s="335">
        <v>14859</v>
      </c>
      <c r="N11" s="340">
        <v>99.132697311361667</v>
      </c>
      <c r="O11" s="341"/>
      <c r="P11" s="335">
        <v>109</v>
      </c>
      <c r="Q11" s="340">
        <v>0.40184331797235029</v>
      </c>
      <c r="R11" s="335">
        <v>107</v>
      </c>
      <c r="S11" s="340">
        <v>98.165137614678898</v>
      </c>
    </row>
    <row r="12" spans="1:21" s="275" customFormat="1" ht="18" customHeight="1" x14ac:dyDescent="0.2">
      <c r="A12" s="318"/>
      <c r="B12" s="331" t="s">
        <v>10</v>
      </c>
      <c r="C12" s="341">
        <f t="shared" ref="C12:C28" si="0">F12+K12+P12</f>
        <v>3984</v>
      </c>
      <c r="D12" s="342">
        <f t="shared" ref="D12:D29" si="1">C12/C$29*100</f>
        <v>2.2249773816305334</v>
      </c>
      <c r="E12" s="338"/>
      <c r="F12" s="341">
        <v>2624</v>
      </c>
      <c r="G12" s="342">
        <v>65.863453815261039</v>
      </c>
      <c r="H12" s="341">
        <v>1313</v>
      </c>
      <c r="I12" s="342">
        <v>50.038109756097562</v>
      </c>
      <c r="J12" s="341"/>
      <c r="K12" s="341">
        <v>1243</v>
      </c>
      <c r="L12" s="342">
        <v>31.199799196787147</v>
      </c>
      <c r="M12" s="341">
        <v>637</v>
      </c>
      <c r="N12" s="342">
        <v>51.246983105390186</v>
      </c>
      <c r="O12" s="341"/>
      <c r="P12" s="341">
        <v>117</v>
      </c>
      <c r="Q12" s="342">
        <v>2.9367469879518073</v>
      </c>
      <c r="R12" s="341">
        <v>69</v>
      </c>
      <c r="S12" s="342">
        <v>58.974358974358978</v>
      </c>
    </row>
    <row r="13" spans="1:21" s="275" customFormat="1" ht="18" customHeight="1" x14ac:dyDescent="0.2">
      <c r="A13" s="318"/>
      <c r="B13" s="331" t="s">
        <v>40</v>
      </c>
      <c r="C13" s="341">
        <f t="shared" si="0"/>
        <v>3661</v>
      </c>
      <c r="D13" s="342">
        <f t="shared" si="1"/>
        <v>2.0445889041539616</v>
      </c>
      <c r="E13" s="338"/>
      <c r="F13" s="341">
        <v>1687</v>
      </c>
      <c r="G13" s="342">
        <v>46.080305927342259</v>
      </c>
      <c r="H13" s="341">
        <v>33</v>
      </c>
      <c r="I13" s="342">
        <v>1.956135151155898</v>
      </c>
      <c r="J13" s="341"/>
      <c r="K13" s="341">
        <v>1880</v>
      </c>
      <c r="L13" s="342">
        <v>51.352089593007378</v>
      </c>
      <c r="M13" s="341">
        <v>51</v>
      </c>
      <c r="N13" s="342">
        <v>2.7127659574468086</v>
      </c>
      <c r="O13" s="341"/>
      <c r="P13" s="341">
        <v>94</v>
      </c>
      <c r="Q13" s="342">
        <v>2.567604479650369</v>
      </c>
      <c r="R13" s="341">
        <v>33</v>
      </c>
      <c r="S13" s="342">
        <v>35.106382978723403</v>
      </c>
    </row>
    <row r="14" spans="1:21" s="275" customFormat="1" ht="18" customHeight="1" x14ac:dyDescent="0.2">
      <c r="A14" s="318"/>
      <c r="B14" s="331" t="s">
        <v>41</v>
      </c>
      <c r="C14" s="341">
        <f t="shared" si="0"/>
        <v>2891</v>
      </c>
      <c r="D14" s="342">
        <f t="shared" si="1"/>
        <v>1.6145606451540844</v>
      </c>
      <c r="E14" s="338"/>
      <c r="F14" s="341">
        <v>2005</v>
      </c>
      <c r="G14" s="342">
        <v>69.353164994811493</v>
      </c>
      <c r="H14" s="341">
        <v>1985</v>
      </c>
      <c r="I14" s="342">
        <v>99.002493765586024</v>
      </c>
      <c r="J14" s="341"/>
      <c r="K14" s="341">
        <v>879</v>
      </c>
      <c r="L14" s="342">
        <v>30.404704254583187</v>
      </c>
      <c r="M14" s="341">
        <v>799</v>
      </c>
      <c r="N14" s="342">
        <v>90.898748577929467</v>
      </c>
      <c r="O14" s="341"/>
      <c r="P14" s="341">
        <v>7</v>
      </c>
      <c r="Q14" s="342">
        <v>0.24213075060532688</v>
      </c>
      <c r="R14" s="341">
        <v>6</v>
      </c>
      <c r="S14" s="342">
        <v>85.714285714285708</v>
      </c>
    </row>
    <row r="15" spans="1:21" s="275" customFormat="1" ht="18" customHeight="1" x14ac:dyDescent="0.2">
      <c r="A15" s="318"/>
      <c r="B15" s="331" t="s">
        <v>9</v>
      </c>
      <c r="C15" s="341">
        <f t="shared" si="0"/>
        <v>4722</v>
      </c>
      <c r="D15" s="342">
        <f t="shared" si="1"/>
        <v>2.6371343363602855</v>
      </c>
      <c r="E15" s="338"/>
      <c r="F15" s="341">
        <v>2812</v>
      </c>
      <c r="G15" s="342">
        <v>59.551037695891573</v>
      </c>
      <c r="H15" s="341">
        <v>2725</v>
      </c>
      <c r="I15" s="342">
        <v>96.90611664295875</v>
      </c>
      <c r="J15" s="341"/>
      <c r="K15" s="341">
        <v>1826</v>
      </c>
      <c r="L15" s="342">
        <v>38.670055061414658</v>
      </c>
      <c r="M15" s="341">
        <v>1722</v>
      </c>
      <c r="N15" s="342">
        <v>94.304490690032864</v>
      </c>
      <c r="O15" s="341"/>
      <c r="P15" s="341">
        <v>84</v>
      </c>
      <c r="Q15" s="342">
        <v>1.7789072426937738</v>
      </c>
      <c r="R15" s="341">
        <v>74</v>
      </c>
      <c r="S15" s="342">
        <v>88.095238095238088</v>
      </c>
    </row>
    <row r="16" spans="1:21" s="275" customFormat="1" ht="18" customHeight="1" x14ac:dyDescent="0.2">
      <c r="A16" s="318"/>
      <c r="B16" s="331" t="s">
        <v>8</v>
      </c>
      <c r="C16" s="341">
        <f t="shared" si="0"/>
        <v>5127</v>
      </c>
      <c r="D16" s="342">
        <f t="shared" si="1"/>
        <v>2.8633180310290518</v>
      </c>
      <c r="E16" s="338"/>
      <c r="F16" s="341">
        <v>2218</v>
      </c>
      <c r="G16" s="342">
        <v>43.261166374097911</v>
      </c>
      <c r="H16" s="341">
        <v>12</v>
      </c>
      <c r="I16" s="342">
        <v>0.54102795311091079</v>
      </c>
      <c r="J16" s="341"/>
      <c r="K16" s="341">
        <v>2860</v>
      </c>
      <c r="L16" s="342">
        <v>55.783109030622192</v>
      </c>
      <c r="M16" s="341">
        <v>20</v>
      </c>
      <c r="N16" s="342">
        <v>0.69930069930069927</v>
      </c>
      <c r="O16" s="341"/>
      <c r="P16" s="341">
        <v>49</v>
      </c>
      <c r="Q16" s="342">
        <v>0.95572459527989084</v>
      </c>
      <c r="R16" s="341">
        <v>0</v>
      </c>
      <c r="S16" s="342">
        <v>0</v>
      </c>
    </row>
    <row r="17" spans="1:19" s="275" customFormat="1" ht="18" customHeight="1" x14ac:dyDescent="0.2">
      <c r="A17" s="318"/>
      <c r="B17" s="331" t="s">
        <v>7</v>
      </c>
      <c r="C17" s="341">
        <f t="shared" si="0"/>
        <v>8443</v>
      </c>
      <c r="D17" s="342">
        <f t="shared" si="1"/>
        <v>4.7152319360207304</v>
      </c>
      <c r="E17" s="338"/>
      <c r="F17" s="341">
        <v>5091</v>
      </c>
      <c r="G17" s="342">
        <v>60.298472107070943</v>
      </c>
      <c r="H17" s="341">
        <v>457</v>
      </c>
      <c r="I17" s="342">
        <v>8.9766254174032607</v>
      </c>
      <c r="J17" s="341"/>
      <c r="K17" s="341">
        <v>2990</v>
      </c>
      <c r="L17" s="342">
        <v>35.413952386592449</v>
      </c>
      <c r="M17" s="341">
        <v>117</v>
      </c>
      <c r="N17" s="342">
        <v>3.9130434782608701</v>
      </c>
      <c r="O17" s="341"/>
      <c r="P17" s="341">
        <v>362</v>
      </c>
      <c r="Q17" s="342">
        <v>4.2875755063366103</v>
      </c>
      <c r="R17" s="341">
        <v>3</v>
      </c>
      <c r="S17" s="342">
        <v>0.82872928176795579</v>
      </c>
    </row>
    <row r="18" spans="1:19" s="275" customFormat="1" ht="18" customHeight="1" x14ac:dyDescent="0.2">
      <c r="A18" s="318"/>
      <c r="B18" s="331" t="s">
        <v>43</v>
      </c>
      <c r="C18" s="341">
        <f t="shared" si="0"/>
        <v>12194</v>
      </c>
      <c r="D18" s="342">
        <f t="shared" si="1"/>
        <v>6.8100838834344177</v>
      </c>
      <c r="E18" s="338"/>
      <c r="F18" s="341">
        <v>6601</v>
      </c>
      <c r="G18" s="342">
        <v>54.133180252583237</v>
      </c>
      <c r="H18" s="341">
        <v>6548</v>
      </c>
      <c r="I18" s="342">
        <v>99.197091349795485</v>
      </c>
      <c r="J18" s="341"/>
      <c r="K18" s="341">
        <v>4170</v>
      </c>
      <c r="L18" s="342">
        <v>34.197146137444648</v>
      </c>
      <c r="M18" s="341">
        <v>4083</v>
      </c>
      <c r="N18" s="342">
        <v>97.913669064748206</v>
      </c>
      <c r="O18" s="341"/>
      <c r="P18" s="341">
        <v>1423</v>
      </c>
      <c r="Q18" s="342">
        <v>11.669673609972117</v>
      </c>
      <c r="R18" s="341">
        <v>1385</v>
      </c>
      <c r="S18" s="342">
        <v>97.329585382993685</v>
      </c>
    </row>
    <row r="19" spans="1:19" s="275" customFormat="1" ht="18" customHeight="1" x14ac:dyDescent="0.2">
      <c r="A19" s="318"/>
      <c r="B19" s="331" t="s">
        <v>44</v>
      </c>
      <c r="C19" s="341">
        <f t="shared" si="0"/>
        <v>38881</v>
      </c>
      <c r="D19" s="342">
        <f t="shared" si="1"/>
        <v>21.714193166460031</v>
      </c>
      <c r="E19" s="338"/>
      <c r="F19" s="341">
        <v>15934</v>
      </c>
      <c r="G19" s="342">
        <v>40.98145623826548</v>
      </c>
      <c r="H19" s="341">
        <v>15378</v>
      </c>
      <c r="I19" s="342">
        <v>96.510606250784477</v>
      </c>
      <c r="J19" s="341"/>
      <c r="K19" s="341">
        <v>19692</v>
      </c>
      <c r="L19" s="342">
        <v>50.646845502944885</v>
      </c>
      <c r="M19" s="341">
        <v>18290</v>
      </c>
      <c r="N19" s="342">
        <v>92.880357505586019</v>
      </c>
      <c r="O19" s="341"/>
      <c r="P19" s="341">
        <v>3255</v>
      </c>
      <c r="Q19" s="342">
        <v>8.3716982587896407</v>
      </c>
      <c r="R19" s="341">
        <v>3212</v>
      </c>
      <c r="S19" s="342">
        <v>98.678955453149001</v>
      </c>
    </row>
    <row r="20" spans="1:19" s="275" customFormat="1" ht="18" customHeight="1" x14ac:dyDescent="0.2">
      <c r="A20" s="318"/>
      <c r="B20" s="331" t="s">
        <v>6</v>
      </c>
      <c r="C20" s="341">
        <f t="shared" si="0"/>
        <v>13907</v>
      </c>
      <c r="D20" s="342">
        <f t="shared" si="1"/>
        <v>7.7667571401445343</v>
      </c>
      <c r="E20" s="338"/>
      <c r="F20" s="341">
        <v>6517</v>
      </c>
      <c r="G20" s="342">
        <v>46.861292874092186</v>
      </c>
      <c r="H20" s="341">
        <v>6245</v>
      </c>
      <c r="I20" s="342">
        <v>95.826300444990025</v>
      </c>
      <c r="J20" s="341"/>
      <c r="K20" s="341">
        <v>6408</v>
      </c>
      <c r="L20" s="342">
        <v>46.077514920543614</v>
      </c>
      <c r="M20" s="341">
        <v>5984</v>
      </c>
      <c r="N20" s="342">
        <v>93.383270911360796</v>
      </c>
      <c r="O20" s="341"/>
      <c r="P20" s="341">
        <v>982</v>
      </c>
      <c r="Q20" s="342">
        <v>7.0611922053642058</v>
      </c>
      <c r="R20" s="341">
        <v>661</v>
      </c>
      <c r="S20" s="342">
        <v>67.311608961303463</v>
      </c>
    </row>
    <row r="21" spans="1:19" s="275" customFormat="1" ht="18" customHeight="1" x14ac:dyDescent="0.2">
      <c r="A21" s="318"/>
      <c r="B21" s="331" t="s">
        <v>5</v>
      </c>
      <c r="C21" s="341">
        <f t="shared" si="0"/>
        <v>4846</v>
      </c>
      <c r="D21" s="342">
        <f t="shared" si="1"/>
        <v>2.706385640407019</v>
      </c>
      <c r="E21" s="338"/>
      <c r="F21" s="341">
        <v>3158</v>
      </c>
      <c r="G21" s="342">
        <v>65.167148163433765</v>
      </c>
      <c r="H21" s="341">
        <v>3140</v>
      </c>
      <c r="I21" s="342">
        <v>99.430018999366681</v>
      </c>
      <c r="J21" s="341"/>
      <c r="K21" s="341">
        <v>1643</v>
      </c>
      <c r="L21" s="342">
        <v>33.904250928600909</v>
      </c>
      <c r="M21" s="341">
        <v>1633</v>
      </c>
      <c r="N21" s="342">
        <v>99.39135727328059</v>
      </c>
      <c r="O21" s="341"/>
      <c r="P21" s="341">
        <v>45</v>
      </c>
      <c r="Q21" s="342">
        <v>0.92860090796533212</v>
      </c>
      <c r="R21" s="341">
        <v>45</v>
      </c>
      <c r="S21" s="342">
        <v>100</v>
      </c>
    </row>
    <row r="22" spans="1:19" s="275" customFormat="1" ht="18" customHeight="1" x14ac:dyDescent="0.2">
      <c r="A22" s="318"/>
      <c r="B22" s="331" t="s">
        <v>38</v>
      </c>
      <c r="C22" s="341">
        <f t="shared" si="0"/>
        <v>7026</v>
      </c>
      <c r="D22" s="342">
        <f t="shared" si="1"/>
        <v>3.9238682438092685</v>
      </c>
      <c r="E22" s="338"/>
      <c r="F22" s="341">
        <v>4200</v>
      </c>
      <c r="G22" s="342">
        <v>59.77796754910333</v>
      </c>
      <c r="H22" s="341">
        <v>4198</v>
      </c>
      <c r="I22" s="342">
        <v>99.952380952380949</v>
      </c>
      <c r="J22" s="341"/>
      <c r="K22" s="341">
        <v>2646</v>
      </c>
      <c r="L22" s="342">
        <v>37.660119555935104</v>
      </c>
      <c r="M22" s="341">
        <v>2646</v>
      </c>
      <c r="N22" s="342">
        <v>100</v>
      </c>
      <c r="O22" s="341"/>
      <c r="P22" s="341">
        <v>180</v>
      </c>
      <c r="Q22" s="342">
        <v>2.5619128949615715</v>
      </c>
      <c r="R22" s="341">
        <v>180</v>
      </c>
      <c r="S22" s="342">
        <v>100</v>
      </c>
    </row>
    <row r="23" spans="1:19" s="275" customFormat="1" ht="18" customHeight="1" x14ac:dyDescent="0.2">
      <c r="A23" s="318"/>
      <c r="B23" s="331" t="s">
        <v>45</v>
      </c>
      <c r="C23" s="341">
        <f t="shared" si="0"/>
        <v>23910</v>
      </c>
      <c r="D23" s="342">
        <f t="shared" si="1"/>
        <v>13.353215159333848</v>
      </c>
      <c r="E23" s="338"/>
      <c r="F23" s="341">
        <v>14548</v>
      </c>
      <c r="G23" s="342">
        <v>60.844834797155997</v>
      </c>
      <c r="H23" s="341">
        <v>13235</v>
      </c>
      <c r="I23" s="342">
        <v>90.974704426725324</v>
      </c>
      <c r="J23" s="341"/>
      <c r="K23" s="341">
        <v>7945</v>
      </c>
      <c r="L23" s="342">
        <v>33.228774571309074</v>
      </c>
      <c r="M23" s="341">
        <v>7318</v>
      </c>
      <c r="N23" s="342">
        <v>92.108244178728754</v>
      </c>
      <c r="O23" s="341"/>
      <c r="P23" s="341">
        <v>1417</v>
      </c>
      <c r="Q23" s="342">
        <v>5.9263906315349226</v>
      </c>
      <c r="R23" s="341">
        <v>1406</v>
      </c>
      <c r="S23" s="342">
        <v>99.223712067748764</v>
      </c>
    </row>
    <row r="24" spans="1:19" s="275" customFormat="1" ht="18" customHeight="1" x14ac:dyDescent="0.2">
      <c r="A24" s="318">
        <v>47094</v>
      </c>
      <c r="B24" s="331" t="s">
        <v>46</v>
      </c>
      <c r="C24" s="341">
        <f t="shared" si="0"/>
        <v>4921</v>
      </c>
      <c r="D24" s="342">
        <f t="shared" si="1"/>
        <v>2.7482715097901238</v>
      </c>
      <c r="E24" s="338"/>
      <c r="F24" s="341">
        <v>2576</v>
      </c>
      <c r="G24" s="342">
        <v>52.347083926031289</v>
      </c>
      <c r="H24" s="341">
        <v>2568</v>
      </c>
      <c r="I24" s="342">
        <v>99.689440993788821</v>
      </c>
      <c r="J24" s="341"/>
      <c r="K24" s="341">
        <v>2318</v>
      </c>
      <c r="L24" s="342">
        <v>47.104247104247108</v>
      </c>
      <c r="M24" s="341">
        <v>2310</v>
      </c>
      <c r="N24" s="342">
        <v>99.654874892148399</v>
      </c>
      <c r="O24" s="341"/>
      <c r="P24" s="341">
        <v>27</v>
      </c>
      <c r="Q24" s="342">
        <v>0.54866896972160129</v>
      </c>
      <c r="R24" s="341">
        <v>26</v>
      </c>
      <c r="S24" s="342">
        <v>96.296296296296291</v>
      </c>
    </row>
    <row r="25" spans="1:19" s="275" customFormat="1" ht="18" customHeight="1" x14ac:dyDescent="0.2">
      <c r="B25" s="331" t="s">
        <v>47</v>
      </c>
      <c r="C25" s="341">
        <f t="shared" si="0"/>
        <v>2476</v>
      </c>
      <c r="D25" s="342">
        <f t="shared" si="1"/>
        <v>1.3827921679009036</v>
      </c>
      <c r="E25" s="338"/>
      <c r="F25" s="341">
        <v>1045</v>
      </c>
      <c r="G25" s="342">
        <v>42.205169628432955</v>
      </c>
      <c r="H25" s="341">
        <v>1038</v>
      </c>
      <c r="I25" s="342">
        <v>99.330143540669852</v>
      </c>
      <c r="J25" s="341"/>
      <c r="K25" s="341">
        <v>1334</v>
      </c>
      <c r="L25" s="342">
        <v>53.877221324717283</v>
      </c>
      <c r="M25" s="341">
        <v>1325</v>
      </c>
      <c r="N25" s="342">
        <v>99.325337331334325</v>
      </c>
      <c r="O25" s="341"/>
      <c r="P25" s="341">
        <v>97</v>
      </c>
      <c r="Q25" s="342">
        <v>3.917609046849758</v>
      </c>
      <c r="R25" s="341">
        <v>97</v>
      </c>
      <c r="S25" s="342">
        <v>100</v>
      </c>
    </row>
    <row r="26" spans="1:19" s="275" customFormat="1" ht="18" customHeight="1" x14ac:dyDescent="0.2">
      <c r="B26" s="331" t="s">
        <v>48</v>
      </c>
      <c r="C26" s="341">
        <f t="shared" si="0"/>
        <v>12916</v>
      </c>
      <c r="D26" s="342">
        <f t="shared" si="1"/>
        <v>7.2133051860291078</v>
      </c>
      <c r="E26" s="338"/>
      <c r="F26" s="341">
        <v>5957</v>
      </c>
      <c r="G26" s="342">
        <v>46.12109012078043</v>
      </c>
      <c r="H26" s="341">
        <v>5104</v>
      </c>
      <c r="I26" s="342">
        <v>85.680711767668299</v>
      </c>
      <c r="J26" s="341"/>
      <c r="K26" s="341">
        <v>4710</v>
      </c>
      <c r="L26" s="342">
        <v>36.46639826571694</v>
      </c>
      <c r="M26" s="341">
        <v>3838</v>
      </c>
      <c r="N26" s="342">
        <v>81.486199575371558</v>
      </c>
      <c r="O26" s="341"/>
      <c r="P26" s="341">
        <v>2249</v>
      </c>
      <c r="Q26" s="342">
        <v>17.41251161350263</v>
      </c>
      <c r="R26" s="341">
        <v>1596</v>
      </c>
      <c r="S26" s="342">
        <v>70.964873277012003</v>
      </c>
    </row>
    <row r="27" spans="1:19" s="275" customFormat="1" ht="18" customHeight="1" x14ac:dyDescent="0.2">
      <c r="B27" s="331" t="s">
        <v>49</v>
      </c>
      <c r="C27" s="341">
        <f t="shared" si="0"/>
        <v>1847</v>
      </c>
      <c r="D27" s="342">
        <f t="shared" si="1"/>
        <v>1.0315093433412637</v>
      </c>
      <c r="E27" s="338"/>
      <c r="F27" s="341">
        <v>667</v>
      </c>
      <c r="G27" s="342">
        <v>36.112615051434759</v>
      </c>
      <c r="H27" s="341">
        <v>522</v>
      </c>
      <c r="I27" s="342">
        <v>78.260869565217391</v>
      </c>
      <c r="J27" s="341"/>
      <c r="K27" s="341">
        <v>1085</v>
      </c>
      <c r="L27" s="342">
        <v>58.743909041689221</v>
      </c>
      <c r="M27" s="341">
        <v>848</v>
      </c>
      <c r="N27" s="342">
        <v>78.156682027649765</v>
      </c>
      <c r="O27" s="341"/>
      <c r="P27" s="341">
        <v>95</v>
      </c>
      <c r="Q27" s="342">
        <v>5.1434759068760156</v>
      </c>
      <c r="R27" s="341">
        <v>78</v>
      </c>
      <c r="S27" s="342">
        <v>82.10526315789474</v>
      </c>
    </row>
    <row r="28" spans="1:19" s="275" customFormat="1" ht="18" customHeight="1" x14ac:dyDescent="0.2">
      <c r="B28" s="336" t="s">
        <v>4</v>
      </c>
      <c r="C28" s="343">
        <f t="shared" si="0"/>
        <v>181</v>
      </c>
      <c r="D28" s="344">
        <f t="shared" si="1"/>
        <v>0.10108456477789321</v>
      </c>
      <c r="E28" s="338"/>
      <c r="F28" s="343">
        <v>80</v>
      </c>
      <c r="G28" s="344">
        <v>44.19889502762431</v>
      </c>
      <c r="H28" s="343">
        <v>75</v>
      </c>
      <c r="I28" s="344">
        <v>93.75</v>
      </c>
      <c r="J28" s="341"/>
      <c r="K28" s="343">
        <v>101</v>
      </c>
      <c r="L28" s="344">
        <v>55.80110497237569</v>
      </c>
      <c r="M28" s="343">
        <v>96</v>
      </c>
      <c r="N28" s="344">
        <v>95.049504950495049</v>
      </c>
      <c r="O28" s="341"/>
      <c r="P28" s="343">
        <v>0</v>
      </c>
      <c r="Q28" s="344">
        <v>0</v>
      </c>
      <c r="R28" s="343">
        <v>0</v>
      </c>
      <c r="S28" s="344" t="s">
        <v>375</v>
      </c>
    </row>
    <row r="29" spans="1:19" s="212" customFormat="1" ht="18" customHeight="1" x14ac:dyDescent="0.2">
      <c r="B29" s="332" t="s">
        <v>3</v>
      </c>
      <c r="C29" s="333">
        <f>SUM(C11:C28)</f>
        <v>179058</v>
      </c>
      <c r="D29" s="334">
        <f t="shared" si="1"/>
        <v>100</v>
      </c>
      <c r="E29" s="349"/>
      <c r="F29" s="333">
        <f>SUM(F11:F28)</f>
        <v>89747</v>
      </c>
      <c r="G29" s="334">
        <f t="shared" ref="G29" si="2">F29/$C29*100</f>
        <v>50.121748260340226</v>
      </c>
      <c r="H29" s="333">
        <f>SUM(H11:H28)</f>
        <v>76557</v>
      </c>
      <c r="I29" s="334">
        <f t="shared" ref="I29" si="3">H29/F29*100</f>
        <v>85.303129909634862</v>
      </c>
      <c r="J29" s="352"/>
      <c r="K29" s="333">
        <f>SUM(K11:K28)</f>
        <v>78719</v>
      </c>
      <c r="L29" s="334">
        <f t="shared" ref="L29" si="4">K29/$C29*100</f>
        <v>43.962850026248482</v>
      </c>
      <c r="M29" s="333">
        <f>SUM(M11:M28)</f>
        <v>66576</v>
      </c>
      <c r="N29" s="334">
        <f t="shared" ref="N29" si="5">M29/K29*100</f>
        <v>84.57424509965827</v>
      </c>
      <c r="O29" s="352"/>
      <c r="P29" s="333">
        <f>SUM(P11:P28)</f>
        <v>10592</v>
      </c>
      <c r="Q29" s="353">
        <f t="shared" ref="Q29" si="6">P29/$C29*100</f>
        <v>5.9154017134112964</v>
      </c>
      <c r="R29" s="333">
        <f>SUM(R11:R28)</f>
        <v>8978</v>
      </c>
      <c r="S29" s="353">
        <f t="shared" ref="S29" si="7">R29/P29*100</f>
        <v>84.762084592145015</v>
      </c>
    </row>
    <row r="30" spans="1:19" s="256" customFormat="1" ht="6.75" customHeight="1" x14ac:dyDescent="0.2">
      <c r="B30" s="1133"/>
      <c r="C30" s="1133"/>
      <c r="D30" s="1133"/>
      <c r="E30" s="293"/>
    </row>
    <row r="31" spans="1:19" s="1002" customFormat="1" x14ac:dyDescent="0.2">
      <c r="F31" s="1003"/>
    </row>
    <row r="32" spans="1:19" s="1002" customFormat="1" x14ac:dyDescent="0.2">
      <c r="F32" s="1003"/>
      <c r="K32" s="1003"/>
    </row>
    <row r="33" spans="2:16" s="1002" customFormat="1" x14ac:dyDescent="0.2">
      <c r="B33" s="1003"/>
      <c r="K33" s="1003"/>
    </row>
    <row r="34" spans="2:16" s="1002" customFormat="1" x14ac:dyDescent="0.2">
      <c r="B34" s="1002" t="s">
        <v>42</v>
      </c>
      <c r="F34" s="1002" t="e">
        <f>GETPIVOTDATA("ID PRESTACION
COUNT",#REF!,"
CCAA",$B34,"
Tipo Prestación",$B$1,"Grado Resuelto",F$7)</f>
        <v>#REF!</v>
      </c>
      <c r="J34" s="1002" t="e">
        <f>GETPIVOTDATA("ID PRESTACION
COUNT",#REF!,"
CCAA",$B34,"
Tipo Prestación",$B$1,"Grado Resuelto",J$7)</f>
        <v>#REF!</v>
      </c>
      <c r="K34" s="1002" t="e">
        <f>GETPIVOTDATA("ID PRESTACION
COUNT",#REF!,"
CCAA",$B34,"
Tipo Prestación",$B$1,"Grado Resuelto",K$7)</f>
        <v>#REF!</v>
      </c>
      <c r="O34" s="1002" t="e">
        <f>GETPIVOTDATA("ID PRESTACION
COUNT",#REF!,"
CCAA",$B34,"
Tipo Prestación",$B$1,"Grado Resuelto",O$7)</f>
        <v>#REF!</v>
      </c>
      <c r="P34" s="1002" t="e">
        <f>GETPIVOTDATA("ID PRESTACION
COUNT",#REF!,"
CCAA",$B34,"
Tipo Prestación",$B$1,"Grado Resuelto",P$7)</f>
        <v>#REF!</v>
      </c>
    </row>
    <row r="35" spans="2:16" s="1002" customFormat="1" x14ac:dyDescent="0.2">
      <c r="B35" s="1002" t="s">
        <v>50</v>
      </c>
      <c r="F35" s="1002" t="e">
        <f>GETPIVOTDATA("ID PRESTACION
COUNT",#REF!,"
CCAA",$B35,"
Tipo Prestación",$B$1,"Grado Resuelto",F$7)</f>
        <v>#REF!</v>
      </c>
      <c r="J35" s="1002" t="e">
        <f>GETPIVOTDATA("ID PRESTACION
COUNT",#REF!,"
CCAA",$B35,"
Tipo Prestación",$B$1,"Grado Resuelto",J$7)</f>
        <v>#REF!</v>
      </c>
      <c r="K35" s="1002" t="e">
        <f>GETPIVOTDATA("ID PRESTACION
COUNT",#REF!,"
CCAA",$B35,"
Tipo Prestación",$B$1,"Grado Resuelto",K$7)</f>
        <v>#REF!</v>
      </c>
      <c r="O35" s="1002" t="e">
        <f>GETPIVOTDATA("ID PRESTACION
COUNT",#REF!,"
CCAA",$B35,"
Tipo Prestación",$B$1,"Grado Resuelto",O$7)</f>
        <v>#REF!</v>
      </c>
      <c r="P35" s="1002" t="e">
        <f>GETPIVOTDATA("ID PRESTACION
COUNT",#REF!,"
CCAA",$B35,"
Tipo Prestación",$B$1,"Grado Resuelto",P$7)</f>
        <v>#REF!</v>
      </c>
    </row>
    <row r="36" spans="2:16" s="1002" customFormat="1" x14ac:dyDescent="0.2"/>
    <row r="37" spans="2:16" s="1002" customFormat="1" x14ac:dyDescent="0.2"/>
    <row r="38" spans="2:16" s="1002" customFormat="1" x14ac:dyDescent="0.2"/>
    <row r="39" spans="2:16" s="1006" customFormat="1" x14ac:dyDescent="0.2"/>
    <row r="40" spans="2:16" s="1006" customFormat="1" x14ac:dyDescent="0.2"/>
    <row r="41" spans="2:16" s="1006" customFormat="1" x14ac:dyDescent="0.2"/>
    <row r="42" spans="2:16" s="1002" customFormat="1" x14ac:dyDescent="0.2"/>
    <row r="43" spans="2:16" s="1002" customFormat="1" x14ac:dyDescent="0.2"/>
    <row r="44" spans="2:16" s="1002" customFormat="1" x14ac:dyDescent="0.2"/>
    <row r="45" spans="2:16" s="1002" customFormat="1" x14ac:dyDescent="0.2"/>
    <row r="46" spans="2:16" s="1002" customFormat="1" x14ac:dyDescent="0.2"/>
  </sheetData>
  <mergeCells count="16">
    <mergeCell ref="B30:D30"/>
    <mergeCell ref="B2:D2"/>
    <mergeCell ref="F2:Q2"/>
    <mergeCell ref="B7:B9"/>
    <mergeCell ref="C7:D8"/>
    <mergeCell ref="F7:I7"/>
    <mergeCell ref="K7:N7"/>
    <mergeCell ref="P7:S7"/>
    <mergeCell ref="F8:G8"/>
    <mergeCell ref="H8:I8"/>
    <mergeCell ref="K8:L8"/>
    <mergeCell ref="M8:N8"/>
    <mergeCell ref="P8:Q8"/>
    <mergeCell ref="R8:S8"/>
    <mergeCell ref="B4:S4"/>
    <mergeCell ref="B5:S5"/>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63">
    <pageSetUpPr fitToPage="1"/>
  </sheetPr>
  <dimension ref="A1:U33"/>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0.140625" style="264" customWidth="1"/>
    <col min="4" max="4" width="8.140625" style="264" customWidth="1"/>
    <col min="5" max="5" width="0.85546875" style="264" customWidth="1"/>
    <col min="6" max="6" width="10" style="264" customWidth="1"/>
    <col min="7" max="7" width="7.140625" style="264" customWidth="1"/>
    <col min="8" max="9" width="8" style="264" customWidth="1"/>
    <col min="10" max="10" width="0.7109375" style="264" customWidth="1"/>
    <col min="11" max="11" width="10.140625" style="264" customWidth="1"/>
    <col min="12" max="14" width="8" style="264" customWidth="1"/>
    <col min="15" max="15" width="0.5703125" style="264" customWidth="1"/>
    <col min="16" max="16" width="9" style="264" customWidth="1"/>
    <col min="17" max="17" width="7.42578125" style="264" customWidth="1"/>
    <col min="18" max="18" width="8" style="264" customWidth="1"/>
    <col min="19" max="19" width="8.85546875" style="264" customWidth="1"/>
    <col min="20" max="20" width="7.5703125" style="264" customWidth="1"/>
    <col min="21" max="21" width="8.28515625" style="264" customWidth="1"/>
    <col min="22" max="22" width="8.85546875" style="264" customWidth="1"/>
    <col min="23" max="16384" width="11.42578125" style="264"/>
  </cols>
  <sheetData>
    <row r="1" spans="1:21" ht="9.75" customHeight="1" x14ac:dyDescent="0.2">
      <c r="B1" s="264" t="s">
        <v>70</v>
      </c>
    </row>
    <row r="2" spans="1:21" s="205" customFormat="1" ht="49.5" customHeight="1" x14ac:dyDescent="0.2">
      <c r="B2" s="1033"/>
      <c r="C2" s="1033"/>
      <c r="D2" s="1033"/>
      <c r="E2" s="206"/>
      <c r="F2" s="1134"/>
      <c r="G2" s="1134"/>
      <c r="H2" s="1134"/>
      <c r="I2" s="1134"/>
      <c r="J2" s="1134"/>
      <c r="K2" s="1134"/>
      <c r="L2" s="1134"/>
      <c r="M2" s="1134"/>
      <c r="N2" s="1134"/>
      <c r="O2" s="1134"/>
      <c r="P2" s="1134"/>
      <c r="Q2" s="1134"/>
      <c r="S2" s="206"/>
    </row>
    <row r="3" spans="1:21" s="205" customFormat="1" ht="3" customHeight="1" x14ac:dyDescent="0.2">
      <c r="B3" s="206"/>
      <c r="C3" s="206"/>
      <c r="D3" s="206"/>
      <c r="E3" s="206"/>
      <c r="K3" s="206"/>
      <c r="P3" s="206"/>
      <c r="S3" s="206"/>
    </row>
    <row r="4" spans="1:21" s="208" customFormat="1" ht="15" customHeight="1" x14ac:dyDescent="0.2">
      <c r="B4" s="1148" t="s">
        <v>444</v>
      </c>
      <c r="C4" s="1148"/>
      <c r="D4" s="1148"/>
      <c r="E4" s="1148"/>
      <c r="F4" s="1148"/>
      <c r="G4" s="1148"/>
      <c r="H4" s="1148"/>
      <c r="I4" s="1148"/>
      <c r="J4" s="1148"/>
      <c r="K4" s="1148"/>
      <c r="L4" s="1148"/>
      <c r="M4" s="1148"/>
      <c r="N4" s="1148"/>
      <c r="O4" s="1148"/>
      <c r="P4" s="1148"/>
      <c r="Q4" s="1148"/>
      <c r="R4" s="1148"/>
      <c r="S4" s="1148"/>
      <c r="T4" s="314"/>
    </row>
    <row r="5" spans="1:21" s="315" customFormat="1" ht="15" customHeight="1" x14ac:dyDescent="0.2">
      <c r="B5" s="1135" t="str">
        <f>porsaad!B6</f>
        <v>Situación a 31 de mayo de 2023</v>
      </c>
      <c r="C5" s="1135"/>
      <c r="D5" s="1135"/>
      <c r="E5" s="1135"/>
      <c r="F5" s="1135"/>
      <c r="G5" s="1135"/>
      <c r="H5" s="1135"/>
      <c r="I5" s="1135"/>
      <c r="J5" s="1135"/>
      <c r="K5" s="1135"/>
      <c r="L5" s="1135"/>
      <c r="M5" s="1135"/>
      <c r="N5" s="1135"/>
      <c r="O5" s="1135"/>
      <c r="P5" s="1135"/>
      <c r="Q5" s="1135"/>
      <c r="R5" s="1135"/>
      <c r="S5" s="1135"/>
      <c r="T5" s="316"/>
      <c r="U5" s="91"/>
    </row>
    <row r="6" spans="1:21" s="208" customFormat="1" ht="4.5" customHeight="1" x14ac:dyDescent="0.2"/>
    <row r="7" spans="1:21" s="211" customFormat="1" ht="15" customHeight="1" x14ac:dyDescent="0.2">
      <c r="A7" s="212"/>
      <c r="B7" s="1136" t="s">
        <v>15</v>
      </c>
      <c r="C7" s="1139" t="s">
        <v>83</v>
      </c>
      <c r="D7" s="1140"/>
      <c r="E7" s="347"/>
      <c r="F7" s="1150" t="s">
        <v>34</v>
      </c>
      <c r="G7" s="1151"/>
      <c r="H7" s="1151"/>
      <c r="I7" s="1152"/>
      <c r="J7" s="351"/>
      <c r="K7" s="1150" t="s">
        <v>52</v>
      </c>
      <c r="L7" s="1151"/>
      <c r="M7" s="1151"/>
      <c r="N7" s="1152"/>
      <c r="O7" s="351"/>
      <c r="P7" s="1150" t="s">
        <v>53</v>
      </c>
      <c r="Q7" s="1151"/>
      <c r="R7" s="1151"/>
      <c r="S7" s="1152"/>
    </row>
    <row r="8" spans="1:21" s="211" customFormat="1" ht="37.5" customHeight="1" x14ac:dyDescent="0.2">
      <c r="A8" s="212"/>
      <c r="B8" s="1137"/>
      <c r="C8" s="1141"/>
      <c r="D8" s="1142"/>
      <c r="E8" s="347"/>
      <c r="F8" s="1153" t="s">
        <v>75</v>
      </c>
      <c r="G8" s="1154"/>
      <c r="H8" s="1155" t="s">
        <v>298</v>
      </c>
      <c r="I8" s="1156"/>
      <c r="J8" s="329"/>
      <c r="K8" s="1153" t="s">
        <v>75</v>
      </c>
      <c r="L8" s="1154"/>
      <c r="M8" s="1155" t="s">
        <v>298</v>
      </c>
      <c r="N8" s="1156"/>
      <c r="O8" s="329"/>
      <c r="P8" s="1153" t="s">
        <v>75</v>
      </c>
      <c r="Q8" s="1154"/>
      <c r="R8" s="1155" t="s">
        <v>298</v>
      </c>
      <c r="S8" s="1156"/>
    </row>
    <row r="9" spans="1:21" s="216" customFormat="1" ht="29.25" customHeight="1" x14ac:dyDescent="0.2">
      <c r="A9" s="317"/>
      <c r="B9" s="1138"/>
      <c r="C9" s="322" t="s">
        <v>12</v>
      </c>
      <c r="D9" s="324" t="s">
        <v>13</v>
      </c>
      <c r="E9" s="348"/>
      <c r="F9" s="346" t="s">
        <v>12</v>
      </c>
      <c r="G9" s="324" t="s">
        <v>77</v>
      </c>
      <c r="H9" s="322" t="s">
        <v>12</v>
      </c>
      <c r="I9" s="323" t="s">
        <v>138</v>
      </c>
      <c r="J9" s="321"/>
      <c r="K9" s="322" t="s">
        <v>12</v>
      </c>
      <c r="L9" s="324" t="s">
        <v>77</v>
      </c>
      <c r="M9" s="322" t="s">
        <v>12</v>
      </c>
      <c r="N9" s="323" t="s">
        <v>138</v>
      </c>
      <c r="O9" s="321"/>
      <c r="P9" s="322" t="s">
        <v>12</v>
      </c>
      <c r="Q9" s="324" t="s">
        <v>77</v>
      </c>
      <c r="R9" s="322" t="s">
        <v>12</v>
      </c>
      <c r="S9" s="323" t="s">
        <v>138</v>
      </c>
    </row>
    <row r="10" spans="1:21" s="216" customFormat="1" ht="6" customHeight="1" x14ac:dyDescent="0.2">
      <c r="A10" s="317"/>
      <c r="B10" s="320"/>
      <c r="C10" s="321"/>
      <c r="D10" s="321"/>
      <c r="E10" s="321"/>
      <c r="F10" s="321"/>
      <c r="G10" s="321"/>
      <c r="H10" s="321"/>
      <c r="I10" s="321"/>
      <c r="J10" s="321"/>
      <c r="K10" s="321"/>
      <c r="L10" s="321"/>
      <c r="M10" s="321"/>
      <c r="N10" s="321"/>
      <c r="O10" s="321"/>
      <c r="P10" s="321"/>
      <c r="Q10" s="321"/>
    </row>
    <row r="11" spans="1:21" s="275" customFormat="1" ht="18" customHeight="1" x14ac:dyDescent="0.2">
      <c r="A11" s="318"/>
      <c r="B11" s="330" t="s">
        <v>11</v>
      </c>
      <c r="C11" s="335">
        <f>F11+K11+P11</f>
        <v>4370</v>
      </c>
      <c r="D11" s="340">
        <f>C11/C$29*100</f>
        <v>2.2258669165885663</v>
      </c>
      <c r="E11" s="338"/>
      <c r="F11" s="335">
        <v>2545</v>
      </c>
      <c r="G11" s="340">
        <v>58.23798627002288</v>
      </c>
      <c r="H11" s="335">
        <v>2507</v>
      </c>
      <c r="I11" s="340">
        <v>98.506876227897848</v>
      </c>
      <c r="J11" s="341"/>
      <c r="K11" s="335">
        <v>1770</v>
      </c>
      <c r="L11" s="340">
        <v>40.503432494279174</v>
      </c>
      <c r="M11" s="335">
        <v>1727</v>
      </c>
      <c r="N11" s="340">
        <v>97.570621468926561</v>
      </c>
      <c r="O11" s="341"/>
      <c r="P11" s="335">
        <v>55</v>
      </c>
      <c r="Q11" s="340">
        <v>1.2585812356979404</v>
      </c>
      <c r="R11" s="335">
        <v>24</v>
      </c>
      <c r="S11" s="340">
        <v>43.636363636363633</v>
      </c>
    </row>
    <row r="12" spans="1:21" s="275" customFormat="1" ht="18" customHeight="1" x14ac:dyDescent="0.2">
      <c r="A12" s="318"/>
      <c r="B12" s="331" t="s">
        <v>10</v>
      </c>
      <c r="C12" s="341">
        <f t="shared" ref="C12:C28" si="0">F12+K12+P12</f>
        <v>7160</v>
      </c>
      <c r="D12" s="342">
        <f t="shared" ref="D12:D29" si="1">C12/C$29*100</f>
        <v>3.6469581516645615</v>
      </c>
      <c r="E12" s="338"/>
      <c r="F12" s="341">
        <v>3484</v>
      </c>
      <c r="G12" s="342">
        <v>48.659217877094974</v>
      </c>
      <c r="H12" s="341">
        <v>3452</v>
      </c>
      <c r="I12" s="342">
        <v>99.081515499425947</v>
      </c>
      <c r="J12" s="341"/>
      <c r="K12" s="341">
        <v>3420</v>
      </c>
      <c r="L12" s="342">
        <v>47.765363128491622</v>
      </c>
      <c r="M12" s="341">
        <v>3396</v>
      </c>
      <c r="N12" s="342">
        <v>99.298245614035082</v>
      </c>
      <c r="O12" s="341"/>
      <c r="P12" s="341">
        <v>256</v>
      </c>
      <c r="Q12" s="342">
        <v>3.5754189944134076</v>
      </c>
      <c r="R12" s="341">
        <v>237</v>
      </c>
      <c r="S12" s="342">
        <v>92.578125</v>
      </c>
    </row>
    <row r="13" spans="1:21" s="275" customFormat="1" ht="18" customHeight="1" x14ac:dyDescent="0.2">
      <c r="A13" s="318"/>
      <c r="B13" s="331" t="s">
        <v>40</v>
      </c>
      <c r="C13" s="341">
        <f t="shared" si="0"/>
        <v>3967</v>
      </c>
      <c r="D13" s="342">
        <f t="shared" si="1"/>
        <v>2.0205981826331447</v>
      </c>
      <c r="E13" s="338"/>
      <c r="F13" s="341">
        <v>1464</v>
      </c>
      <c r="G13" s="342">
        <v>36.904461809931938</v>
      </c>
      <c r="H13" s="341">
        <v>1451</v>
      </c>
      <c r="I13" s="342">
        <v>99.112021857923494</v>
      </c>
      <c r="J13" s="341"/>
      <c r="K13" s="341">
        <v>1397</v>
      </c>
      <c r="L13" s="342">
        <v>35.215528106881777</v>
      </c>
      <c r="M13" s="341">
        <v>1349</v>
      </c>
      <c r="N13" s="342">
        <v>96.564065855404436</v>
      </c>
      <c r="O13" s="341"/>
      <c r="P13" s="341">
        <v>1106</v>
      </c>
      <c r="Q13" s="342">
        <v>27.880010083186285</v>
      </c>
      <c r="R13" s="341">
        <v>1016</v>
      </c>
      <c r="S13" s="342">
        <v>91.862567811934909</v>
      </c>
    </row>
    <row r="14" spans="1:21" s="275" customFormat="1" ht="18" customHeight="1" x14ac:dyDescent="0.2">
      <c r="A14" s="318"/>
      <c r="B14" s="331" t="s">
        <v>41</v>
      </c>
      <c r="C14" s="341">
        <f t="shared" si="0"/>
        <v>792</v>
      </c>
      <c r="D14" s="342">
        <f t="shared" si="1"/>
        <v>0.40340654415060512</v>
      </c>
      <c r="E14" s="338"/>
      <c r="F14" s="341">
        <v>389</v>
      </c>
      <c r="G14" s="342">
        <v>49.116161616161619</v>
      </c>
      <c r="H14" s="341">
        <v>363</v>
      </c>
      <c r="I14" s="342">
        <v>93.316195372750641</v>
      </c>
      <c r="J14" s="341"/>
      <c r="K14" s="341">
        <v>360</v>
      </c>
      <c r="L14" s="342">
        <v>45.454545454545453</v>
      </c>
      <c r="M14" s="341">
        <v>318</v>
      </c>
      <c r="N14" s="342">
        <v>88.333333333333329</v>
      </c>
      <c r="O14" s="341"/>
      <c r="P14" s="341">
        <v>43</v>
      </c>
      <c r="Q14" s="342">
        <v>5.4292929292929299</v>
      </c>
      <c r="R14" s="341">
        <v>15</v>
      </c>
      <c r="S14" s="342">
        <v>34.883720930232556</v>
      </c>
    </row>
    <row r="15" spans="1:21" s="275" customFormat="1" ht="18" customHeight="1" x14ac:dyDescent="0.2">
      <c r="A15" s="318"/>
      <c r="B15" s="331" t="s">
        <v>9</v>
      </c>
      <c r="C15" s="341">
        <f t="shared" si="0"/>
        <v>12998</v>
      </c>
      <c r="D15" s="342">
        <f t="shared" si="1"/>
        <v>6.6205533596837949</v>
      </c>
      <c r="E15" s="338"/>
      <c r="F15" s="341">
        <v>3736</v>
      </c>
      <c r="G15" s="342">
        <v>28.742883520541625</v>
      </c>
      <c r="H15" s="341">
        <v>3317</v>
      </c>
      <c r="I15" s="342">
        <v>88.784796573875795</v>
      </c>
      <c r="J15" s="341"/>
      <c r="K15" s="341">
        <v>4096</v>
      </c>
      <c r="L15" s="342">
        <v>31.512540390829358</v>
      </c>
      <c r="M15" s="341">
        <v>3529</v>
      </c>
      <c r="N15" s="342">
        <v>86.1572265625</v>
      </c>
      <c r="O15" s="341"/>
      <c r="P15" s="341">
        <v>5166</v>
      </c>
      <c r="Q15" s="342">
        <v>39.744576088629017</v>
      </c>
      <c r="R15" s="341">
        <v>4431</v>
      </c>
      <c r="S15" s="342">
        <v>85.77235772357723</v>
      </c>
    </row>
    <row r="16" spans="1:21" s="275" customFormat="1" ht="18" customHeight="1" x14ac:dyDescent="0.2">
      <c r="A16" s="318"/>
      <c r="B16" s="331" t="s">
        <v>8</v>
      </c>
      <c r="C16" s="341">
        <f t="shared" si="0"/>
        <v>194</v>
      </c>
      <c r="D16" s="342">
        <f t="shared" si="1"/>
        <v>9.8814229249011856E-2</v>
      </c>
      <c r="E16" s="338"/>
      <c r="F16" s="341">
        <v>103</v>
      </c>
      <c r="G16" s="342">
        <v>53.092783505154642</v>
      </c>
      <c r="H16" s="341">
        <v>103</v>
      </c>
      <c r="I16" s="342">
        <v>100</v>
      </c>
      <c r="J16" s="341"/>
      <c r="K16" s="341">
        <v>91</v>
      </c>
      <c r="L16" s="342">
        <v>46.907216494845358</v>
      </c>
      <c r="M16" s="341">
        <v>91</v>
      </c>
      <c r="N16" s="342">
        <v>100</v>
      </c>
      <c r="O16" s="341"/>
      <c r="P16" s="341">
        <v>0</v>
      </c>
      <c r="Q16" s="342">
        <v>0</v>
      </c>
      <c r="R16" s="341">
        <v>0</v>
      </c>
      <c r="S16" s="342" t="s">
        <v>375</v>
      </c>
    </row>
    <row r="17" spans="1:19" s="275" customFormat="1" ht="18" customHeight="1" x14ac:dyDescent="0.2">
      <c r="A17" s="318"/>
      <c r="B17" s="331" t="s">
        <v>7</v>
      </c>
      <c r="C17" s="341">
        <f t="shared" si="0"/>
        <v>50385</v>
      </c>
      <c r="D17" s="342">
        <f t="shared" si="1"/>
        <v>25.663685261399287</v>
      </c>
      <c r="E17" s="338"/>
      <c r="F17" s="341">
        <v>16152</v>
      </c>
      <c r="G17" s="342">
        <v>32.057159869008636</v>
      </c>
      <c r="H17" s="341">
        <v>13658</v>
      </c>
      <c r="I17" s="342">
        <v>84.559187716691426</v>
      </c>
      <c r="J17" s="341"/>
      <c r="K17" s="341">
        <v>16306</v>
      </c>
      <c r="L17" s="342">
        <v>32.362806390790908</v>
      </c>
      <c r="M17" s="341">
        <v>12933</v>
      </c>
      <c r="N17" s="342">
        <v>79.314362811235128</v>
      </c>
      <c r="O17" s="341"/>
      <c r="P17" s="341">
        <v>17927</v>
      </c>
      <c r="Q17" s="342">
        <v>35.580033740200456</v>
      </c>
      <c r="R17" s="341">
        <v>12846</v>
      </c>
      <c r="S17" s="342">
        <v>71.657276733418868</v>
      </c>
    </row>
    <row r="18" spans="1:19" s="275" customFormat="1" ht="18" customHeight="1" x14ac:dyDescent="0.2">
      <c r="A18" s="318"/>
      <c r="B18" s="331" t="s">
        <v>43</v>
      </c>
      <c r="C18" s="341">
        <f t="shared" si="0"/>
        <v>9248</v>
      </c>
      <c r="D18" s="342">
        <f t="shared" si="1"/>
        <v>4.7104844953343381</v>
      </c>
      <c r="E18" s="338"/>
      <c r="F18" s="341">
        <v>3216</v>
      </c>
      <c r="G18" s="342">
        <v>34.775086505190309</v>
      </c>
      <c r="H18" s="341">
        <v>2666</v>
      </c>
      <c r="I18" s="342">
        <v>82.898009950248749</v>
      </c>
      <c r="J18" s="341"/>
      <c r="K18" s="341">
        <v>3376</v>
      </c>
      <c r="L18" s="342">
        <v>36.505190311418687</v>
      </c>
      <c r="M18" s="341">
        <v>2843</v>
      </c>
      <c r="N18" s="342">
        <v>84.212085308056871</v>
      </c>
      <c r="O18" s="341"/>
      <c r="P18" s="341">
        <v>2656</v>
      </c>
      <c r="Q18" s="342">
        <v>28.719723183391004</v>
      </c>
      <c r="R18" s="341">
        <v>2053</v>
      </c>
      <c r="S18" s="342">
        <v>77.296686746987959</v>
      </c>
    </row>
    <row r="19" spans="1:19" s="275" customFormat="1" ht="18" customHeight="1" x14ac:dyDescent="0.2">
      <c r="A19" s="318"/>
      <c r="B19" s="331" t="s">
        <v>44</v>
      </c>
      <c r="C19" s="341">
        <f t="shared" si="0"/>
        <v>22758</v>
      </c>
      <c r="D19" s="342">
        <f t="shared" si="1"/>
        <v>11.591825923963979</v>
      </c>
      <c r="E19" s="338"/>
      <c r="F19" s="341">
        <v>5692</v>
      </c>
      <c r="G19" s="342">
        <v>25.010985148079794</v>
      </c>
      <c r="H19" s="341">
        <v>5378</v>
      </c>
      <c r="I19" s="342">
        <v>94.483485593815885</v>
      </c>
      <c r="J19" s="341"/>
      <c r="K19" s="341">
        <v>9900</v>
      </c>
      <c r="L19" s="342">
        <v>43.501186395992619</v>
      </c>
      <c r="M19" s="341">
        <v>8968</v>
      </c>
      <c r="N19" s="342">
        <v>90.585858585858574</v>
      </c>
      <c r="O19" s="341"/>
      <c r="P19" s="341">
        <v>7166</v>
      </c>
      <c r="Q19" s="342">
        <v>31.487828455927584</v>
      </c>
      <c r="R19" s="341">
        <v>5828</v>
      </c>
      <c r="S19" s="342">
        <v>81.328495674016182</v>
      </c>
    </row>
    <row r="20" spans="1:19" s="275" customFormat="1" ht="18" customHeight="1" x14ac:dyDescent="0.2">
      <c r="A20" s="318"/>
      <c r="B20" s="331" t="s">
        <v>6</v>
      </c>
      <c r="C20" s="341">
        <f t="shared" si="0"/>
        <v>21998</v>
      </c>
      <c r="D20" s="342">
        <f t="shared" si="1"/>
        <v>11.204718634122489</v>
      </c>
      <c r="E20" s="338"/>
      <c r="F20" s="341">
        <v>7046</v>
      </c>
      <c r="G20" s="342">
        <v>32.030184562232932</v>
      </c>
      <c r="H20" s="341">
        <v>5168</v>
      </c>
      <c r="I20" s="342">
        <v>73.346579619642355</v>
      </c>
      <c r="J20" s="341"/>
      <c r="K20" s="341">
        <v>8199</v>
      </c>
      <c r="L20" s="342">
        <v>37.271570142740252</v>
      </c>
      <c r="M20" s="341">
        <v>5547</v>
      </c>
      <c r="N20" s="342">
        <v>67.654592023417493</v>
      </c>
      <c r="O20" s="341"/>
      <c r="P20" s="341">
        <v>6753</v>
      </c>
      <c r="Q20" s="342">
        <v>30.698245295026823</v>
      </c>
      <c r="R20" s="341">
        <v>3908</v>
      </c>
      <c r="S20" s="342">
        <v>57.870576040278401</v>
      </c>
    </row>
    <row r="21" spans="1:19" s="275" customFormat="1" ht="18" customHeight="1" x14ac:dyDescent="0.2">
      <c r="A21" s="318"/>
      <c r="B21" s="331" t="s">
        <v>5</v>
      </c>
      <c r="C21" s="341">
        <f t="shared" si="0"/>
        <v>18147</v>
      </c>
      <c r="D21" s="342">
        <f t="shared" si="1"/>
        <v>9.243205248359887</v>
      </c>
      <c r="E21" s="338"/>
      <c r="F21" s="341">
        <v>5743</v>
      </c>
      <c r="G21" s="342">
        <v>31.647104204551717</v>
      </c>
      <c r="H21" s="341">
        <v>5093</v>
      </c>
      <c r="I21" s="342">
        <v>88.6818735852342</v>
      </c>
      <c r="J21" s="341"/>
      <c r="K21" s="341">
        <v>5837</v>
      </c>
      <c r="L21" s="342">
        <v>32.16509615914476</v>
      </c>
      <c r="M21" s="341">
        <v>4664</v>
      </c>
      <c r="N21" s="342">
        <v>79.904060304951173</v>
      </c>
      <c r="O21" s="341"/>
      <c r="P21" s="341">
        <v>6567</v>
      </c>
      <c r="Q21" s="342">
        <v>36.187799636303517</v>
      </c>
      <c r="R21" s="341">
        <v>5052</v>
      </c>
      <c r="S21" s="342">
        <v>76.93010507080858</v>
      </c>
    </row>
    <row r="22" spans="1:19" s="275" customFormat="1" ht="18" customHeight="1" x14ac:dyDescent="0.2">
      <c r="A22" s="318"/>
      <c r="B22" s="331" t="s">
        <v>38</v>
      </c>
      <c r="C22" s="341">
        <f t="shared" si="0"/>
        <v>13253</v>
      </c>
      <c r="D22" s="342">
        <f t="shared" si="1"/>
        <v>6.7504380424595567</v>
      </c>
      <c r="E22" s="338"/>
      <c r="F22" s="341">
        <v>5294</v>
      </c>
      <c r="G22" s="342">
        <v>39.945672677884254</v>
      </c>
      <c r="H22" s="341">
        <v>5060</v>
      </c>
      <c r="I22" s="342">
        <v>95.579901775595005</v>
      </c>
      <c r="J22" s="341"/>
      <c r="K22" s="341">
        <v>4246</v>
      </c>
      <c r="L22" s="342">
        <v>32.038029125481025</v>
      </c>
      <c r="M22" s="341">
        <v>3883</v>
      </c>
      <c r="N22" s="342">
        <v>91.450777202072544</v>
      </c>
      <c r="O22" s="341"/>
      <c r="P22" s="341">
        <v>3713</v>
      </c>
      <c r="Q22" s="342">
        <v>28.016298196634725</v>
      </c>
      <c r="R22" s="341">
        <v>3192</v>
      </c>
      <c r="S22" s="342">
        <v>85.96821976838136</v>
      </c>
    </row>
    <row r="23" spans="1:19" s="275" customFormat="1" ht="18" customHeight="1" x14ac:dyDescent="0.2">
      <c r="A23" s="318"/>
      <c r="B23" s="331" t="s">
        <v>45</v>
      </c>
      <c r="C23" s="341">
        <f t="shared" si="0"/>
        <v>24884</v>
      </c>
      <c r="D23" s="342">
        <f t="shared" si="1"/>
        <v>12.674707632125831</v>
      </c>
      <c r="E23" s="338"/>
      <c r="F23" s="341">
        <v>12231</v>
      </c>
      <c r="G23" s="342">
        <v>49.152065584311202</v>
      </c>
      <c r="H23" s="341">
        <v>10726</v>
      </c>
      <c r="I23" s="342">
        <v>87.695200719483282</v>
      </c>
      <c r="J23" s="341"/>
      <c r="K23" s="341">
        <v>8353</v>
      </c>
      <c r="L23" s="342">
        <v>33.567754380324708</v>
      </c>
      <c r="M23" s="341">
        <v>7097</v>
      </c>
      <c r="N23" s="342">
        <v>84.963486172632585</v>
      </c>
      <c r="O23" s="341"/>
      <c r="P23" s="341">
        <v>4300</v>
      </c>
      <c r="Q23" s="342">
        <v>17.28018003536409</v>
      </c>
      <c r="R23" s="341">
        <v>3196</v>
      </c>
      <c r="S23" s="342">
        <v>74.325581395348834</v>
      </c>
    </row>
    <row r="24" spans="1:19" s="275" customFormat="1" ht="18" customHeight="1" x14ac:dyDescent="0.2">
      <c r="A24" s="318">
        <v>47094</v>
      </c>
      <c r="B24" s="331" t="s">
        <v>46</v>
      </c>
      <c r="C24" s="341">
        <f t="shared" si="0"/>
        <v>1254</v>
      </c>
      <c r="D24" s="342">
        <f t="shared" si="1"/>
        <v>0.63872702823845806</v>
      </c>
      <c r="E24" s="338"/>
      <c r="F24" s="341">
        <v>697</v>
      </c>
      <c r="G24" s="342">
        <v>55.582137161084532</v>
      </c>
      <c r="H24" s="341">
        <v>683</v>
      </c>
      <c r="I24" s="342">
        <v>97.991391678622662</v>
      </c>
      <c r="J24" s="341"/>
      <c r="K24" s="341">
        <v>413</v>
      </c>
      <c r="L24" s="342">
        <v>32.934609250398722</v>
      </c>
      <c r="M24" s="341">
        <v>387</v>
      </c>
      <c r="N24" s="342">
        <v>93.704600484261505</v>
      </c>
      <c r="O24" s="341"/>
      <c r="P24" s="341">
        <v>144</v>
      </c>
      <c r="Q24" s="342">
        <v>11.483253588516746</v>
      </c>
      <c r="R24" s="341">
        <v>118</v>
      </c>
      <c r="S24" s="342">
        <v>81.944444444444443</v>
      </c>
    </row>
    <row r="25" spans="1:19" s="275" customFormat="1" ht="18" customHeight="1" x14ac:dyDescent="0.2">
      <c r="B25" s="331" t="s">
        <v>47</v>
      </c>
      <c r="C25" s="341">
        <f t="shared" si="0"/>
        <v>2573</v>
      </c>
      <c r="D25" s="342">
        <f t="shared" si="1"/>
        <v>1.3105619167923066</v>
      </c>
      <c r="E25" s="338"/>
      <c r="F25" s="341">
        <v>664</v>
      </c>
      <c r="G25" s="342">
        <v>25.806451612903224</v>
      </c>
      <c r="H25" s="341">
        <v>544</v>
      </c>
      <c r="I25" s="342">
        <v>81.92771084337349</v>
      </c>
      <c r="J25" s="341"/>
      <c r="K25" s="341">
        <v>1205</v>
      </c>
      <c r="L25" s="342">
        <v>46.832491255343953</v>
      </c>
      <c r="M25" s="341">
        <v>947</v>
      </c>
      <c r="N25" s="342">
        <v>78.589211618257266</v>
      </c>
      <c r="O25" s="341"/>
      <c r="P25" s="341">
        <v>704</v>
      </c>
      <c r="Q25" s="342">
        <v>27.361057131752819</v>
      </c>
      <c r="R25" s="341">
        <v>430</v>
      </c>
      <c r="S25" s="342">
        <v>61.07954545454546</v>
      </c>
    </row>
    <row r="26" spans="1:19" s="275" customFormat="1" ht="18" customHeight="1" x14ac:dyDescent="0.2">
      <c r="B26" s="331" t="s">
        <v>48</v>
      </c>
      <c r="C26" s="341">
        <f t="shared" si="0"/>
        <v>1323</v>
      </c>
      <c r="D26" s="342">
        <f t="shared" si="1"/>
        <v>0.67387229534248805</v>
      </c>
      <c r="E26" s="338"/>
      <c r="F26" s="341">
        <v>658</v>
      </c>
      <c r="G26" s="342">
        <v>49.735449735449734</v>
      </c>
      <c r="H26" s="341">
        <v>585</v>
      </c>
      <c r="I26" s="342">
        <v>88.905775075987847</v>
      </c>
      <c r="J26" s="341"/>
      <c r="K26" s="341">
        <v>624</v>
      </c>
      <c r="L26" s="342">
        <v>47.165532879818592</v>
      </c>
      <c r="M26" s="341">
        <v>562</v>
      </c>
      <c r="N26" s="342">
        <v>90.064102564102569</v>
      </c>
      <c r="O26" s="341"/>
      <c r="P26" s="341">
        <v>41</v>
      </c>
      <c r="Q26" s="342">
        <v>3.0990173847316704</v>
      </c>
      <c r="R26" s="341">
        <v>36</v>
      </c>
      <c r="S26" s="342">
        <v>87.804878048780495</v>
      </c>
    </row>
    <row r="27" spans="1:19" s="275" customFormat="1" ht="18" customHeight="1" x14ac:dyDescent="0.2">
      <c r="B27" s="331" t="s">
        <v>49</v>
      </c>
      <c r="C27" s="341">
        <f t="shared" si="0"/>
        <v>1020</v>
      </c>
      <c r="D27" s="342">
        <f t="shared" si="1"/>
        <v>0.51953873110305204</v>
      </c>
      <c r="E27" s="338"/>
      <c r="F27" s="341">
        <v>507</v>
      </c>
      <c r="G27" s="342">
        <v>49.705882352941174</v>
      </c>
      <c r="H27" s="341">
        <v>438</v>
      </c>
      <c r="I27" s="342">
        <v>86.390532544378701</v>
      </c>
      <c r="J27" s="341"/>
      <c r="K27" s="341">
        <v>463</v>
      </c>
      <c r="L27" s="342">
        <v>45.392156862745097</v>
      </c>
      <c r="M27" s="341">
        <v>359</v>
      </c>
      <c r="N27" s="342">
        <v>77.537796976241907</v>
      </c>
      <c r="O27" s="341"/>
      <c r="P27" s="341">
        <v>50</v>
      </c>
      <c r="Q27" s="342">
        <v>4.9019607843137258</v>
      </c>
      <c r="R27" s="341">
        <v>26</v>
      </c>
      <c r="S27" s="342">
        <v>52</v>
      </c>
    </row>
    <row r="28" spans="1:19" s="275" customFormat="1" ht="18" customHeight="1" x14ac:dyDescent="0.2">
      <c r="B28" s="336" t="s">
        <v>4</v>
      </c>
      <c r="C28" s="343">
        <f t="shared" si="0"/>
        <v>4</v>
      </c>
      <c r="D28" s="344">
        <f t="shared" si="1"/>
        <v>2.0374067886394197E-3</v>
      </c>
      <c r="E28" s="338"/>
      <c r="F28" s="343">
        <v>1</v>
      </c>
      <c r="G28" s="344">
        <v>25</v>
      </c>
      <c r="H28" s="343">
        <v>1</v>
      </c>
      <c r="I28" s="344">
        <v>100</v>
      </c>
      <c r="J28" s="341"/>
      <c r="K28" s="343">
        <v>2</v>
      </c>
      <c r="L28" s="344">
        <v>50</v>
      </c>
      <c r="M28" s="343">
        <v>2</v>
      </c>
      <c r="N28" s="344">
        <v>100</v>
      </c>
      <c r="O28" s="341"/>
      <c r="P28" s="343">
        <v>1</v>
      </c>
      <c r="Q28" s="344">
        <v>25</v>
      </c>
      <c r="R28" s="343">
        <v>1</v>
      </c>
      <c r="S28" s="344">
        <v>100</v>
      </c>
    </row>
    <row r="29" spans="1:19" s="212" customFormat="1" ht="18" customHeight="1" x14ac:dyDescent="0.2">
      <c r="B29" s="332" t="s">
        <v>3</v>
      </c>
      <c r="C29" s="333">
        <f>SUM(C11:C28)</f>
        <v>196328</v>
      </c>
      <c r="D29" s="334">
        <f t="shared" si="1"/>
        <v>100</v>
      </c>
      <c r="E29" s="349"/>
      <c r="F29" s="333">
        <f>SUM(F11:F28)</f>
        <v>69622</v>
      </c>
      <c r="G29" s="334">
        <f t="shared" ref="G29" si="2">F29/$C29*100</f>
        <v>35.462083859663416</v>
      </c>
      <c r="H29" s="333">
        <f>SUM(H11:H28)</f>
        <v>61193</v>
      </c>
      <c r="I29" s="334">
        <f t="shared" ref="I29" si="3">H29/F29*100</f>
        <v>87.89319467984258</v>
      </c>
      <c r="J29" s="352"/>
      <c r="K29" s="333">
        <f>SUM(K11:K28)</f>
        <v>70058</v>
      </c>
      <c r="L29" s="334">
        <f t="shared" ref="L29" si="4">K29/$C29*100</f>
        <v>35.684161199625123</v>
      </c>
      <c r="M29" s="333">
        <f>SUM(M11:M28)</f>
        <v>58602</v>
      </c>
      <c r="N29" s="334">
        <f t="shared" ref="N29" si="5">M29/K29*100</f>
        <v>83.647834651288932</v>
      </c>
      <c r="O29" s="352"/>
      <c r="P29" s="333">
        <f>SUM(P11:P28)</f>
        <v>56648</v>
      </c>
      <c r="Q29" s="353">
        <f t="shared" ref="Q29" si="6">P29/$C29*100</f>
        <v>28.853754940711461</v>
      </c>
      <c r="R29" s="333">
        <f>SUM(R11:R28)</f>
        <v>42409</v>
      </c>
      <c r="S29" s="353">
        <f t="shared" ref="S29" si="7">R29/P29*100</f>
        <v>74.864072871063414</v>
      </c>
    </row>
    <row r="30" spans="1:19" s="256" customFormat="1" ht="6.75" customHeight="1" x14ac:dyDescent="0.2">
      <c r="B30" s="1133"/>
      <c r="C30" s="1133"/>
      <c r="D30" s="1133"/>
      <c r="E30" s="293"/>
    </row>
    <row r="31" spans="1:19" x14ac:dyDescent="0.2">
      <c r="F31" s="319"/>
    </row>
    <row r="32" spans="1:19" x14ac:dyDescent="0.2">
      <c r="F32" s="319"/>
      <c r="K32" s="319"/>
    </row>
    <row r="33" spans="2:11" x14ac:dyDescent="0.2">
      <c r="B33" s="319"/>
      <c r="K33" s="319"/>
    </row>
  </sheetData>
  <mergeCells count="16">
    <mergeCell ref="B30:D30"/>
    <mergeCell ref="B2:D2"/>
    <mergeCell ref="F2:Q2"/>
    <mergeCell ref="B7:B9"/>
    <mergeCell ref="C7:D8"/>
    <mergeCell ref="F7:I7"/>
    <mergeCell ref="K7:N7"/>
    <mergeCell ref="P7:S7"/>
    <mergeCell ref="F8:G8"/>
    <mergeCell ref="H8:I8"/>
    <mergeCell ref="K8:L8"/>
    <mergeCell ref="M8:N8"/>
    <mergeCell ref="P8:Q8"/>
    <mergeCell ref="R8:S8"/>
    <mergeCell ref="B4:S4"/>
    <mergeCell ref="B5:S5"/>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64">
    <pageSetUpPr fitToPage="1"/>
  </sheetPr>
  <dimension ref="A1:U32"/>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0.140625" style="264" customWidth="1"/>
    <col min="4" max="4" width="8.140625" style="264" customWidth="1"/>
    <col min="5" max="5" width="0.85546875" style="264" customWidth="1"/>
    <col min="6" max="6" width="10" style="264" customWidth="1"/>
    <col min="7" max="7" width="7.140625" style="264" customWidth="1"/>
    <col min="8" max="9" width="8" style="264" customWidth="1"/>
    <col min="10" max="10" width="0.7109375" style="264" customWidth="1"/>
    <col min="11" max="11" width="10.140625" style="264" customWidth="1"/>
    <col min="12" max="14" width="8" style="264" customWidth="1"/>
    <col min="15" max="15" width="0.5703125" style="264" customWidth="1"/>
    <col min="16" max="16" width="9" style="264" customWidth="1"/>
    <col min="17" max="17" width="7.42578125" style="264" customWidth="1"/>
    <col min="18" max="18" width="8" style="264" customWidth="1"/>
    <col min="19" max="19" width="8.85546875" style="264" customWidth="1"/>
    <col min="20" max="20" width="7.5703125" style="264" customWidth="1"/>
    <col min="21" max="21" width="8.28515625" style="264" customWidth="1"/>
    <col min="22" max="22" width="8.85546875" style="264" customWidth="1"/>
    <col min="23" max="16384" width="11.42578125" style="264"/>
  </cols>
  <sheetData>
    <row r="1" spans="1:21" ht="9.75" customHeight="1" x14ac:dyDescent="0.2">
      <c r="B1" s="264" t="s">
        <v>69</v>
      </c>
    </row>
    <row r="2" spans="1:21" s="205" customFormat="1" ht="49.5" customHeight="1" x14ac:dyDescent="0.2">
      <c r="B2" s="1033"/>
      <c r="C2" s="1033"/>
      <c r="D2" s="1033"/>
      <c r="E2" s="206"/>
      <c r="F2" s="1134"/>
      <c r="G2" s="1134"/>
      <c r="H2" s="1134"/>
      <c r="I2" s="1134"/>
      <c r="J2" s="1134"/>
      <c r="K2" s="1134"/>
      <c r="L2" s="1134"/>
      <c r="M2" s="1134"/>
      <c r="N2" s="1134"/>
      <c r="O2" s="1134"/>
      <c r="P2" s="1134"/>
      <c r="Q2" s="1134"/>
      <c r="S2" s="206"/>
    </row>
    <row r="3" spans="1:21" s="205" customFormat="1" ht="3" customHeight="1" x14ac:dyDescent="0.2">
      <c r="B3" s="206"/>
      <c r="C3" s="206"/>
      <c r="D3" s="206"/>
      <c r="E3" s="206"/>
      <c r="K3" s="206"/>
      <c r="P3" s="206"/>
      <c r="S3" s="206"/>
    </row>
    <row r="4" spans="1:21" s="208" customFormat="1" ht="19.5" customHeight="1" x14ac:dyDescent="0.2">
      <c r="B4" s="1148" t="s">
        <v>443</v>
      </c>
      <c r="C4" s="1148"/>
      <c r="D4" s="1148"/>
      <c r="E4" s="1148"/>
      <c r="F4" s="1148"/>
      <c r="G4" s="1148"/>
      <c r="H4" s="1148"/>
      <c r="I4" s="1148"/>
      <c r="J4" s="1148"/>
      <c r="K4" s="1148"/>
      <c r="L4" s="1148"/>
      <c r="M4" s="1148"/>
      <c r="N4" s="1148"/>
      <c r="O4" s="1148"/>
      <c r="P4" s="1148"/>
      <c r="Q4" s="1148"/>
      <c r="R4" s="1148"/>
      <c r="S4" s="1148"/>
      <c r="T4" s="314"/>
    </row>
    <row r="5" spans="1:21" s="315" customFormat="1" ht="15" customHeight="1" x14ac:dyDescent="0.2">
      <c r="B5" s="1135" t="str">
        <f>porsaad!B6</f>
        <v>Situación a 31 de mayo de 2023</v>
      </c>
      <c r="C5" s="1135"/>
      <c r="D5" s="1135"/>
      <c r="E5" s="1135"/>
      <c r="F5" s="1135"/>
      <c r="G5" s="1135"/>
      <c r="H5" s="1135"/>
      <c r="I5" s="1135"/>
      <c r="J5" s="1135"/>
      <c r="K5" s="1135"/>
      <c r="L5" s="1135"/>
      <c r="M5" s="1135"/>
      <c r="N5" s="1135"/>
      <c r="O5" s="1135"/>
      <c r="P5" s="1135"/>
      <c r="Q5" s="1135"/>
      <c r="R5" s="1135"/>
      <c r="S5" s="1135"/>
      <c r="T5" s="316"/>
      <c r="U5" s="91"/>
    </row>
    <row r="6" spans="1:21" s="208" customFormat="1" ht="4.5" customHeight="1" x14ac:dyDescent="0.2"/>
    <row r="7" spans="1:21" s="211" customFormat="1" ht="15" customHeight="1" x14ac:dyDescent="0.2">
      <c r="A7" s="212"/>
      <c r="B7" s="1136" t="s">
        <v>15</v>
      </c>
      <c r="C7" s="1139" t="s">
        <v>69</v>
      </c>
      <c r="D7" s="1140"/>
      <c r="E7" s="347"/>
      <c r="F7" s="1150" t="s">
        <v>34</v>
      </c>
      <c r="G7" s="1151"/>
      <c r="H7" s="1151"/>
      <c r="I7" s="1152"/>
      <c r="J7" s="351"/>
      <c r="K7" s="1150" t="s">
        <v>52</v>
      </c>
      <c r="L7" s="1151"/>
      <c r="M7" s="1151"/>
      <c r="N7" s="1152"/>
      <c r="O7" s="351"/>
      <c r="P7" s="1150" t="s">
        <v>53</v>
      </c>
      <c r="Q7" s="1151"/>
      <c r="R7" s="1151"/>
      <c r="S7" s="1152"/>
    </row>
    <row r="8" spans="1:21" s="211" customFormat="1" ht="37.5" customHeight="1" x14ac:dyDescent="0.2">
      <c r="A8" s="212"/>
      <c r="B8" s="1137"/>
      <c r="C8" s="1141"/>
      <c r="D8" s="1142"/>
      <c r="E8" s="347"/>
      <c r="F8" s="1153" t="s">
        <v>75</v>
      </c>
      <c r="G8" s="1154"/>
      <c r="H8" s="1155" t="s">
        <v>298</v>
      </c>
      <c r="I8" s="1156"/>
      <c r="J8" s="329"/>
      <c r="K8" s="1153" t="s">
        <v>75</v>
      </c>
      <c r="L8" s="1154"/>
      <c r="M8" s="1155" t="s">
        <v>298</v>
      </c>
      <c r="N8" s="1156"/>
      <c r="O8" s="329"/>
      <c r="P8" s="1153" t="s">
        <v>75</v>
      </c>
      <c r="Q8" s="1154"/>
      <c r="R8" s="1155" t="s">
        <v>298</v>
      </c>
      <c r="S8" s="1156"/>
    </row>
    <row r="9" spans="1:21" s="216" customFormat="1" ht="29.25" customHeight="1" x14ac:dyDescent="0.2">
      <c r="A9" s="317"/>
      <c r="B9" s="1138"/>
      <c r="C9" s="322" t="s">
        <v>12</v>
      </c>
      <c r="D9" s="324" t="s">
        <v>13</v>
      </c>
      <c r="E9" s="348"/>
      <c r="F9" s="346" t="s">
        <v>12</v>
      </c>
      <c r="G9" s="324" t="s">
        <v>77</v>
      </c>
      <c r="H9" s="322" t="s">
        <v>12</v>
      </c>
      <c r="I9" s="323" t="s">
        <v>138</v>
      </c>
      <c r="J9" s="321"/>
      <c r="K9" s="322" t="s">
        <v>12</v>
      </c>
      <c r="L9" s="324" t="s">
        <v>77</v>
      </c>
      <c r="M9" s="322" t="s">
        <v>12</v>
      </c>
      <c r="N9" s="323" t="s">
        <v>138</v>
      </c>
      <c r="O9" s="321"/>
      <c r="P9" s="322" t="s">
        <v>12</v>
      </c>
      <c r="Q9" s="324" t="s">
        <v>77</v>
      </c>
      <c r="R9" s="322" t="s">
        <v>12</v>
      </c>
      <c r="S9" s="323" t="s">
        <v>138</v>
      </c>
    </row>
    <row r="10" spans="1:21" s="216" customFormat="1" ht="6" customHeight="1" x14ac:dyDescent="0.2">
      <c r="A10" s="317"/>
      <c r="B10" s="320"/>
      <c r="C10" s="321"/>
      <c r="D10" s="321"/>
      <c r="E10" s="321"/>
      <c r="F10" s="321"/>
      <c r="G10" s="321"/>
      <c r="H10" s="321"/>
      <c r="I10" s="321"/>
      <c r="J10" s="321"/>
      <c r="K10" s="321"/>
      <c r="L10" s="321"/>
      <c r="M10" s="321"/>
      <c r="N10" s="321"/>
      <c r="O10" s="321"/>
      <c r="P10" s="321"/>
      <c r="Q10" s="321"/>
    </row>
    <row r="11" spans="1:21" s="275" customFormat="1" ht="18" customHeight="1" x14ac:dyDescent="0.2">
      <c r="A11" s="318"/>
      <c r="B11" s="330" t="s">
        <v>11</v>
      </c>
      <c r="C11" s="335">
        <f>F11+K11+P11</f>
        <v>77875</v>
      </c>
      <c r="D11" s="340">
        <f>C11/C$29*100</f>
        <v>14.546531154326786</v>
      </c>
      <c r="E11" s="338"/>
      <c r="F11" s="335">
        <v>26144</v>
      </c>
      <c r="G11" s="340">
        <v>33.57174959871589</v>
      </c>
      <c r="H11" s="335">
        <v>21085</v>
      </c>
      <c r="I11" s="340">
        <v>80.649479804161558</v>
      </c>
      <c r="J11" s="341"/>
      <c r="K11" s="335">
        <v>36903</v>
      </c>
      <c r="L11" s="340">
        <v>47.387479935794538</v>
      </c>
      <c r="M11" s="335">
        <v>29547</v>
      </c>
      <c r="N11" s="340">
        <v>80.066661247053077</v>
      </c>
      <c r="O11" s="341"/>
      <c r="P11" s="335">
        <v>14828</v>
      </c>
      <c r="Q11" s="340">
        <v>19.040770465489569</v>
      </c>
      <c r="R11" s="335">
        <v>12696</v>
      </c>
      <c r="S11" s="340">
        <v>85.621796601025096</v>
      </c>
    </row>
    <row r="12" spans="1:21" s="275" customFormat="1" ht="18" customHeight="1" x14ac:dyDescent="0.2">
      <c r="A12" s="318"/>
      <c r="B12" s="331" t="s">
        <v>10</v>
      </c>
      <c r="C12" s="341">
        <f t="shared" ref="C12:C28" si="0">F12+K12+P12</f>
        <v>19686</v>
      </c>
      <c r="D12" s="342">
        <f t="shared" ref="D12:D29" si="1">C12/C$29*100</f>
        <v>3.6772136411438479</v>
      </c>
      <c r="E12" s="338"/>
      <c r="F12" s="341">
        <v>4744</v>
      </c>
      <c r="G12" s="342">
        <v>24.098344000812759</v>
      </c>
      <c r="H12" s="341">
        <v>4339</v>
      </c>
      <c r="I12" s="342">
        <v>91.462900505902184</v>
      </c>
      <c r="J12" s="341"/>
      <c r="K12" s="341">
        <v>7260</v>
      </c>
      <c r="L12" s="342">
        <v>36.879000304785123</v>
      </c>
      <c r="M12" s="341">
        <v>6655</v>
      </c>
      <c r="N12" s="342">
        <v>91.666666666666657</v>
      </c>
      <c r="O12" s="341"/>
      <c r="P12" s="341">
        <v>7682</v>
      </c>
      <c r="Q12" s="342">
        <v>39.022655694402111</v>
      </c>
      <c r="R12" s="341">
        <v>7227</v>
      </c>
      <c r="S12" s="342">
        <v>94.077063264774793</v>
      </c>
    </row>
    <row r="13" spans="1:21" s="275" customFormat="1" ht="18" customHeight="1" x14ac:dyDescent="0.2">
      <c r="A13" s="318"/>
      <c r="B13" s="331" t="s">
        <v>40</v>
      </c>
      <c r="C13" s="341">
        <f t="shared" si="0"/>
        <v>11009</v>
      </c>
      <c r="D13" s="342">
        <f t="shared" si="1"/>
        <v>2.0564078520447335</v>
      </c>
      <c r="E13" s="338"/>
      <c r="F13" s="341">
        <v>2709</v>
      </c>
      <c r="G13" s="342">
        <v>24.607139613043874</v>
      </c>
      <c r="H13" s="341">
        <v>2629</v>
      </c>
      <c r="I13" s="342">
        <v>97.046880767811004</v>
      </c>
      <c r="J13" s="341"/>
      <c r="K13" s="341">
        <v>4090</v>
      </c>
      <c r="L13" s="342">
        <v>37.151421564174761</v>
      </c>
      <c r="M13" s="341">
        <v>3933</v>
      </c>
      <c r="N13" s="342">
        <v>96.16136919315403</v>
      </c>
      <c r="O13" s="341"/>
      <c r="P13" s="341">
        <v>4210</v>
      </c>
      <c r="Q13" s="342">
        <v>38.241438822781362</v>
      </c>
      <c r="R13" s="341">
        <v>4012</v>
      </c>
      <c r="S13" s="342">
        <v>95.296912114014248</v>
      </c>
    </row>
    <row r="14" spans="1:21" s="275" customFormat="1" ht="18" customHeight="1" x14ac:dyDescent="0.2">
      <c r="A14" s="318"/>
      <c r="B14" s="331" t="s">
        <v>41</v>
      </c>
      <c r="C14" s="341">
        <f t="shared" si="0"/>
        <v>20370</v>
      </c>
      <c r="D14" s="342">
        <f t="shared" si="1"/>
        <v>3.8049802839632316</v>
      </c>
      <c r="E14" s="338"/>
      <c r="F14" s="341">
        <v>4253</v>
      </c>
      <c r="G14" s="342">
        <v>20.878743249877271</v>
      </c>
      <c r="H14" s="341">
        <v>2239</v>
      </c>
      <c r="I14" s="342">
        <v>52.645191629438045</v>
      </c>
      <c r="J14" s="341"/>
      <c r="K14" s="341">
        <v>7093</v>
      </c>
      <c r="L14" s="342">
        <v>34.820814923907704</v>
      </c>
      <c r="M14" s="341">
        <v>3116</v>
      </c>
      <c r="N14" s="342">
        <v>43.930635838150287</v>
      </c>
      <c r="O14" s="341"/>
      <c r="P14" s="341">
        <v>9024</v>
      </c>
      <c r="Q14" s="342">
        <v>44.300441826215021</v>
      </c>
      <c r="R14" s="341">
        <v>3060</v>
      </c>
      <c r="S14" s="342">
        <v>33.909574468085104</v>
      </c>
    </row>
    <row r="15" spans="1:21" s="275" customFormat="1" ht="18" customHeight="1" x14ac:dyDescent="0.2">
      <c r="A15" s="318"/>
      <c r="B15" s="331" t="s">
        <v>9</v>
      </c>
      <c r="C15" s="341">
        <f t="shared" si="0"/>
        <v>15210</v>
      </c>
      <c r="D15" s="342">
        <f t="shared" si="1"/>
        <v>2.8411266626941951</v>
      </c>
      <c r="E15" s="338"/>
      <c r="F15" s="341">
        <v>5206</v>
      </c>
      <c r="G15" s="342">
        <v>34.227481919789611</v>
      </c>
      <c r="H15" s="341">
        <v>4523</v>
      </c>
      <c r="I15" s="342">
        <v>86.880522474068371</v>
      </c>
      <c r="J15" s="341"/>
      <c r="K15" s="341">
        <v>5648</v>
      </c>
      <c r="L15" s="342">
        <v>37.133464825772514</v>
      </c>
      <c r="M15" s="341">
        <v>4992</v>
      </c>
      <c r="N15" s="342">
        <v>88.385269121813025</v>
      </c>
      <c r="O15" s="341"/>
      <c r="P15" s="341">
        <v>4356</v>
      </c>
      <c r="Q15" s="342">
        <v>28.639053254437869</v>
      </c>
      <c r="R15" s="341">
        <v>3869</v>
      </c>
      <c r="S15" s="342">
        <v>88.820018365472905</v>
      </c>
    </row>
    <row r="16" spans="1:21" s="275" customFormat="1" ht="18" customHeight="1" x14ac:dyDescent="0.2">
      <c r="A16" s="318"/>
      <c r="B16" s="331" t="s">
        <v>8</v>
      </c>
      <c r="C16" s="341">
        <f t="shared" si="0"/>
        <v>8984</v>
      </c>
      <c r="D16" s="342">
        <f t="shared" si="1"/>
        <v>1.678151343697873</v>
      </c>
      <c r="E16" s="338"/>
      <c r="F16" s="341">
        <v>2425</v>
      </c>
      <c r="G16" s="342">
        <v>26.992430988423866</v>
      </c>
      <c r="H16" s="341">
        <v>2115</v>
      </c>
      <c r="I16" s="342">
        <v>87.216494845360828</v>
      </c>
      <c r="J16" s="341"/>
      <c r="K16" s="341">
        <v>3543</v>
      </c>
      <c r="L16" s="342">
        <v>39.436776491540513</v>
      </c>
      <c r="M16" s="341">
        <v>2714</v>
      </c>
      <c r="N16" s="342">
        <v>76.601749929438341</v>
      </c>
      <c r="O16" s="341"/>
      <c r="P16" s="341">
        <v>3016</v>
      </c>
      <c r="Q16" s="342">
        <v>33.570792520035617</v>
      </c>
      <c r="R16" s="341">
        <v>2243</v>
      </c>
      <c r="S16" s="342">
        <v>74.370026525198938</v>
      </c>
    </row>
    <row r="17" spans="1:19" s="275" customFormat="1" ht="18" customHeight="1" x14ac:dyDescent="0.2">
      <c r="A17" s="318"/>
      <c r="B17" s="331" t="s">
        <v>7</v>
      </c>
      <c r="C17" s="341">
        <f t="shared" si="0"/>
        <v>31343</v>
      </c>
      <c r="D17" s="342">
        <f t="shared" si="1"/>
        <v>5.8546635758595764</v>
      </c>
      <c r="E17" s="338"/>
      <c r="F17" s="341">
        <v>8956</v>
      </c>
      <c r="G17" s="342">
        <v>28.574163290048816</v>
      </c>
      <c r="H17" s="341">
        <v>6340</v>
      </c>
      <c r="I17" s="342">
        <v>70.790531487271096</v>
      </c>
      <c r="J17" s="341"/>
      <c r="K17" s="341">
        <v>11571</v>
      </c>
      <c r="L17" s="342">
        <v>36.917334013974411</v>
      </c>
      <c r="M17" s="341">
        <v>7930</v>
      </c>
      <c r="N17" s="342">
        <v>68.533402471696476</v>
      </c>
      <c r="O17" s="341"/>
      <c r="P17" s="341">
        <v>10816</v>
      </c>
      <c r="Q17" s="342">
        <v>34.508502695976773</v>
      </c>
      <c r="R17" s="341">
        <v>7469</v>
      </c>
      <c r="S17" s="342">
        <v>69.055103550295854</v>
      </c>
    </row>
    <row r="18" spans="1:19" s="275" customFormat="1" ht="18" customHeight="1" x14ac:dyDescent="0.2">
      <c r="A18" s="318"/>
      <c r="B18" s="331" t="s">
        <v>43</v>
      </c>
      <c r="C18" s="341">
        <f t="shared" si="0"/>
        <v>16077</v>
      </c>
      <c r="D18" s="342">
        <f t="shared" si="1"/>
        <v>3.0030764862678878</v>
      </c>
      <c r="E18" s="338"/>
      <c r="F18" s="341">
        <v>7460</v>
      </c>
      <c r="G18" s="342">
        <v>46.401691857933699</v>
      </c>
      <c r="H18" s="341">
        <v>3928</v>
      </c>
      <c r="I18" s="342">
        <v>52.65415549597855</v>
      </c>
      <c r="J18" s="341"/>
      <c r="K18" s="341">
        <v>6525</v>
      </c>
      <c r="L18" s="342">
        <v>40.585930210860234</v>
      </c>
      <c r="M18" s="341">
        <v>4129</v>
      </c>
      <c r="N18" s="342">
        <v>63.279693486590041</v>
      </c>
      <c r="O18" s="341"/>
      <c r="P18" s="341">
        <v>2092</v>
      </c>
      <c r="Q18" s="342">
        <v>13.012377931206071</v>
      </c>
      <c r="R18" s="341">
        <v>1439</v>
      </c>
      <c r="S18" s="342">
        <v>68.785850860420652</v>
      </c>
    </row>
    <row r="19" spans="1:19" s="275" customFormat="1" ht="18" customHeight="1" x14ac:dyDescent="0.2">
      <c r="A19" s="318"/>
      <c r="B19" s="331" t="s">
        <v>44</v>
      </c>
      <c r="C19" s="341">
        <f t="shared" si="0"/>
        <v>101833</v>
      </c>
      <c r="D19" s="342">
        <f t="shared" si="1"/>
        <v>19.02172593307942</v>
      </c>
      <c r="E19" s="338"/>
      <c r="F19" s="341">
        <v>19166</v>
      </c>
      <c r="G19" s="342">
        <v>18.821010870739347</v>
      </c>
      <c r="H19" s="341">
        <v>13075</v>
      </c>
      <c r="I19" s="342">
        <v>68.219764165710103</v>
      </c>
      <c r="J19" s="341"/>
      <c r="K19" s="341">
        <v>40308</v>
      </c>
      <c r="L19" s="342">
        <v>39.582453625052786</v>
      </c>
      <c r="M19" s="341">
        <v>29720</v>
      </c>
      <c r="N19" s="342">
        <v>73.732261585789416</v>
      </c>
      <c r="O19" s="341"/>
      <c r="P19" s="341">
        <v>42359</v>
      </c>
      <c r="Q19" s="342">
        <v>41.596535504207871</v>
      </c>
      <c r="R19" s="341">
        <v>38287</v>
      </c>
      <c r="S19" s="342">
        <v>90.386930758516499</v>
      </c>
    </row>
    <row r="20" spans="1:19" s="275" customFormat="1" ht="18" customHeight="1" x14ac:dyDescent="0.2">
      <c r="A20" s="318"/>
      <c r="B20" s="331" t="s">
        <v>6</v>
      </c>
      <c r="C20" s="341">
        <f t="shared" si="0"/>
        <v>97180</v>
      </c>
      <c r="D20" s="342">
        <f t="shared" si="1"/>
        <v>18.152576533900188</v>
      </c>
      <c r="E20" s="338"/>
      <c r="F20" s="341">
        <v>27849</v>
      </c>
      <c r="G20" s="342">
        <v>28.657131096933526</v>
      </c>
      <c r="H20" s="341">
        <v>17396</v>
      </c>
      <c r="I20" s="342">
        <v>62.465438615390134</v>
      </c>
      <c r="J20" s="341"/>
      <c r="K20" s="341">
        <v>35723</v>
      </c>
      <c r="L20" s="342">
        <v>36.759621321259516</v>
      </c>
      <c r="M20" s="341">
        <v>21751</v>
      </c>
      <c r="N20" s="342">
        <v>60.887943341824588</v>
      </c>
      <c r="O20" s="341"/>
      <c r="P20" s="341">
        <v>33608</v>
      </c>
      <c r="Q20" s="342">
        <v>34.583247581806958</v>
      </c>
      <c r="R20" s="341">
        <v>21008</v>
      </c>
      <c r="S20" s="342">
        <v>62.508926446084267</v>
      </c>
    </row>
    <row r="21" spans="1:19" s="275" customFormat="1" ht="18" customHeight="1" x14ac:dyDescent="0.2">
      <c r="A21" s="318"/>
      <c r="B21" s="331" t="s">
        <v>5</v>
      </c>
      <c r="C21" s="341">
        <f t="shared" si="0"/>
        <v>6322</v>
      </c>
      <c r="D21" s="342">
        <f t="shared" si="1"/>
        <v>1.1809074793920249</v>
      </c>
      <c r="E21" s="338"/>
      <c r="F21" s="341">
        <v>1922</v>
      </c>
      <c r="G21" s="342">
        <v>30.401771591268584</v>
      </c>
      <c r="H21" s="341">
        <v>1682</v>
      </c>
      <c r="I21" s="342">
        <v>87.51300728407908</v>
      </c>
      <c r="J21" s="341"/>
      <c r="K21" s="341">
        <v>2542</v>
      </c>
      <c r="L21" s="342">
        <v>40.208794685226195</v>
      </c>
      <c r="M21" s="341">
        <v>2311</v>
      </c>
      <c r="N21" s="342">
        <v>90.912667191188049</v>
      </c>
      <c r="O21" s="341"/>
      <c r="P21" s="341">
        <v>1858</v>
      </c>
      <c r="Q21" s="342">
        <v>29.389433723505221</v>
      </c>
      <c r="R21" s="341">
        <v>1737</v>
      </c>
      <c r="S21" s="342">
        <v>93.487621097954786</v>
      </c>
    </row>
    <row r="22" spans="1:19" s="275" customFormat="1" ht="18" customHeight="1" x14ac:dyDescent="0.2">
      <c r="A22" s="318"/>
      <c r="B22" s="331" t="s">
        <v>38</v>
      </c>
      <c r="C22" s="341">
        <f t="shared" si="0"/>
        <v>16910</v>
      </c>
      <c r="D22" s="342">
        <f t="shared" si="1"/>
        <v>3.1586753363681024</v>
      </c>
      <c r="E22" s="338"/>
      <c r="F22" s="341">
        <v>5086</v>
      </c>
      <c r="G22" s="342">
        <v>30.076877587226491</v>
      </c>
      <c r="H22" s="341">
        <v>4856</v>
      </c>
      <c r="I22" s="342">
        <v>95.477782147070386</v>
      </c>
      <c r="J22" s="341"/>
      <c r="K22" s="341">
        <v>6190</v>
      </c>
      <c r="L22" s="342">
        <v>36.605558840922534</v>
      </c>
      <c r="M22" s="341">
        <v>5933</v>
      </c>
      <c r="N22" s="342">
        <v>95.848142164781905</v>
      </c>
      <c r="O22" s="341"/>
      <c r="P22" s="341">
        <v>5634</v>
      </c>
      <c r="Q22" s="342">
        <v>33.317563571850975</v>
      </c>
      <c r="R22" s="341">
        <v>5431</v>
      </c>
      <c r="S22" s="342">
        <v>96.396876109336176</v>
      </c>
    </row>
    <row r="23" spans="1:19" s="275" customFormat="1" ht="18" customHeight="1" x14ac:dyDescent="0.2">
      <c r="A23" s="318"/>
      <c r="B23" s="331" t="s">
        <v>45</v>
      </c>
      <c r="C23" s="341">
        <f t="shared" si="0"/>
        <v>43194</v>
      </c>
      <c r="D23" s="342">
        <f t="shared" si="1"/>
        <v>8.0683514180416207</v>
      </c>
      <c r="E23" s="338"/>
      <c r="F23" s="341">
        <v>14585</v>
      </c>
      <c r="G23" s="342">
        <v>33.766263832939757</v>
      </c>
      <c r="H23" s="341">
        <v>10358</v>
      </c>
      <c r="I23" s="342">
        <v>71.01816935207404</v>
      </c>
      <c r="J23" s="341"/>
      <c r="K23" s="341">
        <v>17444</v>
      </c>
      <c r="L23" s="342">
        <v>40.385238690558872</v>
      </c>
      <c r="M23" s="341">
        <v>12559</v>
      </c>
      <c r="N23" s="342">
        <v>71.996101811511124</v>
      </c>
      <c r="O23" s="341"/>
      <c r="P23" s="341">
        <v>11165</v>
      </c>
      <c r="Q23" s="342">
        <v>25.848497476501365</v>
      </c>
      <c r="R23" s="341">
        <v>8604</v>
      </c>
      <c r="S23" s="342">
        <v>77.062248096730855</v>
      </c>
    </row>
    <row r="24" spans="1:19" s="275" customFormat="1" ht="18" customHeight="1" x14ac:dyDescent="0.2">
      <c r="A24" s="318">
        <v>47094</v>
      </c>
      <c r="B24" s="331" t="s">
        <v>46</v>
      </c>
      <c r="C24" s="341">
        <f t="shared" si="0"/>
        <v>22957</v>
      </c>
      <c r="D24" s="342">
        <f t="shared" si="1"/>
        <v>4.2882146479599363</v>
      </c>
      <c r="E24" s="338"/>
      <c r="F24" s="341">
        <v>7394</v>
      </c>
      <c r="G24" s="342">
        <v>32.208041120355446</v>
      </c>
      <c r="H24" s="341">
        <v>6128</v>
      </c>
      <c r="I24" s="342">
        <v>82.878009196645934</v>
      </c>
      <c r="J24" s="341"/>
      <c r="K24" s="341">
        <v>9158</v>
      </c>
      <c r="L24" s="342">
        <v>39.891971947554126</v>
      </c>
      <c r="M24" s="341">
        <v>7434</v>
      </c>
      <c r="N24" s="342">
        <v>81.174929023804324</v>
      </c>
      <c r="O24" s="341"/>
      <c r="P24" s="341">
        <v>6405</v>
      </c>
      <c r="Q24" s="342">
        <v>27.899986932090432</v>
      </c>
      <c r="R24" s="341">
        <v>5330</v>
      </c>
      <c r="S24" s="342">
        <v>83.216237314597976</v>
      </c>
    </row>
    <row r="25" spans="1:19" s="275" customFormat="1" ht="18" customHeight="1" x14ac:dyDescent="0.2">
      <c r="B25" s="331" t="s">
        <v>47</v>
      </c>
      <c r="C25" s="341">
        <f t="shared" si="0"/>
        <v>9486</v>
      </c>
      <c r="D25" s="342">
        <f t="shared" si="1"/>
        <v>1.7719215991004031</v>
      </c>
      <c r="E25" s="338"/>
      <c r="F25" s="341">
        <v>1491</v>
      </c>
      <c r="G25" s="342">
        <v>15.717900063251106</v>
      </c>
      <c r="H25" s="341">
        <v>1089</v>
      </c>
      <c r="I25" s="342">
        <v>73.038229376257547</v>
      </c>
      <c r="J25" s="341"/>
      <c r="K25" s="341">
        <v>3067</v>
      </c>
      <c r="L25" s="342">
        <v>32.331857474172466</v>
      </c>
      <c r="M25" s="341">
        <v>2001</v>
      </c>
      <c r="N25" s="342">
        <v>65.242908379523968</v>
      </c>
      <c r="O25" s="341"/>
      <c r="P25" s="341">
        <v>4928</v>
      </c>
      <c r="Q25" s="342">
        <v>51.950242462576426</v>
      </c>
      <c r="R25" s="341">
        <v>2876</v>
      </c>
      <c r="S25" s="342">
        <v>58.360389610389603</v>
      </c>
    </row>
    <row r="26" spans="1:19" s="275" customFormat="1" ht="18" customHeight="1" x14ac:dyDescent="0.2">
      <c r="B26" s="331" t="s">
        <v>48</v>
      </c>
      <c r="C26" s="341">
        <f t="shared" si="0"/>
        <v>34011</v>
      </c>
      <c r="D26" s="342">
        <f t="shared" si="1"/>
        <v>6.3530282001901552</v>
      </c>
      <c r="E26" s="338"/>
      <c r="F26" s="341">
        <v>7116</v>
      </c>
      <c r="G26" s="342">
        <v>20.922642674428861</v>
      </c>
      <c r="H26" s="341">
        <v>3963</v>
      </c>
      <c r="I26" s="342">
        <v>55.691399662731868</v>
      </c>
      <c r="J26" s="341"/>
      <c r="K26" s="341">
        <v>12139</v>
      </c>
      <c r="L26" s="342">
        <v>35.691393960777397</v>
      </c>
      <c r="M26" s="341">
        <v>6621</v>
      </c>
      <c r="N26" s="342">
        <v>54.54320784249115</v>
      </c>
      <c r="O26" s="341"/>
      <c r="P26" s="341">
        <v>14756</v>
      </c>
      <c r="Q26" s="342">
        <v>43.385963364793746</v>
      </c>
      <c r="R26" s="341">
        <v>9249</v>
      </c>
      <c r="S26" s="342">
        <v>62.679587964217944</v>
      </c>
    </row>
    <row r="27" spans="1:19" s="275" customFormat="1" ht="18" customHeight="1" x14ac:dyDescent="0.2">
      <c r="B27" s="331" t="s">
        <v>49</v>
      </c>
      <c r="C27" s="341">
        <f t="shared" si="0"/>
        <v>1252</v>
      </c>
      <c r="D27" s="342">
        <f t="shared" si="1"/>
        <v>0.23386525849396003</v>
      </c>
      <c r="E27" s="338"/>
      <c r="F27" s="341">
        <v>525</v>
      </c>
      <c r="G27" s="342">
        <v>41.932907348242807</v>
      </c>
      <c r="H27" s="341">
        <v>206</v>
      </c>
      <c r="I27" s="342">
        <v>39.238095238095241</v>
      </c>
      <c r="J27" s="341"/>
      <c r="K27" s="341">
        <v>722</v>
      </c>
      <c r="L27" s="342">
        <v>57.667731629392968</v>
      </c>
      <c r="M27" s="341">
        <v>280</v>
      </c>
      <c r="N27" s="342">
        <v>38.78116343490305</v>
      </c>
      <c r="O27" s="341"/>
      <c r="P27" s="341">
        <v>5</v>
      </c>
      <c r="Q27" s="342">
        <v>0.39936102236421722</v>
      </c>
      <c r="R27" s="341">
        <v>4</v>
      </c>
      <c r="S27" s="342">
        <v>80</v>
      </c>
    </row>
    <row r="28" spans="1:19" s="275" customFormat="1" ht="18" customHeight="1" x14ac:dyDescent="0.2">
      <c r="B28" s="336" t="s">
        <v>4</v>
      </c>
      <c r="C28" s="343">
        <f t="shared" si="0"/>
        <v>1652</v>
      </c>
      <c r="D28" s="344">
        <f t="shared" si="1"/>
        <v>0.30858259347605588</v>
      </c>
      <c r="E28" s="338"/>
      <c r="F28" s="343">
        <v>646</v>
      </c>
      <c r="G28" s="344">
        <v>39.10411622276029</v>
      </c>
      <c r="H28" s="343">
        <v>624</v>
      </c>
      <c r="I28" s="344">
        <v>96.59442724458205</v>
      </c>
      <c r="J28" s="341"/>
      <c r="K28" s="343">
        <v>636</v>
      </c>
      <c r="L28" s="344">
        <v>38.498789346246973</v>
      </c>
      <c r="M28" s="343">
        <v>612</v>
      </c>
      <c r="N28" s="344">
        <v>96.226415094339629</v>
      </c>
      <c r="O28" s="341"/>
      <c r="P28" s="343">
        <v>370</v>
      </c>
      <c r="Q28" s="344">
        <v>22.397094430992738</v>
      </c>
      <c r="R28" s="343">
        <v>348</v>
      </c>
      <c r="S28" s="344">
        <v>94.054054054054063</v>
      </c>
    </row>
    <row r="29" spans="1:19" s="212" customFormat="1" ht="18" customHeight="1" x14ac:dyDescent="0.2">
      <c r="B29" s="332" t="s">
        <v>3</v>
      </c>
      <c r="C29" s="333">
        <f>SUM(C11:C28)</f>
        <v>535351</v>
      </c>
      <c r="D29" s="334">
        <f t="shared" si="1"/>
        <v>100</v>
      </c>
      <c r="E29" s="349"/>
      <c r="F29" s="333">
        <f>SUM(F11:F28)</f>
        <v>147677</v>
      </c>
      <c r="G29" s="334">
        <f t="shared" ref="G29" si="2">F29/$C29*100</f>
        <v>27.585079695377424</v>
      </c>
      <c r="H29" s="333">
        <f>SUM(H11:H28)</f>
        <v>106575</v>
      </c>
      <c r="I29" s="334">
        <f t="shared" ref="I29" si="3">H29/F29*100</f>
        <v>72.167636124785844</v>
      </c>
      <c r="J29" s="352"/>
      <c r="K29" s="333">
        <f>SUM(K11:K28)</f>
        <v>210562</v>
      </c>
      <c r="L29" s="334">
        <f t="shared" ref="L29" si="4">K29/$C29*100</f>
        <v>39.331578721250168</v>
      </c>
      <c r="M29" s="333">
        <f>SUM(M11:M28)</f>
        <v>152238</v>
      </c>
      <c r="N29" s="334">
        <f t="shared" ref="N29" si="5">M29/K29*100</f>
        <v>72.300795015244915</v>
      </c>
      <c r="O29" s="352"/>
      <c r="P29" s="333">
        <f>SUM(P11:P28)</f>
        <v>177112</v>
      </c>
      <c r="Q29" s="353">
        <f t="shared" ref="Q29" si="6">P29/$C29*100</f>
        <v>33.083341583372402</v>
      </c>
      <c r="R29" s="333">
        <f>SUM(R11:R28)</f>
        <v>134889</v>
      </c>
      <c r="S29" s="353">
        <f t="shared" ref="S29" si="7">R29/P29*100</f>
        <v>76.160282758932198</v>
      </c>
    </row>
    <row r="30" spans="1:19" s="256" customFormat="1" ht="6.75" customHeight="1" x14ac:dyDescent="0.2">
      <c r="B30" s="1133"/>
      <c r="C30" s="1133"/>
      <c r="D30" s="1133"/>
      <c r="E30" s="293"/>
    </row>
    <row r="31" spans="1:19" ht="25.5" customHeight="1" x14ac:dyDescent="0.2">
      <c r="B31" s="1149"/>
      <c r="C31" s="1149"/>
      <c r="D31" s="1149"/>
      <c r="E31" s="1149"/>
      <c r="F31" s="1149"/>
      <c r="G31" s="1149"/>
      <c r="H31" s="1149"/>
      <c r="I31" s="1149"/>
      <c r="J31" s="1149"/>
      <c r="K31" s="1149"/>
      <c r="L31" s="1149"/>
      <c r="M31" s="1149"/>
      <c r="N31" s="1149"/>
      <c r="O31" s="1149"/>
      <c r="P31" s="1149"/>
      <c r="Q31" s="1149"/>
    </row>
    <row r="32" spans="1:19" x14ac:dyDescent="0.2">
      <c r="B32" s="319"/>
      <c r="K32" s="319"/>
    </row>
  </sheetData>
  <mergeCells count="17">
    <mergeCell ref="B4:S4"/>
    <mergeCell ref="B5:S5"/>
    <mergeCell ref="B30:D30"/>
    <mergeCell ref="B31:Q31"/>
    <mergeCell ref="B2:D2"/>
    <mergeCell ref="F2:Q2"/>
    <mergeCell ref="B7:B9"/>
    <mergeCell ref="C7:D8"/>
    <mergeCell ref="F7:I7"/>
    <mergeCell ref="K7:N7"/>
    <mergeCell ref="P7:S7"/>
    <mergeCell ref="F8:G8"/>
    <mergeCell ref="H8:I8"/>
    <mergeCell ref="K8:L8"/>
    <mergeCell ref="M8:N8"/>
    <mergeCell ref="P8:Q8"/>
    <mergeCell ref="R8:S8"/>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65">
    <pageSetUpPr fitToPage="1"/>
  </sheetPr>
  <dimension ref="A1:U33"/>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0.140625" style="264" customWidth="1"/>
    <col min="4" max="4" width="8.140625" style="264" customWidth="1"/>
    <col min="5" max="5" width="0.85546875" style="264" customWidth="1"/>
    <col min="6" max="6" width="10" style="264" customWidth="1"/>
    <col min="7" max="7" width="7.140625" style="264" customWidth="1"/>
    <col min="8" max="9" width="8" style="264" customWidth="1"/>
    <col min="10" max="10" width="0.7109375" style="264" customWidth="1"/>
    <col min="11" max="11" width="10.140625" style="264" customWidth="1"/>
    <col min="12" max="14" width="8" style="264" customWidth="1"/>
    <col min="15" max="15" width="0.5703125" style="264" customWidth="1"/>
    <col min="16" max="16" width="9" style="264" customWidth="1"/>
    <col min="17" max="17" width="7.42578125" style="264" customWidth="1"/>
    <col min="18" max="18" width="8" style="264" customWidth="1"/>
    <col min="19" max="19" width="8.85546875" style="264" customWidth="1"/>
    <col min="20" max="20" width="7.5703125" style="264" customWidth="1"/>
    <col min="21" max="21" width="8.28515625" style="264" customWidth="1"/>
    <col min="22" max="22" width="8.85546875" style="264" customWidth="1"/>
    <col min="23" max="16384" width="11.42578125" style="264"/>
  </cols>
  <sheetData>
    <row r="1" spans="1:21" ht="9.75" customHeight="1" x14ac:dyDescent="0.2">
      <c r="B1" s="264" t="s">
        <v>68</v>
      </c>
    </row>
    <row r="2" spans="1:21" s="205" customFormat="1" ht="49.5" customHeight="1" x14ac:dyDescent="0.2">
      <c r="B2" s="1033"/>
      <c r="C2" s="1033"/>
      <c r="D2" s="1033"/>
      <c r="E2" s="206"/>
      <c r="F2" s="1134"/>
      <c r="G2" s="1134"/>
      <c r="H2" s="1134"/>
      <c r="I2" s="1134"/>
      <c r="J2" s="1134"/>
      <c r="K2" s="1134"/>
      <c r="L2" s="1134"/>
      <c r="M2" s="1134"/>
      <c r="N2" s="1134"/>
      <c r="O2" s="1134"/>
      <c r="P2" s="1134"/>
      <c r="Q2" s="1134"/>
      <c r="S2" s="206"/>
    </row>
    <row r="3" spans="1:21" s="205" customFormat="1" ht="3" customHeight="1" x14ac:dyDescent="0.2">
      <c r="B3" s="206"/>
      <c r="C3" s="206"/>
      <c r="D3" s="206"/>
      <c r="E3" s="206"/>
      <c r="K3" s="206"/>
      <c r="P3" s="206"/>
      <c r="S3" s="206"/>
    </row>
    <row r="4" spans="1:21" s="208" customFormat="1" ht="15" customHeight="1" x14ac:dyDescent="0.2">
      <c r="B4" s="1148" t="s">
        <v>442</v>
      </c>
      <c r="C4" s="1148"/>
      <c r="D4" s="1148"/>
      <c r="E4" s="1148"/>
      <c r="F4" s="1148"/>
      <c r="G4" s="1148"/>
      <c r="H4" s="1148"/>
      <c r="I4" s="1148"/>
      <c r="J4" s="1148"/>
      <c r="K4" s="1148"/>
      <c r="L4" s="1148"/>
      <c r="M4" s="1148"/>
      <c r="N4" s="1148"/>
      <c r="O4" s="1148"/>
      <c r="P4" s="1148"/>
      <c r="Q4" s="1148"/>
      <c r="R4" s="1148"/>
      <c r="S4" s="1148"/>
      <c r="T4" s="314"/>
    </row>
    <row r="5" spans="1:21" s="315" customFormat="1" ht="15" customHeight="1" x14ac:dyDescent="0.2">
      <c r="B5" s="1135" t="str">
        <f>porsaad!B6</f>
        <v>Situación a 31 de mayo de 2023</v>
      </c>
      <c r="C5" s="1135"/>
      <c r="D5" s="1135"/>
      <c r="E5" s="1135"/>
      <c r="F5" s="1135"/>
      <c r="G5" s="1135"/>
      <c r="H5" s="1135"/>
      <c r="I5" s="1135"/>
      <c r="J5" s="1135"/>
      <c r="K5" s="1135"/>
      <c r="L5" s="1135"/>
      <c r="M5" s="1135"/>
      <c r="N5" s="1135"/>
      <c r="O5" s="1135"/>
      <c r="P5" s="1135"/>
      <c r="Q5" s="1135"/>
      <c r="R5" s="1135"/>
      <c r="S5" s="1135"/>
      <c r="T5" s="316"/>
      <c r="U5" s="91"/>
    </row>
    <row r="6" spans="1:21" s="208" customFormat="1" ht="4.5" customHeight="1" x14ac:dyDescent="0.2"/>
    <row r="7" spans="1:21" s="211" customFormat="1" ht="15" customHeight="1" x14ac:dyDescent="0.2">
      <c r="A7" s="212"/>
      <c r="B7" s="1136" t="s">
        <v>15</v>
      </c>
      <c r="C7" s="1139" t="s">
        <v>68</v>
      </c>
      <c r="D7" s="1140"/>
      <c r="E7" s="347"/>
      <c r="F7" s="1150" t="s">
        <v>34</v>
      </c>
      <c r="G7" s="1151"/>
      <c r="H7" s="1151"/>
      <c r="I7" s="1152"/>
      <c r="J7" s="351"/>
      <c r="K7" s="1150" t="s">
        <v>52</v>
      </c>
      <c r="L7" s="1151"/>
      <c r="M7" s="1151"/>
      <c r="N7" s="1152"/>
      <c r="O7" s="351"/>
      <c r="P7" s="1150" t="s">
        <v>53</v>
      </c>
      <c r="Q7" s="1151"/>
      <c r="R7" s="1151"/>
      <c r="S7" s="1152"/>
    </row>
    <row r="8" spans="1:21" s="211" customFormat="1" ht="37.5" customHeight="1" x14ac:dyDescent="0.2">
      <c r="A8" s="212"/>
      <c r="B8" s="1137"/>
      <c r="C8" s="1141"/>
      <c r="D8" s="1142"/>
      <c r="E8" s="347"/>
      <c r="F8" s="1153" t="s">
        <v>75</v>
      </c>
      <c r="G8" s="1154"/>
      <c r="H8" s="1155" t="s">
        <v>298</v>
      </c>
      <c r="I8" s="1156"/>
      <c r="J8" s="329"/>
      <c r="K8" s="1153" t="s">
        <v>75</v>
      </c>
      <c r="L8" s="1154"/>
      <c r="M8" s="1155" t="s">
        <v>298</v>
      </c>
      <c r="N8" s="1156"/>
      <c r="O8" s="329"/>
      <c r="P8" s="1153" t="s">
        <v>75</v>
      </c>
      <c r="Q8" s="1154"/>
      <c r="R8" s="1155" t="s">
        <v>298</v>
      </c>
      <c r="S8" s="1156"/>
    </row>
    <row r="9" spans="1:21" s="216" customFormat="1" ht="29.25" customHeight="1" x14ac:dyDescent="0.2">
      <c r="A9" s="317"/>
      <c r="B9" s="1138"/>
      <c r="C9" s="322" t="s">
        <v>12</v>
      </c>
      <c r="D9" s="324" t="s">
        <v>13</v>
      </c>
      <c r="E9" s="348"/>
      <c r="F9" s="346" t="s">
        <v>12</v>
      </c>
      <c r="G9" s="324" t="s">
        <v>77</v>
      </c>
      <c r="H9" s="322" t="s">
        <v>12</v>
      </c>
      <c r="I9" s="323" t="s">
        <v>138</v>
      </c>
      <c r="J9" s="321"/>
      <c r="K9" s="322" t="s">
        <v>12</v>
      </c>
      <c r="L9" s="324" t="s">
        <v>77</v>
      </c>
      <c r="M9" s="322" t="s">
        <v>12</v>
      </c>
      <c r="N9" s="323" t="s">
        <v>138</v>
      </c>
      <c r="O9" s="321"/>
      <c r="P9" s="322" t="s">
        <v>12</v>
      </c>
      <c r="Q9" s="324" t="s">
        <v>77</v>
      </c>
      <c r="R9" s="322" t="s">
        <v>12</v>
      </c>
      <c r="S9" s="323" t="s">
        <v>138</v>
      </c>
    </row>
    <row r="10" spans="1:21" s="216" customFormat="1" ht="6" customHeight="1" x14ac:dyDescent="0.2">
      <c r="A10" s="317"/>
      <c r="B10" s="320"/>
      <c r="C10" s="321"/>
      <c r="D10" s="321"/>
      <c r="E10" s="321"/>
      <c r="F10" s="321"/>
      <c r="G10" s="321"/>
      <c r="H10" s="321"/>
      <c r="I10" s="321"/>
      <c r="J10" s="321"/>
      <c r="K10" s="321"/>
      <c r="L10" s="321"/>
      <c r="M10" s="321"/>
      <c r="N10" s="321"/>
      <c r="O10" s="321"/>
      <c r="P10" s="321"/>
      <c r="Q10" s="321"/>
    </row>
    <row r="11" spans="1:21" s="275" customFormat="1" ht="18" customHeight="1" x14ac:dyDescent="0.2">
      <c r="A11" s="318"/>
      <c r="B11" s="330" t="s">
        <v>11</v>
      </c>
      <c r="C11" s="335">
        <f>F11+K11+P11</f>
        <v>11</v>
      </c>
      <c r="D11" s="340">
        <f>C11/C$29*100</f>
        <v>0.11397782613200705</v>
      </c>
      <c r="E11" s="338"/>
      <c r="F11" s="335">
        <v>8</v>
      </c>
      <c r="G11" s="340">
        <v>72.727272727272734</v>
      </c>
      <c r="H11" s="335">
        <v>7</v>
      </c>
      <c r="I11" s="340">
        <v>87.5</v>
      </c>
      <c r="J11" s="341"/>
      <c r="K11" s="335">
        <v>3</v>
      </c>
      <c r="L11" s="340">
        <v>27.27272727272727</v>
      </c>
      <c r="M11" s="335">
        <v>3</v>
      </c>
      <c r="N11" s="340">
        <v>100</v>
      </c>
      <c r="O11" s="341"/>
      <c r="P11" s="335">
        <v>0</v>
      </c>
      <c r="Q11" s="340">
        <v>0</v>
      </c>
      <c r="R11" s="335">
        <v>0</v>
      </c>
      <c r="S11" s="340" t="s">
        <v>375</v>
      </c>
    </row>
    <row r="12" spans="1:21" s="275" customFormat="1" ht="18" customHeight="1" x14ac:dyDescent="0.2">
      <c r="A12" s="318"/>
      <c r="B12" s="331" t="s">
        <v>10</v>
      </c>
      <c r="C12" s="341">
        <f t="shared" ref="C12:C28" si="0">F12+K12+P12</f>
        <v>0</v>
      </c>
      <c r="D12" s="342">
        <f t="shared" ref="D12:D29" si="1">C12/C$29*100</f>
        <v>0</v>
      </c>
      <c r="E12" s="338"/>
      <c r="F12" s="341">
        <v>0</v>
      </c>
      <c r="G12" s="342" t="s">
        <v>375</v>
      </c>
      <c r="H12" s="341">
        <v>0</v>
      </c>
      <c r="I12" s="342" t="s">
        <v>375</v>
      </c>
      <c r="J12" s="341"/>
      <c r="K12" s="341">
        <v>0</v>
      </c>
      <c r="L12" s="342" t="s">
        <v>375</v>
      </c>
      <c r="M12" s="341">
        <v>0</v>
      </c>
      <c r="N12" s="342" t="s">
        <v>375</v>
      </c>
      <c r="O12" s="341"/>
      <c r="P12" s="341">
        <v>0</v>
      </c>
      <c r="Q12" s="342" t="s">
        <v>375</v>
      </c>
      <c r="R12" s="341">
        <v>0</v>
      </c>
      <c r="S12" s="342" t="s">
        <v>375</v>
      </c>
    </row>
    <row r="13" spans="1:21" s="275" customFormat="1" ht="18" customHeight="1" x14ac:dyDescent="0.2">
      <c r="A13" s="318"/>
      <c r="B13" s="331" t="s">
        <v>40</v>
      </c>
      <c r="C13" s="341">
        <f t="shared" si="0"/>
        <v>18</v>
      </c>
      <c r="D13" s="342">
        <f t="shared" si="1"/>
        <v>0.18650917003419334</v>
      </c>
      <c r="E13" s="338"/>
      <c r="F13" s="341">
        <v>7</v>
      </c>
      <c r="G13" s="342">
        <v>38.888888888888893</v>
      </c>
      <c r="H13" s="341">
        <v>7</v>
      </c>
      <c r="I13" s="342">
        <v>100</v>
      </c>
      <c r="J13" s="341"/>
      <c r="K13" s="341">
        <v>4</v>
      </c>
      <c r="L13" s="342">
        <v>22.222222222222221</v>
      </c>
      <c r="M13" s="341">
        <v>4</v>
      </c>
      <c r="N13" s="342">
        <v>100</v>
      </c>
      <c r="O13" s="341"/>
      <c r="P13" s="341">
        <v>7</v>
      </c>
      <c r="Q13" s="342">
        <v>38.888888888888893</v>
      </c>
      <c r="R13" s="341">
        <v>7</v>
      </c>
      <c r="S13" s="342">
        <v>100</v>
      </c>
    </row>
    <row r="14" spans="1:21" s="275" customFormat="1" ht="18" customHeight="1" x14ac:dyDescent="0.2">
      <c r="A14" s="318"/>
      <c r="B14" s="331" t="s">
        <v>41</v>
      </c>
      <c r="C14" s="341">
        <f t="shared" si="0"/>
        <v>0</v>
      </c>
      <c r="D14" s="342">
        <f t="shared" si="1"/>
        <v>0</v>
      </c>
      <c r="E14" s="338"/>
      <c r="F14" s="341">
        <v>0</v>
      </c>
      <c r="G14" s="342" t="s">
        <v>375</v>
      </c>
      <c r="H14" s="341">
        <v>0</v>
      </c>
      <c r="I14" s="342" t="s">
        <v>375</v>
      </c>
      <c r="J14" s="341"/>
      <c r="K14" s="341">
        <v>0</v>
      </c>
      <c r="L14" s="342" t="s">
        <v>375</v>
      </c>
      <c r="M14" s="341">
        <v>0</v>
      </c>
      <c r="N14" s="342" t="s">
        <v>375</v>
      </c>
      <c r="O14" s="341"/>
      <c r="P14" s="341">
        <v>0</v>
      </c>
      <c r="Q14" s="342" t="s">
        <v>375</v>
      </c>
      <c r="R14" s="341">
        <v>0</v>
      </c>
      <c r="S14" s="342" t="s">
        <v>375</v>
      </c>
    </row>
    <row r="15" spans="1:21" s="275" customFormat="1" ht="18" customHeight="1" x14ac:dyDescent="0.2">
      <c r="A15" s="318"/>
      <c r="B15" s="331" t="s">
        <v>9</v>
      </c>
      <c r="C15" s="341">
        <f t="shared" si="0"/>
        <v>0</v>
      </c>
      <c r="D15" s="342">
        <f t="shared" si="1"/>
        <v>0</v>
      </c>
      <c r="E15" s="338"/>
      <c r="F15" s="341">
        <v>0</v>
      </c>
      <c r="G15" s="342" t="s">
        <v>375</v>
      </c>
      <c r="H15" s="341">
        <v>0</v>
      </c>
      <c r="I15" s="342" t="s">
        <v>375</v>
      </c>
      <c r="J15" s="341"/>
      <c r="K15" s="341">
        <v>0</v>
      </c>
      <c r="L15" s="342" t="s">
        <v>375</v>
      </c>
      <c r="M15" s="341">
        <v>0</v>
      </c>
      <c r="N15" s="342" t="s">
        <v>375</v>
      </c>
      <c r="O15" s="341"/>
      <c r="P15" s="341">
        <v>0</v>
      </c>
      <c r="Q15" s="342" t="s">
        <v>375</v>
      </c>
      <c r="R15" s="341">
        <v>0</v>
      </c>
      <c r="S15" s="342" t="s">
        <v>375</v>
      </c>
    </row>
    <row r="16" spans="1:21" s="275" customFormat="1" ht="18" customHeight="1" x14ac:dyDescent="0.2">
      <c r="A16" s="318"/>
      <c r="B16" s="331" t="s">
        <v>8</v>
      </c>
      <c r="C16" s="341">
        <f t="shared" si="0"/>
        <v>0</v>
      </c>
      <c r="D16" s="342">
        <f t="shared" si="1"/>
        <v>0</v>
      </c>
      <c r="E16" s="338"/>
      <c r="F16" s="341">
        <v>0</v>
      </c>
      <c r="G16" s="342" t="s">
        <v>375</v>
      </c>
      <c r="H16" s="341">
        <v>0</v>
      </c>
      <c r="I16" s="342" t="s">
        <v>375</v>
      </c>
      <c r="J16" s="341"/>
      <c r="K16" s="341">
        <v>0</v>
      </c>
      <c r="L16" s="342" t="s">
        <v>375</v>
      </c>
      <c r="M16" s="341">
        <v>0</v>
      </c>
      <c r="N16" s="342" t="s">
        <v>375</v>
      </c>
      <c r="O16" s="341"/>
      <c r="P16" s="341">
        <v>0</v>
      </c>
      <c r="Q16" s="342" t="s">
        <v>375</v>
      </c>
      <c r="R16" s="341">
        <v>0</v>
      </c>
      <c r="S16" s="342" t="s">
        <v>375</v>
      </c>
    </row>
    <row r="17" spans="1:19" s="275" customFormat="1" ht="18" customHeight="1" x14ac:dyDescent="0.2">
      <c r="A17" s="318"/>
      <c r="B17" s="331" t="s">
        <v>7</v>
      </c>
      <c r="C17" s="341">
        <f t="shared" si="0"/>
        <v>2162</v>
      </c>
      <c r="D17" s="342">
        <f t="shared" si="1"/>
        <v>22.401823645218112</v>
      </c>
      <c r="E17" s="338"/>
      <c r="F17" s="341">
        <v>576</v>
      </c>
      <c r="G17" s="342">
        <v>26.641998149861241</v>
      </c>
      <c r="H17" s="341">
        <v>479</v>
      </c>
      <c r="I17" s="342">
        <v>83.159722222222214</v>
      </c>
      <c r="J17" s="341"/>
      <c r="K17" s="341">
        <v>710</v>
      </c>
      <c r="L17" s="342">
        <v>32.839962997224795</v>
      </c>
      <c r="M17" s="341">
        <v>548</v>
      </c>
      <c r="N17" s="342">
        <v>77.183098591549296</v>
      </c>
      <c r="O17" s="341"/>
      <c r="P17" s="341">
        <v>876</v>
      </c>
      <c r="Q17" s="342">
        <v>40.518038852913968</v>
      </c>
      <c r="R17" s="341">
        <v>678</v>
      </c>
      <c r="S17" s="342">
        <v>77.397260273972606</v>
      </c>
    </row>
    <row r="18" spans="1:19" s="275" customFormat="1" ht="18" customHeight="1" x14ac:dyDescent="0.2">
      <c r="A18" s="318"/>
      <c r="B18" s="331" t="s">
        <v>43</v>
      </c>
      <c r="C18" s="341">
        <f t="shared" si="0"/>
        <v>23</v>
      </c>
      <c r="D18" s="342">
        <f t="shared" si="1"/>
        <v>0.23831727282146928</v>
      </c>
      <c r="E18" s="338"/>
      <c r="F18" s="341">
        <v>14</v>
      </c>
      <c r="G18" s="342">
        <v>60.869565217391312</v>
      </c>
      <c r="H18" s="341">
        <v>10</v>
      </c>
      <c r="I18" s="342">
        <v>71.428571428571431</v>
      </c>
      <c r="J18" s="341"/>
      <c r="K18" s="341">
        <v>5</v>
      </c>
      <c r="L18" s="342">
        <v>21.739130434782609</v>
      </c>
      <c r="M18" s="341">
        <v>3</v>
      </c>
      <c r="N18" s="342">
        <v>60</v>
      </c>
      <c r="O18" s="341"/>
      <c r="P18" s="341">
        <v>4</v>
      </c>
      <c r="Q18" s="342">
        <v>17.391304347826086</v>
      </c>
      <c r="R18" s="341">
        <v>4</v>
      </c>
      <c r="S18" s="342">
        <v>100</v>
      </c>
    </row>
    <row r="19" spans="1:19" s="275" customFormat="1" ht="18" customHeight="1" x14ac:dyDescent="0.2">
      <c r="A19" s="318"/>
      <c r="B19" s="331" t="s">
        <v>44</v>
      </c>
      <c r="C19" s="341">
        <f t="shared" si="0"/>
        <v>94</v>
      </c>
      <c r="D19" s="342">
        <f t="shared" si="1"/>
        <v>0.97399233240078753</v>
      </c>
      <c r="E19" s="338"/>
      <c r="F19" s="341">
        <v>66</v>
      </c>
      <c r="G19" s="342">
        <v>70.212765957446805</v>
      </c>
      <c r="H19" s="341">
        <v>60</v>
      </c>
      <c r="I19" s="342">
        <v>90.909090909090907</v>
      </c>
      <c r="J19" s="341"/>
      <c r="K19" s="341">
        <v>22</v>
      </c>
      <c r="L19" s="342">
        <v>23.404255319148938</v>
      </c>
      <c r="M19" s="341">
        <v>21</v>
      </c>
      <c r="N19" s="342">
        <v>95.454545454545453</v>
      </c>
      <c r="O19" s="341"/>
      <c r="P19" s="341">
        <v>6</v>
      </c>
      <c r="Q19" s="342">
        <v>6.3829787234042552</v>
      </c>
      <c r="R19" s="341">
        <v>6</v>
      </c>
      <c r="S19" s="342">
        <v>100</v>
      </c>
    </row>
    <row r="20" spans="1:19" s="275" customFormat="1" ht="18" customHeight="1" x14ac:dyDescent="0.2">
      <c r="A20" s="318"/>
      <c r="B20" s="331" t="s">
        <v>6</v>
      </c>
      <c r="C20" s="341">
        <f t="shared" si="0"/>
        <v>381</v>
      </c>
      <c r="D20" s="342">
        <f t="shared" si="1"/>
        <v>3.947777432390426</v>
      </c>
      <c r="E20" s="338"/>
      <c r="F20" s="341">
        <v>150</v>
      </c>
      <c r="G20" s="342">
        <v>39.370078740157481</v>
      </c>
      <c r="H20" s="341">
        <v>104</v>
      </c>
      <c r="I20" s="342">
        <v>69.333333333333343</v>
      </c>
      <c r="J20" s="341"/>
      <c r="K20" s="341">
        <v>172</v>
      </c>
      <c r="L20" s="342">
        <v>45.14435695538058</v>
      </c>
      <c r="M20" s="341">
        <v>139</v>
      </c>
      <c r="N20" s="342">
        <v>80.813953488372093</v>
      </c>
      <c r="O20" s="341"/>
      <c r="P20" s="341">
        <v>59</v>
      </c>
      <c r="Q20" s="342">
        <v>15.485564304461944</v>
      </c>
      <c r="R20" s="341">
        <v>48</v>
      </c>
      <c r="S20" s="342">
        <v>81.355932203389841</v>
      </c>
    </row>
    <row r="21" spans="1:19" s="275" customFormat="1" ht="18" customHeight="1" x14ac:dyDescent="0.2">
      <c r="A21" s="318"/>
      <c r="B21" s="331" t="s">
        <v>5</v>
      </c>
      <c r="C21" s="341">
        <f t="shared" si="0"/>
        <v>0</v>
      </c>
      <c r="D21" s="342">
        <f t="shared" si="1"/>
        <v>0</v>
      </c>
      <c r="E21" s="338"/>
      <c r="F21" s="341">
        <v>0</v>
      </c>
      <c r="G21" s="342" t="s">
        <v>375</v>
      </c>
      <c r="H21" s="341">
        <v>0</v>
      </c>
      <c r="I21" s="342" t="s">
        <v>375</v>
      </c>
      <c r="J21" s="341"/>
      <c r="K21" s="341">
        <v>0</v>
      </c>
      <c r="L21" s="342" t="s">
        <v>375</v>
      </c>
      <c r="M21" s="341">
        <v>0</v>
      </c>
      <c r="N21" s="342" t="s">
        <v>375</v>
      </c>
      <c r="O21" s="341"/>
      <c r="P21" s="341">
        <v>0</v>
      </c>
      <c r="Q21" s="342" t="s">
        <v>375</v>
      </c>
      <c r="R21" s="341">
        <v>0</v>
      </c>
      <c r="S21" s="342" t="s">
        <v>375</v>
      </c>
    </row>
    <row r="22" spans="1:19" s="275" customFormat="1" ht="18" customHeight="1" x14ac:dyDescent="0.2">
      <c r="A22" s="318"/>
      <c r="B22" s="331" t="s">
        <v>38</v>
      </c>
      <c r="C22" s="341">
        <f t="shared" si="0"/>
        <v>106</v>
      </c>
      <c r="D22" s="342">
        <f t="shared" si="1"/>
        <v>1.0983317790902498</v>
      </c>
      <c r="E22" s="338"/>
      <c r="F22" s="341">
        <v>70</v>
      </c>
      <c r="G22" s="342">
        <v>66.037735849056602</v>
      </c>
      <c r="H22" s="341">
        <v>67</v>
      </c>
      <c r="I22" s="342">
        <v>95.714285714285722</v>
      </c>
      <c r="J22" s="341"/>
      <c r="K22" s="341">
        <v>33</v>
      </c>
      <c r="L22" s="342">
        <v>31.132075471698112</v>
      </c>
      <c r="M22" s="341">
        <v>28</v>
      </c>
      <c r="N22" s="342">
        <v>84.848484848484844</v>
      </c>
      <c r="O22" s="341"/>
      <c r="P22" s="341">
        <v>3</v>
      </c>
      <c r="Q22" s="342">
        <v>2.8301886792452833</v>
      </c>
      <c r="R22" s="341">
        <v>3</v>
      </c>
      <c r="S22" s="342">
        <v>100</v>
      </c>
    </row>
    <row r="23" spans="1:19" s="275" customFormat="1" ht="18" customHeight="1" x14ac:dyDescent="0.2">
      <c r="A23" s="318"/>
      <c r="B23" s="331" t="s">
        <v>45</v>
      </c>
      <c r="C23" s="341">
        <f t="shared" si="0"/>
        <v>84</v>
      </c>
      <c r="D23" s="342">
        <f t="shared" si="1"/>
        <v>0.87037612682623555</v>
      </c>
      <c r="E23" s="338"/>
      <c r="F23" s="341">
        <v>68</v>
      </c>
      <c r="G23" s="342">
        <v>80.952380952380949</v>
      </c>
      <c r="H23" s="341">
        <v>57</v>
      </c>
      <c r="I23" s="342">
        <v>83.82352941176471</v>
      </c>
      <c r="J23" s="341"/>
      <c r="K23" s="341">
        <v>16</v>
      </c>
      <c r="L23" s="342">
        <v>19.047619047619047</v>
      </c>
      <c r="M23" s="341">
        <v>15</v>
      </c>
      <c r="N23" s="342">
        <v>93.75</v>
      </c>
      <c r="O23" s="341"/>
      <c r="P23" s="341">
        <v>0</v>
      </c>
      <c r="Q23" s="342">
        <v>0</v>
      </c>
      <c r="R23" s="341">
        <v>0</v>
      </c>
      <c r="S23" s="342" t="s">
        <v>375</v>
      </c>
    </row>
    <row r="24" spans="1:19" s="275" customFormat="1" ht="18" customHeight="1" x14ac:dyDescent="0.2">
      <c r="A24" s="318">
        <v>47094</v>
      </c>
      <c r="B24" s="331" t="s">
        <v>46</v>
      </c>
      <c r="C24" s="341">
        <f t="shared" si="0"/>
        <v>4</v>
      </c>
      <c r="D24" s="342">
        <f t="shared" si="1"/>
        <v>4.1446482229820746E-2</v>
      </c>
      <c r="E24" s="338"/>
      <c r="F24" s="341">
        <v>3</v>
      </c>
      <c r="G24" s="342">
        <v>75</v>
      </c>
      <c r="H24" s="341">
        <v>2</v>
      </c>
      <c r="I24" s="342">
        <v>66.666666666666657</v>
      </c>
      <c r="J24" s="341"/>
      <c r="K24" s="341">
        <v>0</v>
      </c>
      <c r="L24" s="342">
        <v>0</v>
      </c>
      <c r="M24" s="341">
        <v>0</v>
      </c>
      <c r="N24" s="342" t="s">
        <v>375</v>
      </c>
      <c r="O24" s="341"/>
      <c r="P24" s="341">
        <v>1</v>
      </c>
      <c r="Q24" s="342">
        <v>25</v>
      </c>
      <c r="R24" s="341">
        <v>1</v>
      </c>
      <c r="S24" s="342">
        <v>100</v>
      </c>
    </row>
    <row r="25" spans="1:19" s="275" customFormat="1" ht="18" customHeight="1" x14ac:dyDescent="0.2">
      <c r="B25" s="331" t="s">
        <v>47</v>
      </c>
      <c r="C25" s="341">
        <f t="shared" si="0"/>
        <v>35</v>
      </c>
      <c r="D25" s="342">
        <f t="shared" si="1"/>
        <v>0.36265671951093154</v>
      </c>
      <c r="E25" s="338"/>
      <c r="F25" s="341">
        <v>11</v>
      </c>
      <c r="G25" s="342">
        <v>31.428571428571427</v>
      </c>
      <c r="H25" s="341">
        <v>9</v>
      </c>
      <c r="I25" s="342">
        <v>81.818181818181827</v>
      </c>
      <c r="J25" s="341"/>
      <c r="K25" s="341">
        <v>14</v>
      </c>
      <c r="L25" s="342">
        <v>40</v>
      </c>
      <c r="M25" s="341">
        <v>8</v>
      </c>
      <c r="N25" s="342">
        <v>57.142857142857139</v>
      </c>
      <c r="O25" s="341"/>
      <c r="P25" s="341">
        <v>10</v>
      </c>
      <c r="Q25" s="342">
        <v>28.571428571428569</v>
      </c>
      <c r="R25" s="341">
        <v>5</v>
      </c>
      <c r="S25" s="342">
        <v>50</v>
      </c>
    </row>
    <row r="26" spans="1:19" s="275" customFormat="1" ht="18" customHeight="1" x14ac:dyDescent="0.2">
      <c r="B26" s="331" t="s">
        <v>48</v>
      </c>
      <c r="C26" s="341">
        <f t="shared" si="0"/>
        <v>6733</v>
      </c>
      <c r="D26" s="342">
        <f t="shared" si="1"/>
        <v>69.764791213345774</v>
      </c>
      <c r="E26" s="338"/>
      <c r="F26" s="341">
        <v>2042</v>
      </c>
      <c r="G26" s="342">
        <v>30.328234070993616</v>
      </c>
      <c r="H26" s="341">
        <v>913</v>
      </c>
      <c r="I26" s="342">
        <v>44.711067580803132</v>
      </c>
      <c r="J26" s="341"/>
      <c r="K26" s="341">
        <v>2249</v>
      </c>
      <c r="L26" s="342">
        <v>33.402643695232435</v>
      </c>
      <c r="M26" s="341">
        <v>781</v>
      </c>
      <c r="N26" s="342">
        <v>34.726545131169409</v>
      </c>
      <c r="O26" s="341"/>
      <c r="P26" s="341">
        <v>2442</v>
      </c>
      <c r="Q26" s="342">
        <v>36.269122233773949</v>
      </c>
      <c r="R26" s="341">
        <v>964</v>
      </c>
      <c r="S26" s="342">
        <v>39.475839475839472</v>
      </c>
    </row>
    <row r="27" spans="1:19" s="275" customFormat="1" ht="18" customHeight="1" x14ac:dyDescent="0.2">
      <c r="B27" s="331" t="s">
        <v>49</v>
      </c>
      <c r="C27" s="341">
        <f t="shared" si="0"/>
        <v>0</v>
      </c>
      <c r="D27" s="342">
        <f t="shared" si="1"/>
        <v>0</v>
      </c>
      <c r="E27" s="338"/>
      <c r="F27" s="341">
        <v>0</v>
      </c>
      <c r="G27" s="342" t="s">
        <v>375</v>
      </c>
      <c r="H27" s="341">
        <v>0</v>
      </c>
      <c r="I27" s="342" t="s">
        <v>375</v>
      </c>
      <c r="J27" s="341"/>
      <c r="K27" s="341">
        <v>0</v>
      </c>
      <c r="L27" s="342" t="s">
        <v>375</v>
      </c>
      <c r="M27" s="341">
        <v>0</v>
      </c>
      <c r="N27" s="342" t="s">
        <v>375</v>
      </c>
      <c r="O27" s="341"/>
      <c r="P27" s="341">
        <v>0</v>
      </c>
      <c r="Q27" s="342" t="s">
        <v>375</v>
      </c>
      <c r="R27" s="341">
        <v>0</v>
      </c>
      <c r="S27" s="342" t="s">
        <v>375</v>
      </c>
    </row>
    <row r="28" spans="1:19" s="275" customFormat="1" ht="18" customHeight="1" x14ac:dyDescent="0.2">
      <c r="B28" s="336" t="s">
        <v>4</v>
      </c>
      <c r="C28" s="343">
        <f t="shared" si="0"/>
        <v>0</v>
      </c>
      <c r="D28" s="344">
        <f t="shared" si="1"/>
        <v>0</v>
      </c>
      <c r="E28" s="338"/>
      <c r="F28" s="343">
        <v>0</v>
      </c>
      <c r="G28" s="344" t="s">
        <v>375</v>
      </c>
      <c r="H28" s="343">
        <v>0</v>
      </c>
      <c r="I28" s="344" t="s">
        <v>375</v>
      </c>
      <c r="J28" s="341"/>
      <c r="K28" s="343">
        <v>0</v>
      </c>
      <c r="L28" s="344" t="s">
        <v>375</v>
      </c>
      <c r="M28" s="343">
        <v>0</v>
      </c>
      <c r="N28" s="344" t="s">
        <v>375</v>
      </c>
      <c r="O28" s="341"/>
      <c r="P28" s="343">
        <v>0</v>
      </c>
      <c r="Q28" s="344" t="s">
        <v>375</v>
      </c>
      <c r="R28" s="343">
        <v>0</v>
      </c>
      <c r="S28" s="344" t="s">
        <v>375</v>
      </c>
    </row>
    <row r="29" spans="1:19" s="212" customFormat="1" ht="18" customHeight="1" x14ac:dyDescent="0.2">
      <c r="B29" s="332" t="s">
        <v>3</v>
      </c>
      <c r="C29" s="333">
        <f>SUM(C11:C28)</f>
        <v>9651</v>
      </c>
      <c r="D29" s="334">
        <f t="shared" si="1"/>
        <v>100</v>
      </c>
      <c r="E29" s="349"/>
      <c r="F29" s="333">
        <f>SUM(F11:F28)</f>
        <v>3015</v>
      </c>
      <c r="G29" s="334">
        <f t="shared" ref="G29" si="2">F29/$C29*100</f>
        <v>31.240285980727382</v>
      </c>
      <c r="H29" s="333">
        <f>SUM(H11:H28)</f>
        <v>1715</v>
      </c>
      <c r="I29" s="334">
        <f t="shared" ref="I29" si="3">H29/F29*100</f>
        <v>56.882255389718075</v>
      </c>
      <c r="J29" s="352"/>
      <c r="K29" s="333">
        <f>SUM(K11:K28)</f>
        <v>3228</v>
      </c>
      <c r="L29" s="334">
        <f t="shared" ref="L29" si="4">K29/$C29*100</f>
        <v>33.447311159465343</v>
      </c>
      <c r="M29" s="333">
        <f>SUM(M11:M28)</f>
        <v>1550</v>
      </c>
      <c r="N29" s="334">
        <f t="shared" ref="N29" si="5">M29/K29*100</f>
        <v>48.017348203221808</v>
      </c>
      <c r="O29" s="352"/>
      <c r="P29" s="333">
        <f>SUM(P11:P28)</f>
        <v>3408</v>
      </c>
      <c r="Q29" s="353">
        <f t="shared" ref="Q29" si="6">P29/$C29*100</f>
        <v>35.312402859807271</v>
      </c>
      <c r="R29" s="333">
        <f>SUM(R11:R28)</f>
        <v>1716</v>
      </c>
      <c r="S29" s="353">
        <f t="shared" ref="S29" si="7">R29/P29*100</f>
        <v>50.352112676056336</v>
      </c>
    </row>
    <row r="30" spans="1:19" s="256" customFormat="1" ht="6.75" customHeight="1" x14ac:dyDescent="0.2">
      <c r="B30" s="1133"/>
      <c r="C30" s="1133"/>
      <c r="D30" s="1133"/>
      <c r="E30" s="293"/>
    </row>
    <row r="31" spans="1:19" x14ac:dyDescent="0.2">
      <c r="F31" s="319"/>
    </row>
    <row r="32" spans="1:19" x14ac:dyDescent="0.2">
      <c r="F32" s="319"/>
      <c r="K32" s="319"/>
    </row>
    <row r="33" spans="2:11" x14ac:dyDescent="0.2">
      <c r="B33" s="319"/>
      <c r="K33" s="319"/>
    </row>
  </sheetData>
  <mergeCells count="16">
    <mergeCell ref="B30:D30"/>
    <mergeCell ref="B2:D2"/>
    <mergeCell ref="F2:Q2"/>
    <mergeCell ref="B7:B9"/>
    <mergeCell ref="C7:D8"/>
    <mergeCell ref="F7:I7"/>
    <mergeCell ref="K7:N7"/>
    <mergeCell ref="P7:S7"/>
    <mergeCell ref="F8:G8"/>
    <mergeCell ref="H8:I8"/>
    <mergeCell ref="K8:L8"/>
    <mergeCell ref="M8:N8"/>
    <mergeCell ref="P8:Q8"/>
    <mergeCell ref="R8:S8"/>
    <mergeCell ref="B4:S4"/>
    <mergeCell ref="B5:S5"/>
  </mergeCells>
  <printOptions horizontalCentered="1"/>
  <pageMargins left="0" right="0" top="0.43307086614173229" bottom="0.43307086614173229" header="0" footer="0"/>
  <pageSetup paperSize="9" scale="97" orientation="landscape"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46">
    <tabColor theme="0"/>
    <pageSetUpPr fitToPage="1"/>
  </sheetPr>
  <dimension ref="A1:U59"/>
  <sheetViews>
    <sheetView zoomScaleNormal="100" workbookViewId="0"/>
  </sheetViews>
  <sheetFormatPr baseColWidth="10" defaultColWidth="11.42578125" defaultRowHeight="15" x14ac:dyDescent="0.2"/>
  <cols>
    <col min="1" max="1" width="0.5703125" style="651" customWidth="1"/>
    <col min="2" max="2" width="26.5703125" style="651" bestFit="1" customWidth="1"/>
    <col min="3" max="3" width="7.85546875" style="651" customWidth="1"/>
    <col min="4" max="4" width="7" style="651" bestFit="1" customWidth="1"/>
    <col min="5" max="5" width="8.5703125" style="651" customWidth="1"/>
    <col min="6" max="6" width="5.42578125" style="651" customWidth="1"/>
    <col min="7" max="7" width="8.28515625" style="651" customWidth="1"/>
    <col min="8" max="8" width="7" style="651" bestFit="1" customWidth="1"/>
    <col min="9" max="9" width="9.7109375" style="651" customWidth="1"/>
    <col min="10" max="10" width="6" style="651" customWidth="1"/>
    <col min="11" max="11" width="7" style="651" customWidth="1"/>
    <col min="12" max="12" width="6" style="651" customWidth="1"/>
    <col min="13" max="13" width="7.140625" style="651" customWidth="1"/>
    <col min="14" max="14" width="6" style="651" customWidth="1"/>
    <col min="15" max="15" width="7.140625" style="651" customWidth="1"/>
    <col min="16" max="16" width="7.28515625" style="651" customWidth="1"/>
    <col min="17" max="16384" width="11.42578125" style="651"/>
  </cols>
  <sheetData>
    <row r="1" spans="1:21" s="630" customFormat="1" ht="12.75" customHeight="1" x14ac:dyDescent="0.2">
      <c r="B1" s="631"/>
      <c r="E1" s="632" t="s">
        <v>203</v>
      </c>
      <c r="F1" s="632"/>
      <c r="G1" s="632" t="s">
        <v>204</v>
      </c>
      <c r="H1" s="632"/>
      <c r="I1" s="632" t="s">
        <v>205</v>
      </c>
      <c r="J1" s="632"/>
      <c r="K1" s="632" t="s">
        <v>206</v>
      </c>
      <c r="L1" s="632"/>
      <c r="M1" s="632" t="s">
        <v>207</v>
      </c>
      <c r="N1" s="632"/>
      <c r="O1" s="632" t="s">
        <v>208</v>
      </c>
    </row>
    <row r="2" spans="1:21" s="633" customFormat="1" ht="48" customHeight="1" x14ac:dyDescent="0.2">
      <c r="B2" s="634"/>
      <c r="C2" s="634"/>
      <c r="D2" s="634"/>
      <c r="E2" s="634"/>
      <c r="F2" s="634"/>
      <c r="G2" s="634"/>
      <c r="H2" s="634"/>
    </row>
    <row r="3" spans="1:21" s="635" customFormat="1" ht="19.5" x14ac:dyDescent="0.2">
      <c r="B3" s="1032" t="s">
        <v>451</v>
      </c>
      <c r="C3" s="1032"/>
      <c r="D3" s="1032"/>
      <c r="E3" s="1032"/>
      <c r="F3" s="1032"/>
      <c r="G3" s="1032"/>
      <c r="H3" s="1032"/>
      <c r="I3" s="1032"/>
      <c r="J3" s="1032"/>
      <c r="K3" s="1032"/>
      <c r="L3" s="1032"/>
      <c r="M3" s="1032"/>
      <c r="N3" s="1032"/>
      <c r="O3" s="1032"/>
      <c r="P3" s="1032"/>
    </row>
    <row r="4" spans="1:21" s="635" customFormat="1" x14ac:dyDescent="0.2">
      <c r="B4" s="1035" t="str">
        <f>porsaad!B6</f>
        <v>Situación a 31 de mayo de 2023</v>
      </c>
      <c r="C4" s="1035"/>
      <c r="D4" s="1035"/>
      <c r="E4" s="1035"/>
      <c r="F4" s="1035"/>
      <c r="G4" s="1035"/>
      <c r="H4" s="1035"/>
      <c r="I4" s="1035"/>
      <c r="J4" s="1035"/>
      <c r="K4" s="1035"/>
      <c r="L4" s="1035"/>
      <c r="M4" s="1035"/>
      <c r="N4" s="1035"/>
      <c r="O4" s="1035"/>
      <c r="P4" s="1035"/>
      <c r="Q4" s="636"/>
      <c r="R4" s="636"/>
      <c r="S4" s="636"/>
      <c r="T4" s="636"/>
      <c r="U4" s="636"/>
    </row>
    <row r="5" spans="1:21" s="470" customFormat="1" ht="7.5" customHeight="1" x14ac:dyDescent="0.2">
      <c r="B5" s="637"/>
      <c r="C5" s="638" t="s">
        <v>203</v>
      </c>
      <c r="D5" s="638"/>
      <c r="E5" s="638" t="s">
        <v>204</v>
      </c>
      <c r="F5" s="638"/>
      <c r="G5" s="638" t="s">
        <v>205</v>
      </c>
      <c r="H5" s="638"/>
      <c r="I5" s="638" t="s">
        <v>206</v>
      </c>
      <c r="J5" s="638"/>
      <c r="K5" s="639" t="s">
        <v>207</v>
      </c>
      <c r="L5" s="638"/>
      <c r="M5" s="639" t="s">
        <v>208</v>
      </c>
      <c r="O5" s="639" t="s">
        <v>208</v>
      </c>
    </row>
    <row r="6" spans="1:21" s="635" customFormat="1" ht="15" customHeight="1" x14ac:dyDescent="0.2">
      <c r="B6" s="655"/>
      <c r="C6" s="1158" t="s">
        <v>209</v>
      </c>
      <c r="D6" s="1159"/>
      <c r="E6" s="1159"/>
      <c r="F6" s="1159"/>
      <c r="G6" s="1159"/>
      <c r="H6" s="1159"/>
      <c r="I6" s="1159"/>
      <c r="J6" s="1159"/>
      <c r="K6" s="1159"/>
      <c r="L6" s="1159"/>
      <c r="M6" s="1159"/>
      <c r="N6" s="1159"/>
      <c r="O6" s="1159"/>
      <c r="P6" s="1160"/>
    </row>
    <row r="7" spans="1:21" s="635" customFormat="1" ht="57" customHeight="1" x14ac:dyDescent="0.2">
      <c r="B7" s="1161" t="s">
        <v>15</v>
      </c>
      <c r="C7" s="1157" t="s">
        <v>3</v>
      </c>
      <c r="D7" s="1157"/>
      <c r="E7" s="1157" t="s">
        <v>210</v>
      </c>
      <c r="F7" s="1157"/>
      <c r="G7" s="1157" t="s">
        <v>211</v>
      </c>
      <c r="H7" s="1157"/>
      <c r="I7" s="1157" t="s">
        <v>212</v>
      </c>
      <c r="J7" s="1157"/>
      <c r="K7" s="1157" t="s">
        <v>213</v>
      </c>
      <c r="L7" s="1157"/>
      <c r="M7" s="1157" t="s">
        <v>214</v>
      </c>
      <c r="N7" s="1157"/>
      <c r="O7" s="1157" t="s">
        <v>215</v>
      </c>
      <c r="P7" s="1157"/>
    </row>
    <row r="8" spans="1:21" s="640" customFormat="1" ht="12" customHeight="1" x14ac:dyDescent="0.2">
      <c r="B8" s="1162"/>
      <c r="C8" s="658" t="s">
        <v>12</v>
      </c>
      <c r="D8" s="658" t="s">
        <v>31</v>
      </c>
      <c r="E8" s="997" t="s">
        <v>12</v>
      </c>
      <c r="F8" s="658" t="s">
        <v>31</v>
      </c>
      <c r="G8" s="658" t="s">
        <v>12</v>
      </c>
      <c r="H8" s="658" t="s">
        <v>31</v>
      </c>
      <c r="I8" s="658" t="s">
        <v>12</v>
      </c>
      <c r="J8" s="658" t="s">
        <v>31</v>
      </c>
      <c r="K8" s="658" t="s">
        <v>12</v>
      </c>
      <c r="L8" s="658" t="s">
        <v>31</v>
      </c>
      <c r="M8" s="658" t="s">
        <v>12</v>
      </c>
      <c r="N8" s="658" t="s">
        <v>31</v>
      </c>
      <c r="O8" s="658" t="s">
        <v>12</v>
      </c>
      <c r="P8" s="658" t="s">
        <v>31</v>
      </c>
      <c r="R8" s="641"/>
    </row>
    <row r="9" spans="1:21" s="642" customFormat="1" ht="16.5" customHeight="1" x14ac:dyDescent="0.2">
      <c r="A9" s="642">
        <v>1</v>
      </c>
      <c r="B9" s="670" t="s">
        <v>11</v>
      </c>
      <c r="C9" s="667">
        <f>E9+G9+I9+K9+M9+O9</f>
        <v>4370</v>
      </c>
      <c r="D9" s="661">
        <f>IFERROR(C9/$C9*100,"-")</f>
        <v>100</v>
      </c>
      <c r="E9" s="656">
        <v>0</v>
      </c>
      <c r="F9" s="660">
        <v>0</v>
      </c>
      <c r="G9" s="667">
        <v>4191</v>
      </c>
      <c r="H9" s="661">
        <v>95.903890160183067</v>
      </c>
      <c r="I9" s="667">
        <v>179</v>
      </c>
      <c r="J9" s="661">
        <v>4.0961098398169336</v>
      </c>
      <c r="K9" s="667">
        <v>0</v>
      </c>
      <c r="L9" s="661">
        <v>0</v>
      </c>
      <c r="M9" s="659">
        <v>0</v>
      </c>
      <c r="N9" s="660">
        <v>0</v>
      </c>
      <c r="O9" s="667">
        <v>0</v>
      </c>
      <c r="P9" s="661">
        <f>IFERROR(O9/$C9*100,"-")</f>
        <v>0</v>
      </c>
      <c r="R9" s="1009"/>
    </row>
    <row r="10" spans="1:21" s="644" customFormat="1" ht="16.5" customHeight="1" x14ac:dyDescent="0.2">
      <c r="A10" s="644">
        <v>2</v>
      </c>
      <c r="B10" s="671" t="s">
        <v>10</v>
      </c>
      <c r="C10" s="668">
        <f t="shared" ref="C10:C26" si="0">E10+G10+I10+K10+M10+O10</f>
        <v>7160</v>
      </c>
      <c r="D10" s="662">
        <f t="shared" ref="D10:D26" si="1">IFERROR(C10/$C10*100,"-")</f>
        <v>100</v>
      </c>
      <c r="E10" s="656">
        <v>5</v>
      </c>
      <c r="F10" s="657">
        <v>6.9832402234636867E-2</v>
      </c>
      <c r="G10" s="668">
        <v>6431</v>
      </c>
      <c r="H10" s="662">
        <v>89.818435754189935</v>
      </c>
      <c r="I10" s="668">
        <v>724</v>
      </c>
      <c r="J10" s="662">
        <v>10.11173184357542</v>
      </c>
      <c r="K10" s="668">
        <v>0</v>
      </c>
      <c r="L10" s="662">
        <v>0</v>
      </c>
      <c r="M10" s="656">
        <v>0</v>
      </c>
      <c r="N10" s="657">
        <v>0</v>
      </c>
      <c r="O10" s="668">
        <v>0</v>
      </c>
      <c r="P10" s="662">
        <f t="shared" ref="P10" si="2">IFERROR(O10/$C10*100,"-")</f>
        <v>0</v>
      </c>
      <c r="R10" s="1009"/>
    </row>
    <row r="11" spans="1:21" s="644" customFormat="1" ht="16.5" customHeight="1" x14ac:dyDescent="0.2">
      <c r="A11" s="644">
        <v>3</v>
      </c>
      <c r="B11" s="671" t="s">
        <v>40</v>
      </c>
      <c r="C11" s="668">
        <f t="shared" si="0"/>
        <v>3967</v>
      </c>
      <c r="D11" s="662">
        <f t="shared" si="1"/>
        <v>100</v>
      </c>
      <c r="E11" s="656">
        <v>222</v>
      </c>
      <c r="F11" s="657">
        <v>5.5961683892109901</v>
      </c>
      <c r="G11" s="668">
        <v>2489</v>
      </c>
      <c r="H11" s="662">
        <v>62.742626670027725</v>
      </c>
      <c r="I11" s="668">
        <v>309</v>
      </c>
      <c r="J11" s="662">
        <v>7.7892614066044876</v>
      </c>
      <c r="K11" s="668">
        <v>802</v>
      </c>
      <c r="L11" s="662">
        <v>20.216788505167631</v>
      </c>
      <c r="M11" s="656">
        <v>145</v>
      </c>
      <c r="N11" s="657">
        <v>3.6551550289891606</v>
      </c>
      <c r="O11" s="668">
        <v>0</v>
      </c>
      <c r="P11" s="662">
        <f t="shared" ref="P11" si="3">IFERROR(O11/$C11*100,"-")</f>
        <v>0</v>
      </c>
      <c r="R11" s="1009"/>
    </row>
    <row r="12" spans="1:21" s="644" customFormat="1" ht="16.5" customHeight="1" x14ac:dyDescent="0.2">
      <c r="A12" s="644">
        <v>4</v>
      </c>
      <c r="B12" s="671" t="s">
        <v>41</v>
      </c>
      <c r="C12" s="668">
        <f t="shared" si="0"/>
        <v>792</v>
      </c>
      <c r="D12" s="662">
        <f t="shared" si="1"/>
        <v>100</v>
      </c>
      <c r="E12" s="656">
        <v>0</v>
      </c>
      <c r="F12" s="657">
        <v>0</v>
      </c>
      <c r="G12" s="668">
        <v>654</v>
      </c>
      <c r="H12" s="662">
        <v>82.575757575757578</v>
      </c>
      <c r="I12" s="668">
        <v>138</v>
      </c>
      <c r="J12" s="662">
        <v>17.424242424242426</v>
      </c>
      <c r="K12" s="668">
        <v>0</v>
      </c>
      <c r="L12" s="662">
        <v>0</v>
      </c>
      <c r="M12" s="656">
        <v>0</v>
      </c>
      <c r="N12" s="657">
        <v>0</v>
      </c>
      <c r="O12" s="668">
        <v>0</v>
      </c>
      <c r="P12" s="662">
        <f t="shared" ref="P12" si="4">IFERROR(O12/$C12*100,"-")</f>
        <v>0</v>
      </c>
      <c r="R12" s="1009"/>
    </row>
    <row r="13" spans="1:21" s="644" customFormat="1" ht="16.5" customHeight="1" x14ac:dyDescent="0.2">
      <c r="A13" s="644">
        <v>5</v>
      </c>
      <c r="B13" s="671" t="s">
        <v>9</v>
      </c>
      <c r="C13" s="668">
        <f t="shared" si="0"/>
        <v>12998</v>
      </c>
      <c r="D13" s="662">
        <f t="shared" si="1"/>
        <v>100</v>
      </c>
      <c r="E13" s="656">
        <v>8750</v>
      </c>
      <c r="F13" s="657">
        <v>67.318048930604718</v>
      </c>
      <c r="G13" s="668">
        <v>1409</v>
      </c>
      <c r="H13" s="662">
        <v>10.840129250653947</v>
      </c>
      <c r="I13" s="668">
        <v>916</v>
      </c>
      <c r="J13" s="662">
        <v>7.0472380366210192</v>
      </c>
      <c r="K13" s="668">
        <v>1921</v>
      </c>
      <c r="L13" s="662">
        <v>14.779196799507616</v>
      </c>
      <c r="M13" s="656">
        <v>2</v>
      </c>
      <c r="N13" s="657">
        <v>1.5386982612709647E-2</v>
      </c>
      <c r="O13" s="668">
        <v>0</v>
      </c>
      <c r="P13" s="662">
        <f t="shared" ref="P13" si="5">IFERROR(O13/$C13*100,"-")</f>
        <v>0</v>
      </c>
      <c r="R13" s="1009"/>
    </row>
    <row r="14" spans="1:21" s="644" customFormat="1" ht="16.5" customHeight="1" x14ac:dyDescent="0.2">
      <c r="A14" s="644">
        <v>6</v>
      </c>
      <c r="B14" s="671" t="s">
        <v>8</v>
      </c>
      <c r="C14" s="668">
        <f t="shared" si="0"/>
        <v>194</v>
      </c>
      <c r="D14" s="662">
        <f t="shared" si="1"/>
        <v>100</v>
      </c>
      <c r="E14" s="656">
        <v>0</v>
      </c>
      <c r="F14" s="657">
        <v>0</v>
      </c>
      <c r="G14" s="668">
        <v>194</v>
      </c>
      <c r="H14" s="662">
        <v>100</v>
      </c>
      <c r="I14" s="668">
        <v>0</v>
      </c>
      <c r="J14" s="662">
        <v>0</v>
      </c>
      <c r="K14" s="668">
        <v>0</v>
      </c>
      <c r="L14" s="662">
        <v>0</v>
      </c>
      <c r="M14" s="656">
        <v>0</v>
      </c>
      <c r="N14" s="657">
        <v>0</v>
      </c>
      <c r="O14" s="668">
        <v>0</v>
      </c>
      <c r="P14" s="662">
        <f t="shared" ref="P14" si="6">IFERROR(O14/$C14*100,"-")</f>
        <v>0</v>
      </c>
      <c r="R14" s="1009"/>
    </row>
    <row r="15" spans="1:21" s="646" customFormat="1" ht="16.5" customHeight="1" x14ac:dyDescent="0.2">
      <c r="A15" s="646">
        <v>7</v>
      </c>
      <c r="B15" s="671" t="s">
        <v>7</v>
      </c>
      <c r="C15" s="668">
        <f t="shared" si="0"/>
        <v>50385</v>
      </c>
      <c r="D15" s="662">
        <f t="shared" si="1"/>
        <v>100</v>
      </c>
      <c r="E15" s="656">
        <v>11603</v>
      </c>
      <c r="F15" s="657">
        <v>23.02867917038801</v>
      </c>
      <c r="G15" s="668">
        <v>20384</v>
      </c>
      <c r="H15" s="662">
        <v>40.456485064999505</v>
      </c>
      <c r="I15" s="668">
        <v>12505</v>
      </c>
      <c r="J15" s="662">
        <v>24.818894512255632</v>
      </c>
      <c r="K15" s="668">
        <v>5893</v>
      </c>
      <c r="L15" s="662">
        <v>11.695941252356851</v>
      </c>
      <c r="M15" s="656">
        <v>0</v>
      </c>
      <c r="N15" s="657">
        <v>0</v>
      </c>
      <c r="O15" s="668">
        <v>0</v>
      </c>
      <c r="P15" s="662">
        <f t="shared" ref="P15" si="7">IFERROR(O15/$C15*100,"-")</f>
        <v>0</v>
      </c>
      <c r="R15" s="1009"/>
    </row>
    <row r="16" spans="1:21" s="646" customFormat="1" ht="16.5" customHeight="1" x14ac:dyDescent="0.2">
      <c r="A16" s="646">
        <v>8</v>
      </c>
      <c r="B16" s="671" t="s">
        <v>43</v>
      </c>
      <c r="C16" s="668">
        <f t="shared" si="0"/>
        <v>9248</v>
      </c>
      <c r="D16" s="662">
        <f t="shared" si="1"/>
        <v>100</v>
      </c>
      <c r="E16" s="656">
        <v>794</v>
      </c>
      <c r="F16" s="657">
        <v>8.585640138408305</v>
      </c>
      <c r="G16" s="668">
        <v>6376</v>
      </c>
      <c r="H16" s="662">
        <v>68.944636678200695</v>
      </c>
      <c r="I16" s="668">
        <v>344</v>
      </c>
      <c r="J16" s="662">
        <v>3.7197231833910034</v>
      </c>
      <c r="K16" s="668">
        <v>1734</v>
      </c>
      <c r="L16" s="662">
        <v>18.75</v>
      </c>
      <c r="M16" s="656">
        <v>0</v>
      </c>
      <c r="N16" s="657">
        <v>0</v>
      </c>
      <c r="O16" s="668">
        <v>0</v>
      </c>
      <c r="P16" s="662">
        <f t="shared" ref="P16" si="8">IFERROR(O16/$C16*100,"-")</f>
        <v>0</v>
      </c>
      <c r="R16" s="1009"/>
    </row>
    <row r="17" spans="1:18" s="646" customFormat="1" ht="16.5" customHeight="1" x14ac:dyDescent="0.2">
      <c r="A17" s="646">
        <v>9</v>
      </c>
      <c r="B17" s="671" t="s">
        <v>44</v>
      </c>
      <c r="C17" s="668">
        <f t="shared" si="0"/>
        <v>22758</v>
      </c>
      <c r="D17" s="662">
        <f t="shared" si="1"/>
        <v>100</v>
      </c>
      <c r="E17" s="656">
        <v>10451</v>
      </c>
      <c r="F17" s="657">
        <v>45.922313032779684</v>
      </c>
      <c r="G17" s="668">
        <v>10684</v>
      </c>
      <c r="H17" s="662">
        <v>46.94612883381668</v>
      </c>
      <c r="I17" s="668">
        <v>1623</v>
      </c>
      <c r="J17" s="662">
        <v>7.1315581334036384</v>
      </c>
      <c r="K17" s="668">
        <v>0</v>
      </c>
      <c r="L17" s="662">
        <v>0</v>
      </c>
      <c r="M17" s="656">
        <v>0</v>
      </c>
      <c r="N17" s="657">
        <v>0</v>
      </c>
      <c r="O17" s="668">
        <v>0</v>
      </c>
      <c r="P17" s="662">
        <f t="shared" ref="P17" si="9">IFERROR(O17/$C17*100,"-")</f>
        <v>0</v>
      </c>
      <c r="R17" s="1009"/>
    </row>
    <row r="18" spans="1:18" s="646" customFormat="1" ht="16.5" customHeight="1" x14ac:dyDescent="0.2">
      <c r="A18" s="646">
        <v>10</v>
      </c>
      <c r="B18" s="671" t="s">
        <v>6</v>
      </c>
      <c r="C18" s="668">
        <f t="shared" si="0"/>
        <v>21998</v>
      </c>
      <c r="D18" s="662">
        <f t="shared" si="1"/>
        <v>100</v>
      </c>
      <c r="E18" s="656">
        <v>12152</v>
      </c>
      <c r="F18" s="657">
        <v>55.24138558050732</v>
      </c>
      <c r="G18" s="668">
        <v>8313</v>
      </c>
      <c r="H18" s="662">
        <v>37.789799072642964</v>
      </c>
      <c r="I18" s="668">
        <v>538</v>
      </c>
      <c r="J18" s="662">
        <v>2.4456768797163377</v>
      </c>
      <c r="K18" s="668">
        <v>995</v>
      </c>
      <c r="L18" s="662">
        <v>4.5231384671333759</v>
      </c>
      <c r="M18" s="656">
        <v>0</v>
      </c>
      <c r="N18" s="657">
        <v>0</v>
      </c>
      <c r="O18" s="668">
        <v>0</v>
      </c>
      <c r="P18" s="662">
        <f t="shared" ref="P18" si="10">IFERROR(O18/$C18*100,"-")</f>
        <v>0</v>
      </c>
      <c r="R18" s="1009"/>
    </row>
    <row r="19" spans="1:18" s="644" customFormat="1" ht="16.5" customHeight="1" x14ac:dyDescent="0.2">
      <c r="A19" s="644">
        <v>11</v>
      </c>
      <c r="B19" s="671" t="s">
        <v>5</v>
      </c>
      <c r="C19" s="668">
        <f t="shared" si="0"/>
        <v>18147</v>
      </c>
      <c r="D19" s="662">
        <f t="shared" si="1"/>
        <v>100</v>
      </c>
      <c r="E19" s="656">
        <v>13940</v>
      </c>
      <c r="F19" s="657">
        <v>76.817104755606991</v>
      </c>
      <c r="G19" s="668">
        <v>2347</v>
      </c>
      <c r="H19" s="662">
        <v>12.933267206700833</v>
      </c>
      <c r="I19" s="668">
        <v>757</v>
      </c>
      <c r="J19" s="662">
        <v>4.1714884002865489</v>
      </c>
      <c r="K19" s="668">
        <v>1103</v>
      </c>
      <c r="L19" s="662">
        <v>6.0781396374056316</v>
      </c>
      <c r="M19" s="656">
        <v>0</v>
      </c>
      <c r="N19" s="657">
        <v>0</v>
      </c>
      <c r="O19" s="668">
        <v>0</v>
      </c>
      <c r="P19" s="662">
        <f t="shared" ref="P19" si="11">IFERROR(O19/$C19*100,"-")</f>
        <v>0</v>
      </c>
      <c r="R19" s="1009"/>
    </row>
    <row r="20" spans="1:18" s="644" customFormat="1" ht="16.5" customHeight="1" x14ac:dyDescent="0.2">
      <c r="A20" s="644">
        <v>12</v>
      </c>
      <c r="B20" s="671" t="s">
        <v>38</v>
      </c>
      <c r="C20" s="668">
        <f t="shared" si="0"/>
        <v>13253</v>
      </c>
      <c r="D20" s="662">
        <f t="shared" si="1"/>
        <v>100</v>
      </c>
      <c r="E20" s="656">
        <v>2324</v>
      </c>
      <c r="F20" s="657">
        <v>17.535652305138459</v>
      </c>
      <c r="G20" s="668">
        <v>5795</v>
      </c>
      <c r="H20" s="662">
        <v>43.725948841771675</v>
      </c>
      <c r="I20" s="668">
        <v>2860</v>
      </c>
      <c r="J20" s="662">
        <v>21.580019618199653</v>
      </c>
      <c r="K20" s="668">
        <v>2274</v>
      </c>
      <c r="L20" s="662">
        <v>17.158379234890216</v>
      </c>
      <c r="M20" s="656">
        <v>0</v>
      </c>
      <c r="N20" s="657">
        <v>0</v>
      </c>
      <c r="O20" s="668">
        <v>0</v>
      </c>
      <c r="P20" s="662">
        <f t="shared" ref="P20" si="12">IFERROR(O20/$C20*100,"-")</f>
        <v>0</v>
      </c>
      <c r="R20" s="1009"/>
    </row>
    <row r="21" spans="1:18" s="644" customFormat="1" ht="16.5" customHeight="1" x14ac:dyDescent="0.2">
      <c r="A21" s="644">
        <v>13</v>
      </c>
      <c r="B21" s="671" t="s">
        <v>45</v>
      </c>
      <c r="C21" s="668">
        <f t="shared" si="0"/>
        <v>24884</v>
      </c>
      <c r="D21" s="662">
        <f t="shared" si="1"/>
        <v>100</v>
      </c>
      <c r="E21" s="656">
        <v>2866</v>
      </c>
      <c r="F21" s="657">
        <v>11.517440925896159</v>
      </c>
      <c r="G21" s="668">
        <v>14500</v>
      </c>
      <c r="H21" s="662">
        <v>58.270374537855652</v>
      </c>
      <c r="I21" s="668">
        <v>2127</v>
      </c>
      <c r="J21" s="662">
        <v>8.5476611477254458</v>
      </c>
      <c r="K21" s="668">
        <v>5391</v>
      </c>
      <c r="L21" s="662">
        <v>21.664523388522746</v>
      </c>
      <c r="M21" s="656">
        <v>0</v>
      </c>
      <c r="N21" s="657">
        <v>0</v>
      </c>
      <c r="O21" s="668">
        <v>0</v>
      </c>
      <c r="P21" s="662">
        <f t="shared" ref="P21" si="13">IFERROR(O21/$C21*100,"-")</f>
        <v>0</v>
      </c>
      <c r="R21" s="1009"/>
    </row>
    <row r="22" spans="1:18" s="644" customFormat="1" ht="16.5" customHeight="1" x14ac:dyDescent="0.2">
      <c r="A22" s="644">
        <v>14</v>
      </c>
      <c r="B22" s="671" t="s">
        <v>46</v>
      </c>
      <c r="C22" s="668">
        <f t="shared" si="0"/>
        <v>1254</v>
      </c>
      <c r="D22" s="662">
        <f t="shared" si="1"/>
        <v>100</v>
      </c>
      <c r="E22" s="656">
        <v>18</v>
      </c>
      <c r="F22" s="657">
        <v>1.4354066985645932</v>
      </c>
      <c r="G22" s="668">
        <v>704</v>
      </c>
      <c r="H22" s="662">
        <v>56.140350877192979</v>
      </c>
      <c r="I22" s="668">
        <v>221</v>
      </c>
      <c r="J22" s="662">
        <v>17.623604465709729</v>
      </c>
      <c r="K22" s="668">
        <v>311</v>
      </c>
      <c r="L22" s="662">
        <v>24.800637958532697</v>
      </c>
      <c r="M22" s="656">
        <v>0</v>
      </c>
      <c r="N22" s="657">
        <v>0</v>
      </c>
      <c r="O22" s="668">
        <v>0</v>
      </c>
      <c r="P22" s="662">
        <f t="shared" ref="P22" si="14">IFERROR(O22/$C22*100,"-")</f>
        <v>0</v>
      </c>
      <c r="R22" s="1009"/>
    </row>
    <row r="23" spans="1:18" s="644" customFormat="1" ht="16.5" customHeight="1" x14ac:dyDescent="0.2">
      <c r="A23" s="644">
        <v>15</v>
      </c>
      <c r="B23" s="671" t="s">
        <v>47</v>
      </c>
      <c r="C23" s="668">
        <f t="shared" si="0"/>
        <v>2573</v>
      </c>
      <c r="D23" s="662">
        <f t="shared" si="1"/>
        <v>100</v>
      </c>
      <c r="E23" s="656">
        <v>1456</v>
      </c>
      <c r="F23" s="657">
        <v>56.587640886125143</v>
      </c>
      <c r="G23" s="668">
        <v>720</v>
      </c>
      <c r="H23" s="662">
        <v>27.982899339292654</v>
      </c>
      <c r="I23" s="668">
        <v>291</v>
      </c>
      <c r="J23" s="662">
        <v>11.309755149630782</v>
      </c>
      <c r="K23" s="668">
        <v>106</v>
      </c>
      <c r="L23" s="662">
        <v>4.1197046249514191</v>
      </c>
      <c r="M23" s="656">
        <v>0</v>
      </c>
      <c r="N23" s="657">
        <v>0</v>
      </c>
      <c r="O23" s="668">
        <v>0</v>
      </c>
      <c r="P23" s="662">
        <f t="shared" ref="P23" si="15">IFERROR(O23/$C23*100,"-")</f>
        <v>0</v>
      </c>
      <c r="R23" s="1009"/>
    </row>
    <row r="24" spans="1:18" s="644" customFormat="1" ht="16.5" customHeight="1" x14ac:dyDescent="0.2">
      <c r="A24" s="644">
        <v>16</v>
      </c>
      <c r="B24" s="671" t="s">
        <v>48</v>
      </c>
      <c r="C24" s="668">
        <f t="shared" si="0"/>
        <v>1323</v>
      </c>
      <c r="D24" s="662">
        <f t="shared" si="1"/>
        <v>100</v>
      </c>
      <c r="E24" s="656">
        <v>0</v>
      </c>
      <c r="F24" s="657">
        <v>0</v>
      </c>
      <c r="G24" s="668">
        <v>1318</v>
      </c>
      <c r="H24" s="662">
        <v>99.622071050642475</v>
      </c>
      <c r="I24" s="668">
        <v>5</v>
      </c>
      <c r="J24" s="662">
        <v>0.3779289493575208</v>
      </c>
      <c r="K24" s="668">
        <v>0</v>
      </c>
      <c r="L24" s="662">
        <v>0</v>
      </c>
      <c r="M24" s="656">
        <v>0</v>
      </c>
      <c r="N24" s="657">
        <v>0</v>
      </c>
      <c r="O24" s="668">
        <v>0</v>
      </c>
      <c r="P24" s="662">
        <f t="shared" ref="P24" si="16">IFERROR(O24/$C24*100,"-")</f>
        <v>0</v>
      </c>
      <c r="R24" s="1009"/>
    </row>
    <row r="25" spans="1:18" s="644" customFormat="1" ht="16.5" customHeight="1" x14ac:dyDescent="0.2">
      <c r="A25" s="644">
        <v>17</v>
      </c>
      <c r="B25" s="671" t="s">
        <v>49</v>
      </c>
      <c r="C25" s="668">
        <f>E25+G25+I25+K25+M25+O25</f>
        <v>1020</v>
      </c>
      <c r="D25" s="662">
        <f t="shared" si="1"/>
        <v>100</v>
      </c>
      <c r="E25" s="656">
        <v>0</v>
      </c>
      <c r="F25" s="657">
        <v>0</v>
      </c>
      <c r="G25" s="668">
        <v>882</v>
      </c>
      <c r="H25" s="662">
        <v>86.470588235294116</v>
      </c>
      <c r="I25" s="668">
        <v>67</v>
      </c>
      <c r="J25" s="662">
        <v>6.5686274509803928</v>
      </c>
      <c r="K25" s="668">
        <v>0</v>
      </c>
      <c r="L25" s="662">
        <v>0</v>
      </c>
      <c r="M25" s="656">
        <v>71</v>
      </c>
      <c r="N25" s="657">
        <v>6.9607843137254903</v>
      </c>
      <c r="O25" s="668">
        <v>0</v>
      </c>
      <c r="P25" s="662">
        <f t="shared" ref="P25" si="17">IFERROR(O25/$C25*100,"-")</f>
        <v>0</v>
      </c>
      <c r="R25" s="1009"/>
    </row>
    <row r="26" spans="1:18" s="644" customFormat="1" ht="16.5" customHeight="1" x14ac:dyDescent="0.2">
      <c r="B26" s="671" t="s">
        <v>4</v>
      </c>
      <c r="C26" s="668">
        <f t="shared" si="0"/>
        <v>4</v>
      </c>
      <c r="D26" s="662">
        <f t="shared" si="1"/>
        <v>100</v>
      </c>
      <c r="E26" s="656">
        <v>1</v>
      </c>
      <c r="F26" s="657">
        <v>25</v>
      </c>
      <c r="G26" s="668">
        <v>3</v>
      </c>
      <c r="H26" s="662">
        <v>75</v>
      </c>
      <c r="I26" s="668">
        <v>0</v>
      </c>
      <c r="J26" s="662">
        <v>0</v>
      </c>
      <c r="K26" s="668">
        <v>0</v>
      </c>
      <c r="L26" s="662">
        <v>0</v>
      </c>
      <c r="M26" s="656">
        <v>0</v>
      </c>
      <c r="N26" s="657">
        <v>0</v>
      </c>
      <c r="O26" s="668">
        <v>0</v>
      </c>
      <c r="P26" s="662">
        <f t="shared" ref="P26" si="18">IFERROR(O26/$C26*100,"-")</f>
        <v>0</v>
      </c>
      <c r="R26" s="1009"/>
    </row>
    <row r="27" spans="1:18" s="642" customFormat="1" ht="14.25" x14ac:dyDescent="0.2">
      <c r="B27" s="663" t="s">
        <v>3</v>
      </c>
      <c r="C27" s="669">
        <f>SUM(C9:C26)</f>
        <v>196328</v>
      </c>
      <c r="D27" s="666">
        <f>C27/$C27*100</f>
        <v>100</v>
      </c>
      <c r="E27" s="664">
        <f>SUM(E9:E26)</f>
        <v>64582</v>
      </c>
      <c r="F27" s="665">
        <f>E27/$C27*100</f>
        <v>32.894951305977749</v>
      </c>
      <c r="G27" s="669">
        <f>SUM(G9:G26)</f>
        <v>87394</v>
      </c>
      <c r="H27" s="666">
        <f>G27/$C27*100</f>
        <v>44.514282221588367</v>
      </c>
      <c r="I27" s="669">
        <f>SUM(I9:I26)</f>
        <v>23604</v>
      </c>
      <c r="J27" s="666">
        <f>I27/$C27*100</f>
        <v>12.022737459761217</v>
      </c>
      <c r="K27" s="669">
        <f>SUM(K9:K26)</f>
        <v>20530</v>
      </c>
      <c r="L27" s="666">
        <f>K27/$C27*100</f>
        <v>10.456990342691821</v>
      </c>
      <c r="M27" s="664">
        <f>SUM(M9:M26)</f>
        <v>218</v>
      </c>
      <c r="N27" s="665">
        <f>M27/$C27*100</f>
        <v>0.11103866998084838</v>
      </c>
      <c r="O27" s="669">
        <f>SUM(O9:O26)</f>
        <v>0</v>
      </c>
      <c r="P27" s="666">
        <f>O27/$C27*100</f>
        <v>0</v>
      </c>
    </row>
    <row r="28" spans="1:18" s="642" customFormat="1" ht="14.25" hidden="1" x14ac:dyDescent="0.2">
      <c r="A28" s="639">
        <v>18</v>
      </c>
      <c r="B28" s="639" t="s">
        <v>42</v>
      </c>
      <c r="C28" s="647"/>
      <c r="D28" s="648"/>
      <c r="E28" s="647"/>
      <c r="F28" s="648"/>
      <c r="G28" s="647"/>
      <c r="H28" s="648"/>
      <c r="I28" s="647"/>
      <c r="J28" s="648"/>
      <c r="K28" s="647"/>
      <c r="L28" s="648"/>
      <c r="M28" s="647"/>
      <c r="N28" s="648"/>
      <c r="O28" s="647"/>
      <c r="P28" s="648"/>
    </row>
    <row r="29" spans="1:18" s="650" customFormat="1" hidden="1" x14ac:dyDescent="0.2">
      <c r="A29" s="639">
        <v>19</v>
      </c>
      <c r="B29" s="639" t="s">
        <v>50</v>
      </c>
      <c r="C29" s="649"/>
      <c r="D29" s="649"/>
      <c r="E29" s="649"/>
      <c r="F29" s="649"/>
      <c r="G29" s="649"/>
      <c r="H29" s="649"/>
      <c r="I29" s="649"/>
      <c r="K29" s="649"/>
      <c r="L29" s="649"/>
      <c r="M29" s="649"/>
      <c r="N29" s="649"/>
      <c r="O29" s="649"/>
      <c r="P29" s="649"/>
    </row>
    <row r="30" spans="1:18" hidden="1" x14ac:dyDescent="0.2">
      <c r="C30" s="652"/>
      <c r="D30" s="652"/>
      <c r="E30" s="652"/>
      <c r="F30" s="652"/>
      <c r="G30" s="652"/>
      <c r="H30" s="652"/>
      <c r="I30" s="652"/>
      <c r="J30" s="652"/>
      <c r="K30" s="652"/>
      <c r="L30" s="652"/>
      <c r="M30" s="652"/>
      <c r="N30" s="652"/>
      <c r="O30" s="652"/>
      <c r="P30" s="652"/>
    </row>
    <row r="31" spans="1:18" hidden="1" x14ac:dyDescent="0.2">
      <c r="B31" s="653"/>
      <c r="C31" s="654"/>
      <c r="D31" s="654"/>
      <c r="E31" s="654"/>
      <c r="F31" s="654"/>
      <c r="G31" s="654"/>
      <c r="M31" s="653"/>
      <c r="N31" s="653"/>
    </row>
    <row r="32" spans="1:18" hidden="1" x14ac:dyDescent="0.2">
      <c r="B32" s="653"/>
      <c r="D32" s="653"/>
      <c r="M32" s="653"/>
      <c r="N32" s="653"/>
    </row>
    <row r="33" spans="2:14" hidden="1" x14ac:dyDescent="0.2">
      <c r="B33" s="653"/>
      <c r="D33" s="653"/>
      <c r="M33" s="653"/>
      <c r="N33" s="653"/>
    </row>
    <row r="34" spans="2:14" hidden="1" x14ac:dyDescent="0.2">
      <c r="B34" s="653"/>
      <c r="D34" s="653"/>
      <c r="M34" s="653"/>
      <c r="N34" s="653"/>
    </row>
    <row r="35" spans="2:14" hidden="1" x14ac:dyDescent="0.2">
      <c r="B35" s="653"/>
      <c r="D35" s="653"/>
      <c r="M35" s="653"/>
      <c r="N35" s="653"/>
    </row>
    <row r="36" spans="2:14" hidden="1" x14ac:dyDescent="0.2">
      <c r="B36" s="653"/>
      <c r="D36" s="653"/>
      <c r="M36" s="653"/>
      <c r="N36" s="653"/>
    </row>
    <row r="37" spans="2:14" hidden="1" x14ac:dyDescent="0.2">
      <c r="B37" s="653"/>
      <c r="D37" s="653"/>
      <c r="M37" s="653"/>
      <c r="N37" s="653"/>
    </row>
    <row r="38" spans="2:14" hidden="1" x14ac:dyDescent="0.2">
      <c r="B38" s="653"/>
      <c r="D38" s="653"/>
      <c r="M38" s="653"/>
      <c r="N38" s="653"/>
    </row>
    <row r="39" spans="2:14" hidden="1" x14ac:dyDescent="0.2">
      <c r="B39" s="653"/>
      <c r="D39" s="653"/>
      <c r="M39" s="653"/>
      <c r="N39" s="653"/>
    </row>
    <row r="40" spans="2:14" hidden="1" x14ac:dyDescent="0.2">
      <c r="B40" s="653"/>
      <c r="D40" s="653"/>
      <c r="M40" s="653"/>
      <c r="N40" s="653"/>
    </row>
    <row r="41" spans="2:14" x14ac:dyDescent="0.2">
      <c r="B41" s="653"/>
      <c r="D41" s="653"/>
      <c r="M41" s="653"/>
      <c r="N41" s="653"/>
    </row>
    <row r="42" spans="2:14" x14ac:dyDescent="0.2">
      <c r="B42" s="653"/>
      <c r="D42" s="653"/>
      <c r="M42" s="653"/>
      <c r="N42" s="653"/>
    </row>
    <row r="43" spans="2:14" x14ac:dyDescent="0.2">
      <c r="B43" s="653"/>
      <c r="D43" s="653"/>
      <c r="M43" s="653"/>
      <c r="N43" s="653"/>
    </row>
    <row r="44" spans="2:14" x14ac:dyDescent="0.2">
      <c r="D44" s="653"/>
      <c r="M44" s="653"/>
      <c r="N44" s="653"/>
    </row>
    <row r="45" spans="2:14" x14ac:dyDescent="0.2">
      <c r="D45" s="653"/>
      <c r="M45" s="653"/>
      <c r="N45" s="653"/>
    </row>
    <row r="46" spans="2:14" x14ac:dyDescent="0.2">
      <c r="D46" s="653"/>
      <c r="M46" s="653"/>
      <c r="N46" s="653"/>
    </row>
    <row r="47" spans="2:14" x14ac:dyDescent="0.2">
      <c r="D47" s="653"/>
      <c r="M47" s="653"/>
      <c r="N47" s="653"/>
    </row>
    <row r="48" spans="2:14" x14ac:dyDescent="0.2">
      <c r="D48" s="653"/>
    </row>
    <row r="49" spans="4:4" x14ac:dyDescent="0.2">
      <c r="D49" s="653"/>
    </row>
    <row r="50" spans="4:4" x14ac:dyDescent="0.2">
      <c r="D50" s="653"/>
    </row>
    <row r="51" spans="4:4" x14ac:dyDescent="0.2">
      <c r="D51" s="653"/>
    </row>
    <row r="52" spans="4:4" x14ac:dyDescent="0.2">
      <c r="D52" s="653"/>
    </row>
    <row r="53" spans="4:4" x14ac:dyDescent="0.2">
      <c r="D53" s="653"/>
    </row>
    <row r="54" spans="4:4" x14ac:dyDescent="0.2">
      <c r="D54" s="653"/>
    </row>
    <row r="55" spans="4:4" x14ac:dyDescent="0.2">
      <c r="D55" s="653"/>
    </row>
    <row r="56" spans="4:4" x14ac:dyDescent="0.2">
      <c r="D56" s="653"/>
    </row>
    <row r="57" spans="4:4" x14ac:dyDescent="0.2">
      <c r="D57" s="653"/>
    </row>
    <row r="58" spans="4:4" x14ac:dyDescent="0.2">
      <c r="D58" s="653"/>
    </row>
    <row r="59" spans="4:4" x14ac:dyDescent="0.2">
      <c r="D59" s="653"/>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47">
    <tabColor theme="0"/>
    <pageSetUpPr fitToPage="1"/>
  </sheetPr>
  <dimension ref="A1:U59"/>
  <sheetViews>
    <sheetView zoomScaleNormal="100" workbookViewId="0"/>
  </sheetViews>
  <sheetFormatPr baseColWidth="10" defaultColWidth="11.42578125" defaultRowHeight="15" x14ac:dyDescent="0.2"/>
  <cols>
    <col min="1" max="1" width="0.5703125" style="651" customWidth="1"/>
    <col min="2" max="2" width="26.5703125" style="651" bestFit="1" customWidth="1"/>
    <col min="3" max="3" width="7.85546875" style="651" customWidth="1"/>
    <col min="4" max="4" width="7" style="651" bestFit="1" customWidth="1"/>
    <col min="5" max="5" width="8.5703125" style="651" customWidth="1"/>
    <col min="6" max="6" width="5.42578125" style="651" customWidth="1"/>
    <col min="7" max="7" width="8.28515625" style="651" customWidth="1"/>
    <col min="8" max="8" width="7" style="651" bestFit="1" customWidth="1"/>
    <col min="9" max="9" width="9.7109375" style="651" customWidth="1"/>
    <col min="10" max="10" width="6" style="651" customWidth="1"/>
    <col min="11" max="11" width="7" style="651" customWidth="1"/>
    <col min="12" max="12" width="6" style="651" customWidth="1"/>
    <col min="13" max="13" width="7.140625" style="651" customWidth="1"/>
    <col min="14" max="14" width="6" style="651" customWidth="1"/>
    <col min="15" max="15" width="7.140625" style="651" customWidth="1"/>
    <col min="16" max="16" width="7.28515625" style="651" customWidth="1"/>
    <col min="17" max="16384" width="11.42578125" style="651"/>
  </cols>
  <sheetData>
    <row r="1" spans="1:21" s="630" customFormat="1" ht="12.75" customHeight="1" x14ac:dyDescent="0.2">
      <c r="B1" s="631" t="s">
        <v>35</v>
      </c>
      <c r="E1" s="632" t="s">
        <v>203</v>
      </c>
      <c r="F1" s="632"/>
      <c r="G1" s="632" t="s">
        <v>204</v>
      </c>
      <c r="H1" s="632"/>
      <c r="I1" s="632" t="s">
        <v>205</v>
      </c>
      <c r="J1" s="632"/>
      <c r="K1" s="632" t="s">
        <v>206</v>
      </c>
      <c r="L1" s="632"/>
      <c r="M1" s="632" t="s">
        <v>207</v>
      </c>
      <c r="N1" s="632"/>
      <c r="O1" s="632" t="s">
        <v>208</v>
      </c>
    </row>
    <row r="2" spans="1:21" s="633" customFormat="1" ht="48" customHeight="1" x14ac:dyDescent="0.2">
      <c r="B2" s="634"/>
      <c r="C2" s="634"/>
      <c r="D2" s="634"/>
      <c r="E2" s="634"/>
      <c r="F2" s="634"/>
      <c r="G2" s="634"/>
      <c r="H2" s="634"/>
    </row>
    <row r="3" spans="1:21" s="635" customFormat="1" ht="19.5" x14ac:dyDescent="0.2">
      <c r="B3" s="1032" t="s">
        <v>454</v>
      </c>
      <c r="C3" s="1032"/>
      <c r="D3" s="1032"/>
      <c r="E3" s="1032"/>
      <c r="F3" s="1032"/>
      <c r="G3" s="1032"/>
      <c r="H3" s="1032"/>
      <c r="I3" s="1032"/>
      <c r="J3" s="1032"/>
      <c r="K3" s="1032"/>
      <c r="L3" s="1032"/>
      <c r="M3" s="1032"/>
      <c r="N3" s="1032"/>
      <c r="O3" s="1032"/>
      <c r="P3" s="1032"/>
    </row>
    <row r="4" spans="1:21" s="635" customFormat="1" x14ac:dyDescent="0.2">
      <c r="B4" s="1035" t="str">
        <f>porsaad!B6</f>
        <v>Situación a 31 de mayo de 2023</v>
      </c>
      <c r="C4" s="1035"/>
      <c r="D4" s="1035"/>
      <c r="E4" s="1035"/>
      <c r="F4" s="1035"/>
      <c r="G4" s="1035"/>
      <c r="H4" s="1035"/>
      <c r="I4" s="1035"/>
      <c r="J4" s="1035"/>
      <c r="K4" s="1035"/>
      <c r="L4" s="1035"/>
      <c r="M4" s="1035"/>
      <c r="N4" s="1035"/>
      <c r="O4" s="1035"/>
      <c r="P4" s="1035"/>
      <c r="Q4" s="636"/>
      <c r="R4" s="636"/>
      <c r="S4" s="636"/>
      <c r="T4" s="636"/>
      <c r="U4" s="636"/>
    </row>
    <row r="5" spans="1:21" s="470" customFormat="1" ht="7.5" customHeight="1" x14ac:dyDescent="0.2">
      <c r="B5" s="637"/>
      <c r="C5" s="638" t="s">
        <v>203</v>
      </c>
      <c r="D5" s="638"/>
      <c r="E5" s="638" t="s">
        <v>204</v>
      </c>
      <c r="F5" s="638"/>
      <c r="G5" s="638" t="s">
        <v>205</v>
      </c>
      <c r="H5" s="638"/>
      <c r="I5" s="638" t="s">
        <v>206</v>
      </c>
      <c r="J5" s="638"/>
      <c r="K5" s="639" t="s">
        <v>207</v>
      </c>
      <c r="L5" s="638"/>
      <c r="M5" s="639" t="s">
        <v>208</v>
      </c>
      <c r="O5" s="639" t="s">
        <v>208</v>
      </c>
    </row>
    <row r="6" spans="1:21" s="635" customFormat="1" ht="15" customHeight="1" x14ac:dyDescent="0.2">
      <c r="B6" s="655"/>
      <c r="C6" s="1158" t="s">
        <v>209</v>
      </c>
      <c r="D6" s="1159"/>
      <c r="E6" s="1159"/>
      <c r="F6" s="1159"/>
      <c r="G6" s="1159"/>
      <c r="H6" s="1159"/>
      <c r="I6" s="1159"/>
      <c r="J6" s="1159"/>
      <c r="K6" s="1159"/>
      <c r="L6" s="1159"/>
      <c r="M6" s="1159"/>
      <c r="N6" s="1159"/>
      <c r="O6" s="1159"/>
      <c r="P6" s="1160"/>
    </row>
    <row r="7" spans="1:21" s="635" customFormat="1" ht="57" customHeight="1" x14ac:dyDescent="0.2">
      <c r="B7" s="1161" t="s">
        <v>15</v>
      </c>
      <c r="C7" s="1157" t="s">
        <v>3</v>
      </c>
      <c r="D7" s="1157"/>
      <c r="E7" s="1157" t="s">
        <v>210</v>
      </c>
      <c r="F7" s="1157"/>
      <c r="G7" s="1157" t="s">
        <v>211</v>
      </c>
      <c r="H7" s="1157"/>
      <c r="I7" s="1157" t="s">
        <v>212</v>
      </c>
      <c r="J7" s="1157"/>
      <c r="K7" s="1157" t="s">
        <v>213</v>
      </c>
      <c r="L7" s="1157"/>
      <c r="M7" s="1157" t="s">
        <v>214</v>
      </c>
      <c r="N7" s="1157"/>
      <c r="O7" s="1157" t="s">
        <v>215</v>
      </c>
      <c r="P7" s="1157"/>
    </row>
    <row r="8" spans="1:21" s="640" customFormat="1" ht="12" customHeight="1" x14ac:dyDescent="0.2">
      <c r="B8" s="1162"/>
      <c r="C8" s="658" t="s">
        <v>12</v>
      </c>
      <c r="D8" s="658" t="s">
        <v>31</v>
      </c>
      <c r="E8" s="658" t="s">
        <v>12</v>
      </c>
      <c r="F8" s="658" t="s">
        <v>31</v>
      </c>
      <c r="G8" s="658" t="s">
        <v>12</v>
      </c>
      <c r="H8" s="658" t="s">
        <v>31</v>
      </c>
      <c r="I8" s="658" t="s">
        <v>12</v>
      </c>
      <c r="J8" s="658" t="s">
        <v>31</v>
      </c>
      <c r="K8" s="658" t="s">
        <v>12</v>
      </c>
      <c r="L8" s="658" t="s">
        <v>31</v>
      </c>
      <c r="M8" s="658" t="s">
        <v>12</v>
      </c>
      <c r="N8" s="658" t="s">
        <v>31</v>
      </c>
      <c r="O8" s="658" t="s">
        <v>12</v>
      </c>
      <c r="P8" s="658" t="s">
        <v>31</v>
      </c>
      <c r="R8" s="641"/>
    </row>
    <row r="9" spans="1:21" s="642" customFormat="1" ht="16.5" customHeight="1" x14ac:dyDescent="0.2">
      <c r="A9" s="642">
        <v>1</v>
      </c>
      <c r="B9" s="670" t="s">
        <v>11</v>
      </c>
      <c r="C9" s="667">
        <f>E9+G9+I9+K9+M9+O9</f>
        <v>2545</v>
      </c>
      <c r="D9" s="661">
        <f>IFERROR(C9/$C9*100,"-")</f>
        <v>100</v>
      </c>
      <c r="E9" s="659">
        <v>0</v>
      </c>
      <c r="F9" s="660">
        <v>0</v>
      </c>
      <c r="G9" s="667">
        <v>2476</v>
      </c>
      <c r="H9" s="661">
        <v>97.288801571709243</v>
      </c>
      <c r="I9" s="667">
        <v>69</v>
      </c>
      <c r="J9" s="661">
        <v>2.711198428290766</v>
      </c>
      <c r="K9" s="667">
        <v>0</v>
      </c>
      <c r="L9" s="661">
        <v>0</v>
      </c>
      <c r="M9" s="659">
        <v>0</v>
      </c>
      <c r="N9" s="660">
        <v>0</v>
      </c>
      <c r="O9" s="667">
        <v>0</v>
      </c>
      <c r="P9" s="661">
        <f>IFERROR(O9/$C9*100,"-")</f>
        <v>0</v>
      </c>
      <c r="R9" s="643"/>
    </row>
    <row r="10" spans="1:21" s="644" customFormat="1" ht="16.5" customHeight="1" x14ac:dyDescent="0.2">
      <c r="A10" s="644">
        <v>2</v>
      </c>
      <c r="B10" s="671" t="s">
        <v>10</v>
      </c>
      <c r="C10" s="668">
        <f t="shared" ref="C10:C26" si="0">E10+G10+I10+K10+M10+O10</f>
        <v>3484</v>
      </c>
      <c r="D10" s="662">
        <f t="shared" ref="D10:D26" si="1">IFERROR(C10/$C10*100,"-")</f>
        <v>100</v>
      </c>
      <c r="E10" s="656">
        <v>2</v>
      </c>
      <c r="F10" s="657">
        <v>5.7405281285878303E-2</v>
      </c>
      <c r="G10" s="668">
        <v>3249</v>
      </c>
      <c r="H10" s="662">
        <v>93.254879448909307</v>
      </c>
      <c r="I10" s="668">
        <v>233</v>
      </c>
      <c r="J10" s="662">
        <v>6.6877152698048228</v>
      </c>
      <c r="K10" s="668">
        <v>0</v>
      </c>
      <c r="L10" s="662">
        <v>0</v>
      </c>
      <c r="M10" s="656">
        <v>0</v>
      </c>
      <c r="N10" s="657">
        <v>0</v>
      </c>
      <c r="O10" s="668">
        <v>0</v>
      </c>
      <c r="P10" s="662">
        <f t="shared" ref="P10:P26" si="2">IFERROR(O10/$C10*100,"-")</f>
        <v>0</v>
      </c>
      <c r="R10" s="645"/>
    </row>
    <row r="11" spans="1:21" s="644" customFormat="1" ht="16.5" customHeight="1" x14ac:dyDescent="0.2">
      <c r="A11" s="644">
        <v>3</v>
      </c>
      <c r="B11" s="671" t="s">
        <v>40</v>
      </c>
      <c r="C11" s="668">
        <f t="shared" si="0"/>
        <v>1464</v>
      </c>
      <c r="D11" s="662">
        <f t="shared" si="1"/>
        <v>100</v>
      </c>
      <c r="E11" s="656">
        <v>68</v>
      </c>
      <c r="F11" s="657">
        <v>4.6448087431693992</v>
      </c>
      <c r="G11" s="668">
        <v>1290</v>
      </c>
      <c r="H11" s="662">
        <v>88.114754098360663</v>
      </c>
      <c r="I11" s="668">
        <v>93</v>
      </c>
      <c r="J11" s="662">
        <v>6.3524590163934427</v>
      </c>
      <c r="K11" s="668">
        <v>2</v>
      </c>
      <c r="L11" s="662">
        <v>0.13661202185792351</v>
      </c>
      <c r="M11" s="656">
        <v>11</v>
      </c>
      <c r="N11" s="657">
        <v>0.75136612021857918</v>
      </c>
      <c r="O11" s="668">
        <v>0</v>
      </c>
      <c r="P11" s="662">
        <f t="shared" si="2"/>
        <v>0</v>
      </c>
      <c r="R11" s="645"/>
    </row>
    <row r="12" spans="1:21" s="644" customFormat="1" ht="16.5" customHeight="1" x14ac:dyDescent="0.2">
      <c r="A12" s="644">
        <v>4</v>
      </c>
      <c r="B12" s="671" t="s">
        <v>41</v>
      </c>
      <c r="C12" s="668">
        <f t="shared" si="0"/>
        <v>389</v>
      </c>
      <c r="D12" s="662">
        <f t="shared" si="1"/>
        <v>100</v>
      </c>
      <c r="E12" s="656">
        <v>0</v>
      </c>
      <c r="F12" s="657">
        <v>0</v>
      </c>
      <c r="G12" s="668">
        <v>357</v>
      </c>
      <c r="H12" s="662">
        <v>91.773778920308473</v>
      </c>
      <c r="I12" s="668">
        <v>32</v>
      </c>
      <c r="J12" s="662">
        <v>8.2262210796915163</v>
      </c>
      <c r="K12" s="668">
        <v>0</v>
      </c>
      <c r="L12" s="662">
        <v>0</v>
      </c>
      <c r="M12" s="656">
        <v>0</v>
      </c>
      <c r="N12" s="657">
        <v>0</v>
      </c>
      <c r="O12" s="668">
        <v>0</v>
      </c>
      <c r="P12" s="662">
        <f t="shared" si="2"/>
        <v>0</v>
      </c>
      <c r="R12" s="645"/>
    </row>
    <row r="13" spans="1:21" s="644" customFormat="1" ht="16.5" customHeight="1" x14ac:dyDescent="0.2">
      <c r="A13" s="644">
        <v>5</v>
      </c>
      <c r="B13" s="671" t="s">
        <v>9</v>
      </c>
      <c r="C13" s="668">
        <f t="shared" si="0"/>
        <v>3736</v>
      </c>
      <c r="D13" s="662">
        <f t="shared" si="1"/>
        <v>100</v>
      </c>
      <c r="E13" s="656">
        <v>2262</v>
      </c>
      <c r="F13" s="657">
        <v>60.546038543897218</v>
      </c>
      <c r="G13" s="668">
        <v>879</v>
      </c>
      <c r="H13" s="662">
        <v>23.527837259100643</v>
      </c>
      <c r="I13" s="668">
        <v>215</v>
      </c>
      <c r="J13" s="662">
        <v>5.754817987152034</v>
      </c>
      <c r="K13" s="668">
        <v>380</v>
      </c>
      <c r="L13" s="662">
        <v>10.171306209850108</v>
      </c>
      <c r="M13" s="656">
        <v>0</v>
      </c>
      <c r="N13" s="657">
        <v>0</v>
      </c>
      <c r="O13" s="668">
        <v>0</v>
      </c>
      <c r="P13" s="662">
        <f t="shared" si="2"/>
        <v>0</v>
      </c>
      <c r="R13" s="645"/>
    </row>
    <row r="14" spans="1:21" s="644" customFormat="1" ht="16.5" customHeight="1" x14ac:dyDescent="0.2">
      <c r="A14" s="644">
        <v>6</v>
      </c>
      <c r="B14" s="671" t="s">
        <v>8</v>
      </c>
      <c r="C14" s="668">
        <f t="shared" si="0"/>
        <v>103</v>
      </c>
      <c r="D14" s="662">
        <f t="shared" si="1"/>
        <v>100</v>
      </c>
      <c r="E14" s="656">
        <v>0</v>
      </c>
      <c r="F14" s="657">
        <v>0</v>
      </c>
      <c r="G14" s="668">
        <v>103</v>
      </c>
      <c r="H14" s="662">
        <v>100</v>
      </c>
      <c r="I14" s="668">
        <v>0</v>
      </c>
      <c r="J14" s="662">
        <v>0</v>
      </c>
      <c r="K14" s="668">
        <v>0</v>
      </c>
      <c r="L14" s="662">
        <v>0</v>
      </c>
      <c r="M14" s="656">
        <v>0</v>
      </c>
      <c r="N14" s="657">
        <v>0</v>
      </c>
      <c r="O14" s="668">
        <v>0</v>
      </c>
      <c r="P14" s="662">
        <f t="shared" si="2"/>
        <v>0</v>
      </c>
    </row>
    <row r="15" spans="1:21" s="646" customFormat="1" ht="16.5" customHeight="1" x14ac:dyDescent="0.2">
      <c r="A15" s="646">
        <v>7</v>
      </c>
      <c r="B15" s="671" t="s">
        <v>7</v>
      </c>
      <c r="C15" s="668">
        <f t="shared" si="0"/>
        <v>16152</v>
      </c>
      <c r="D15" s="662">
        <f t="shared" si="1"/>
        <v>100</v>
      </c>
      <c r="E15" s="656">
        <v>1841</v>
      </c>
      <c r="F15" s="657">
        <v>11.397969291728579</v>
      </c>
      <c r="G15" s="668">
        <v>10917</v>
      </c>
      <c r="H15" s="662">
        <v>67.589153046062407</v>
      </c>
      <c r="I15" s="668">
        <v>1440</v>
      </c>
      <c r="J15" s="662">
        <v>8.9153046062407135</v>
      </c>
      <c r="K15" s="668">
        <v>1954</v>
      </c>
      <c r="L15" s="662">
        <v>12.097573055968301</v>
      </c>
      <c r="M15" s="656">
        <v>0</v>
      </c>
      <c r="N15" s="657">
        <v>0</v>
      </c>
      <c r="O15" s="668">
        <v>0</v>
      </c>
      <c r="P15" s="662">
        <f t="shared" si="2"/>
        <v>0</v>
      </c>
    </row>
    <row r="16" spans="1:21" s="646" customFormat="1" ht="16.5" customHeight="1" x14ac:dyDescent="0.2">
      <c r="A16" s="646">
        <v>8</v>
      </c>
      <c r="B16" s="671" t="s">
        <v>43</v>
      </c>
      <c r="C16" s="668">
        <f t="shared" si="0"/>
        <v>3216</v>
      </c>
      <c r="D16" s="662">
        <f t="shared" si="1"/>
        <v>100</v>
      </c>
      <c r="E16" s="656">
        <v>159</v>
      </c>
      <c r="F16" s="657">
        <v>4.9440298507462686</v>
      </c>
      <c r="G16" s="668">
        <v>2457</v>
      </c>
      <c r="H16" s="662">
        <v>76.399253731343293</v>
      </c>
      <c r="I16" s="668">
        <v>114</v>
      </c>
      <c r="J16" s="662">
        <v>3.544776119402985</v>
      </c>
      <c r="K16" s="668">
        <v>486</v>
      </c>
      <c r="L16" s="662">
        <v>15.111940298507461</v>
      </c>
      <c r="M16" s="656">
        <v>0</v>
      </c>
      <c r="N16" s="657">
        <v>0</v>
      </c>
      <c r="O16" s="668">
        <v>0</v>
      </c>
      <c r="P16" s="662">
        <f t="shared" si="2"/>
        <v>0</v>
      </c>
    </row>
    <row r="17" spans="1:16" s="646" customFormat="1" ht="16.5" customHeight="1" x14ac:dyDescent="0.2">
      <c r="A17" s="646">
        <v>9</v>
      </c>
      <c r="B17" s="671" t="s">
        <v>44</v>
      </c>
      <c r="C17" s="668">
        <f t="shared" si="0"/>
        <v>5692</v>
      </c>
      <c r="D17" s="662">
        <f t="shared" si="1"/>
        <v>100</v>
      </c>
      <c r="E17" s="656">
        <v>954</v>
      </c>
      <c r="F17" s="657">
        <v>16.760365425158117</v>
      </c>
      <c r="G17" s="668">
        <v>4435</v>
      </c>
      <c r="H17" s="662">
        <v>77.916373858046384</v>
      </c>
      <c r="I17" s="668">
        <v>303</v>
      </c>
      <c r="J17" s="662">
        <v>5.3232607167955024</v>
      </c>
      <c r="K17" s="668">
        <v>0</v>
      </c>
      <c r="L17" s="662">
        <v>0</v>
      </c>
      <c r="M17" s="656">
        <v>0</v>
      </c>
      <c r="N17" s="657">
        <v>0</v>
      </c>
      <c r="O17" s="668">
        <v>0</v>
      </c>
      <c r="P17" s="662">
        <f t="shared" si="2"/>
        <v>0</v>
      </c>
    </row>
    <row r="18" spans="1:16" s="646" customFormat="1" ht="16.5" customHeight="1" x14ac:dyDescent="0.2">
      <c r="A18" s="646">
        <v>10</v>
      </c>
      <c r="B18" s="671" t="s">
        <v>6</v>
      </c>
      <c r="C18" s="668">
        <f t="shared" si="0"/>
        <v>7046</v>
      </c>
      <c r="D18" s="662">
        <f t="shared" si="1"/>
        <v>100</v>
      </c>
      <c r="E18" s="656">
        <v>2712</v>
      </c>
      <c r="F18" s="657">
        <v>38.489923360772075</v>
      </c>
      <c r="G18" s="668">
        <v>3696</v>
      </c>
      <c r="H18" s="662">
        <v>52.45529378370707</v>
      </c>
      <c r="I18" s="668">
        <v>279</v>
      </c>
      <c r="J18" s="662">
        <v>3.9596934430882769</v>
      </c>
      <c r="K18" s="668">
        <v>359</v>
      </c>
      <c r="L18" s="662">
        <v>5.0950894124325856</v>
      </c>
      <c r="M18" s="656">
        <v>0</v>
      </c>
      <c r="N18" s="657">
        <v>0</v>
      </c>
      <c r="O18" s="668">
        <v>0</v>
      </c>
      <c r="P18" s="662">
        <f t="shared" si="2"/>
        <v>0</v>
      </c>
    </row>
    <row r="19" spans="1:16" s="644" customFormat="1" ht="16.5" customHeight="1" x14ac:dyDescent="0.2">
      <c r="A19" s="644">
        <v>11</v>
      </c>
      <c r="B19" s="671" t="s">
        <v>5</v>
      </c>
      <c r="C19" s="668">
        <f t="shared" si="0"/>
        <v>5743</v>
      </c>
      <c r="D19" s="662">
        <f t="shared" si="1"/>
        <v>100</v>
      </c>
      <c r="E19" s="656">
        <v>3835</v>
      </c>
      <c r="F19" s="657">
        <v>66.776945847118228</v>
      </c>
      <c r="G19" s="668">
        <v>1395</v>
      </c>
      <c r="H19" s="662">
        <v>24.290440536305066</v>
      </c>
      <c r="I19" s="668">
        <v>283</v>
      </c>
      <c r="J19" s="662">
        <v>4.9277381159672649</v>
      </c>
      <c r="K19" s="668">
        <v>230</v>
      </c>
      <c r="L19" s="662">
        <v>4.0048755006094376</v>
      </c>
      <c r="M19" s="656">
        <v>0</v>
      </c>
      <c r="N19" s="657">
        <v>0</v>
      </c>
      <c r="O19" s="668">
        <v>0</v>
      </c>
      <c r="P19" s="662">
        <f t="shared" si="2"/>
        <v>0</v>
      </c>
    </row>
    <row r="20" spans="1:16" s="644" customFormat="1" ht="16.5" customHeight="1" x14ac:dyDescent="0.2">
      <c r="A20" s="644">
        <v>12</v>
      </c>
      <c r="B20" s="671" t="s">
        <v>38</v>
      </c>
      <c r="C20" s="668">
        <f t="shared" si="0"/>
        <v>5294</v>
      </c>
      <c r="D20" s="662">
        <f t="shared" si="1"/>
        <v>100</v>
      </c>
      <c r="E20" s="656">
        <v>429</v>
      </c>
      <c r="F20" s="657">
        <v>8.1035134114091427</v>
      </c>
      <c r="G20" s="668">
        <v>3562</v>
      </c>
      <c r="H20" s="662">
        <v>67.283717415942576</v>
      </c>
      <c r="I20" s="668">
        <v>1007</v>
      </c>
      <c r="J20" s="662">
        <v>19.021533811862486</v>
      </c>
      <c r="K20" s="668">
        <v>296</v>
      </c>
      <c r="L20" s="662">
        <v>5.5912353607857952</v>
      </c>
      <c r="M20" s="656">
        <v>0</v>
      </c>
      <c r="N20" s="657">
        <v>0</v>
      </c>
      <c r="O20" s="668">
        <v>0</v>
      </c>
      <c r="P20" s="662">
        <f t="shared" si="2"/>
        <v>0</v>
      </c>
    </row>
    <row r="21" spans="1:16" s="644" customFormat="1" ht="16.5" customHeight="1" x14ac:dyDescent="0.2">
      <c r="A21" s="644">
        <v>13</v>
      </c>
      <c r="B21" s="671" t="s">
        <v>45</v>
      </c>
      <c r="C21" s="668">
        <f t="shared" si="0"/>
        <v>12231</v>
      </c>
      <c r="D21" s="662">
        <f t="shared" si="1"/>
        <v>100</v>
      </c>
      <c r="E21" s="656">
        <v>1099</v>
      </c>
      <c r="F21" s="657">
        <v>8.9853650560052323</v>
      </c>
      <c r="G21" s="668">
        <v>9047</v>
      </c>
      <c r="H21" s="662">
        <v>73.967786771318771</v>
      </c>
      <c r="I21" s="668">
        <v>955</v>
      </c>
      <c r="J21" s="662">
        <v>7.8080287793312078</v>
      </c>
      <c r="K21" s="668">
        <v>1130</v>
      </c>
      <c r="L21" s="662">
        <v>9.2388193933447802</v>
      </c>
      <c r="M21" s="656">
        <v>0</v>
      </c>
      <c r="N21" s="657">
        <v>0</v>
      </c>
      <c r="O21" s="668">
        <v>0</v>
      </c>
      <c r="P21" s="662">
        <f t="shared" si="2"/>
        <v>0</v>
      </c>
    </row>
    <row r="22" spans="1:16" s="644" customFormat="1" ht="16.5" customHeight="1" x14ac:dyDescent="0.2">
      <c r="A22" s="644">
        <v>14</v>
      </c>
      <c r="B22" s="671" t="s">
        <v>46</v>
      </c>
      <c r="C22" s="668">
        <f t="shared" si="0"/>
        <v>697</v>
      </c>
      <c r="D22" s="662">
        <f t="shared" si="1"/>
        <v>100</v>
      </c>
      <c r="E22" s="656">
        <v>3</v>
      </c>
      <c r="F22" s="657">
        <v>0.43041606886657102</v>
      </c>
      <c r="G22" s="668">
        <v>517</v>
      </c>
      <c r="H22" s="662">
        <v>74.175035868005736</v>
      </c>
      <c r="I22" s="668">
        <v>87</v>
      </c>
      <c r="J22" s="662">
        <v>12.48206599713056</v>
      </c>
      <c r="K22" s="668">
        <v>90</v>
      </c>
      <c r="L22" s="662">
        <v>12.91248206599713</v>
      </c>
      <c r="M22" s="656">
        <v>0</v>
      </c>
      <c r="N22" s="657">
        <v>0</v>
      </c>
      <c r="O22" s="668">
        <v>0</v>
      </c>
      <c r="P22" s="662">
        <f t="shared" si="2"/>
        <v>0</v>
      </c>
    </row>
    <row r="23" spans="1:16" s="644" customFormat="1" ht="16.5" customHeight="1" x14ac:dyDescent="0.2">
      <c r="A23" s="644">
        <v>15</v>
      </c>
      <c r="B23" s="671" t="s">
        <v>47</v>
      </c>
      <c r="C23" s="668">
        <f t="shared" si="0"/>
        <v>664</v>
      </c>
      <c r="D23" s="662">
        <f t="shared" si="1"/>
        <v>100</v>
      </c>
      <c r="E23" s="656">
        <v>430</v>
      </c>
      <c r="F23" s="657">
        <v>64.759036144578303</v>
      </c>
      <c r="G23" s="668">
        <v>196</v>
      </c>
      <c r="H23" s="662">
        <v>29.518072289156628</v>
      </c>
      <c r="I23" s="668">
        <v>37</v>
      </c>
      <c r="J23" s="662">
        <v>5.572289156626506</v>
      </c>
      <c r="K23" s="668">
        <v>1</v>
      </c>
      <c r="L23" s="662">
        <v>0.15060240963855423</v>
      </c>
      <c r="M23" s="656">
        <v>0</v>
      </c>
      <c r="N23" s="657">
        <v>0</v>
      </c>
      <c r="O23" s="668">
        <v>0</v>
      </c>
      <c r="P23" s="662">
        <f t="shared" si="2"/>
        <v>0</v>
      </c>
    </row>
    <row r="24" spans="1:16" s="644" customFormat="1" ht="16.5" customHeight="1" x14ac:dyDescent="0.2">
      <c r="A24" s="644">
        <v>16</v>
      </c>
      <c r="B24" s="671" t="s">
        <v>48</v>
      </c>
      <c r="C24" s="668">
        <f t="shared" si="0"/>
        <v>658</v>
      </c>
      <c r="D24" s="662">
        <f t="shared" si="1"/>
        <v>100</v>
      </c>
      <c r="E24" s="656">
        <v>0</v>
      </c>
      <c r="F24" s="657">
        <v>0</v>
      </c>
      <c r="G24" s="668">
        <v>654</v>
      </c>
      <c r="H24" s="662">
        <v>99.392097264437695</v>
      </c>
      <c r="I24" s="668">
        <v>4</v>
      </c>
      <c r="J24" s="662">
        <v>0.60790273556231</v>
      </c>
      <c r="K24" s="668">
        <v>0</v>
      </c>
      <c r="L24" s="662">
        <v>0</v>
      </c>
      <c r="M24" s="656">
        <v>0</v>
      </c>
      <c r="N24" s="657">
        <v>0</v>
      </c>
      <c r="O24" s="668">
        <v>0</v>
      </c>
      <c r="P24" s="662">
        <f t="shared" si="2"/>
        <v>0</v>
      </c>
    </row>
    <row r="25" spans="1:16" s="644" customFormat="1" ht="16.5" customHeight="1" x14ac:dyDescent="0.2">
      <c r="A25" s="644">
        <v>17</v>
      </c>
      <c r="B25" s="671" t="s">
        <v>49</v>
      </c>
      <c r="C25" s="668">
        <f t="shared" si="0"/>
        <v>507</v>
      </c>
      <c r="D25" s="662">
        <f t="shared" si="1"/>
        <v>100</v>
      </c>
      <c r="E25" s="656">
        <v>0</v>
      </c>
      <c r="F25" s="657">
        <v>0</v>
      </c>
      <c r="G25" s="668">
        <v>468</v>
      </c>
      <c r="H25" s="662">
        <v>92.307692307692307</v>
      </c>
      <c r="I25" s="668">
        <v>28</v>
      </c>
      <c r="J25" s="662">
        <v>5.5226824457593686</v>
      </c>
      <c r="K25" s="668">
        <v>0</v>
      </c>
      <c r="L25" s="662">
        <v>0</v>
      </c>
      <c r="M25" s="656">
        <v>11</v>
      </c>
      <c r="N25" s="657">
        <v>2.1696252465483234</v>
      </c>
      <c r="O25" s="668">
        <v>0</v>
      </c>
      <c r="P25" s="662">
        <f t="shared" si="2"/>
        <v>0</v>
      </c>
    </row>
    <row r="26" spans="1:16" s="644" customFormat="1" ht="16.5" customHeight="1" x14ac:dyDescent="0.2">
      <c r="B26" s="671" t="s">
        <v>4</v>
      </c>
      <c r="C26" s="668">
        <f t="shared" si="0"/>
        <v>1</v>
      </c>
      <c r="D26" s="662">
        <f t="shared" si="1"/>
        <v>100</v>
      </c>
      <c r="E26" s="656">
        <v>0</v>
      </c>
      <c r="F26" s="657">
        <v>0</v>
      </c>
      <c r="G26" s="668">
        <v>1</v>
      </c>
      <c r="H26" s="662">
        <v>100</v>
      </c>
      <c r="I26" s="668">
        <v>0</v>
      </c>
      <c r="J26" s="662">
        <v>0</v>
      </c>
      <c r="K26" s="668">
        <v>0</v>
      </c>
      <c r="L26" s="662">
        <v>0</v>
      </c>
      <c r="M26" s="656">
        <v>0</v>
      </c>
      <c r="N26" s="657">
        <v>0</v>
      </c>
      <c r="O26" s="668">
        <v>0</v>
      </c>
      <c r="P26" s="662">
        <f t="shared" si="2"/>
        <v>0</v>
      </c>
    </row>
    <row r="27" spans="1:16" s="642" customFormat="1" ht="14.25" x14ac:dyDescent="0.2">
      <c r="B27" s="663" t="s">
        <v>3</v>
      </c>
      <c r="C27" s="669">
        <f>SUM(C9:C26)</f>
        <v>69622</v>
      </c>
      <c r="D27" s="666">
        <f>C27/$C27*100</f>
        <v>100</v>
      </c>
      <c r="E27" s="669">
        <f>SUM(E9:E26)</f>
        <v>13794</v>
      </c>
      <c r="F27" s="665">
        <f>E27/$C27*100</f>
        <v>19.812702881273161</v>
      </c>
      <c r="G27" s="669">
        <f>SUM(G9:G26)</f>
        <v>45699</v>
      </c>
      <c r="H27" s="666">
        <f>G27/$C27*100</f>
        <v>65.638734882652045</v>
      </c>
      <c r="I27" s="669">
        <f>SUM(I9:I26)</f>
        <v>5179</v>
      </c>
      <c r="J27" s="666">
        <f>I27/$C27*100</f>
        <v>7.4387406279624262</v>
      </c>
      <c r="K27" s="669">
        <f>SUM(K9:K26)</f>
        <v>4928</v>
      </c>
      <c r="L27" s="666">
        <f>K27/$C27*100</f>
        <v>7.0782224009652115</v>
      </c>
      <c r="M27" s="669">
        <f>SUM(M9:M26)</f>
        <v>22</v>
      </c>
      <c r="N27" s="665">
        <f>M27/$C27*100</f>
        <v>3.1599207147166124E-2</v>
      </c>
      <c r="O27" s="669">
        <f>SUM(O9:O26)</f>
        <v>0</v>
      </c>
      <c r="P27" s="666">
        <f>O27/$C27*100</f>
        <v>0</v>
      </c>
    </row>
    <row r="28" spans="1:16" s="642" customFormat="1" ht="14.25" hidden="1" x14ac:dyDescent="0.2">
      <c r="A28" s="639">
        <v>18</v>
      </c>
      <c r="B28" s="639" t="s">
        <v>42</v>
      </c>
      <c r="C28" s="647"/>
      <c r="D28" s="648"/>
      <c r="E28" s="647"/>
      <c r="F28" s="648"/>
      <c r="G28" s="647"/>
      <c r="H28" s="648"/>
      <c r="I28" s="647"/>
      <c r="J28" s="648"/>
      <c r="K28" s="647"/>
      <c r="L28" s="648"/>
      <c r="M28" s="647"/>
      <c r="N28" s="648"/>
      <c r="O28" s="647"/>
      <c r="P28" s="648"/>
    </row>
    <row r="29" spans="1:16" s="650" customFormat="1" hidden="1" x14ac:dyDescent="0.2">
      <c r="A29" s="639">
        <v>19</v>
      </c>
      <c r="B29" s="639" t="s">
        <v>50</v>
      </c>
      <c r="C29" s="649"/>
      <c r="D29" s="649"/>
      <c r="E29" s="649"/>
      <c r="F29" s="649"/>
      <c r="G29" s="649"/>
      <c r="H29" s="649"/>
      <c r="I29" s="649"/>
      <c r="K29" s="649"/>
      <c r="L29" s="649"/>
      <c r="M29" s="649"/>
      <c r="N29" s="649"/>
      <c r="O29" s="649"/>
      <c r="P29" s="649"/>
    </row>
    <row r="30" spans="1:16" hidden="1" x14ac:dyDescent="0.2">
      <c r="C30" s="652"/>
      <c r="D30" s="652"/>
      <c r="E30" s="652"/>
      <c r="F30" s="652"/>
      <c r="G30" s="652"/>
      <c r="H30" s="652"/>
      <c r="I30" s="652"/>
      <c r="J30" s="652"/>
      <c r="K30" s="652"/>
      <c r="L30" s="652"/>
      <c r="M30" s="652"/>
      <c r="N30" s="652"/>
      <c r="O30" s="652"/>
      <c r="P30" s="652"/>
    </row>
    <row r="31" spans="1:16" hidden="1" x14ac:dyDescent="0.2">
      <c r="B31" s="653"/>
      <c r="C31" s="654"/>
      <c r="D31" s="654"/>
      <c r="E31" s="654"/>
      <c r="F31" s="654"/>
      <c r="G31" s="654"/>
      <c r="M31" s="653"/>
      <c r="N31" s="653"/>
    </row>
    <row r="32" spans="1:16" hidden="1" x14ac:dyDescent="0.2">
      <c r="B32" s="653"/>
      <c r="D32" s="653"/>
      <c r="M32" s="653"/>
      <c r="N32" s="653"/>
    </row>
    <row r="33" spans="2:14" hidden="1" x14ac:dyDescent="0.2">
      <c r="B33" s="653"/>
      <c r="D33" s="653"/>
      <c r="M33" s="653"/>
      <c r="N33" s="653"/>
    </row>
    <row r="34" spans="2:14" hidden="1" x14ac:dyDescent="0.2">
      <c r="B34" s="653"/>
      <c r="D34" s="653"/>
      <c r="M34" s="653"/>
      <c r="N34" s="653"/>
    </row>
    <row r="35" spans="2:14" hidden="1" x14ac:dyDescent="0.2">
      <c r="B35" s="653"/>
      <c r="D35" s="653"/>
      <c r="M35" s="653"/>
      <c r="N35" s="653"/>
    </row>
    <row r="36" spans="2:14" hidden="1" x14ac:dyDescent="0.2">
      <c r="B36" s="653"/>
      <c r="D36" s="653"/>
      <c r="M36" s="653"/>
      <c r="N36" s="653"/>
    </row>
    <row r="37" spans="2:14" hidden="1" x14ac:dyDescent="0.2">
      <c r="B37" s="653"/>
      <c r="D37" s="653"/>
      <c r="M37" s="653"/>
      <c r="N37" s="653"/>
    </row>
    <row r="38" spans="2:14" hidden="1" x14ac:dyDescent="0.2">
      <c r="B38" s="653"/>
      <c r="D38" s="653"/>
      <c r="M38" s="653"/>
      <c r="N38" s="653"/>
    </row>
    <row r="39" spans="2:14" hidden="1" x14ac:dyDescent="0.2">
      <c r="B39" s="653"/>
      <c r="D39" s="653"/>
      <c r="M39" s="653"/>
      <c r="N39" s="653"/>
    </row>
    <row r="40" spans="2:14" hidden="1" x14ac:dyDescent="0.2">
      <c r="B40" s="653"/>
      <c r="D40" s="653"/>
      <c r="M40" s="653"/>
      <c r="N40" s="653"/>
    </row>
    <row r="41" spans="2:14" s="1008" customFormat="1" x14ac:dyDescent="0.2">
      <c r="B41" s="653"/>
      <c r="C41" s="1007"/>
      <c r="D41" s="653"/>
      <c r="M41" s="653"/>
      <c r="N41" s="653"/>
    </row>
    <row r="42" spans="2:14" s="1004" customFormat="1" ht="12.75" customHeight="1" x14ac:dyDescent="0.2">
      <c r="B42" s="639"/>
      <c r="C42" s="1010"/>
      <c r="D42" s="639"/>
      <c r="M42" s="639"/>
      <c r="N42" s="639"/>
    </row>
    <row r="43" spans="2:14" s="1004" customFormat="1" x14ac:dyDescent="0.2">
      <c r="B43" s="639"/>
      <c r="D43" s="639"/>
      <c r="M43" s="639"/>
      <c r="N43" s="639"/>
    </row>
    <row r="44" spans="2:14" s="1004" customFormat="1" x14ac:dyDescent="0.2">
      <c r="D44" s="639"/>
      <c r="M44" s="639"/>
      <c r="N44" s="639"/>
    </row>
    <row r="45" spans="2:14" s="1004" customFormat="1" x14ac:dyDescent="0.2">
      <c r="B45" s="862" t="s">
        <v>42</v>
      </c>
      <c r="C45" s="863"/>
      <c r="D45" s="864"/>
      <c r="E45" s="863"/>
      <c r="F45" s="863"/>
      <c r="G45" s="865">
        <f>IFERROR(GETPIVOTDATA("ID PRESTACION
COUNT",#REF!,"CCAA",$B45,"Grado Resuelto",$B$1,"Subtipo",G$1),0)</f>
        <v>0</v>
      </c>
      <c r="H45" s="863"/>
      <c r="M45" s="639"/>
      <c r="N45" s="639"/>
    </row>
    <row r="46" spans="2:14" s="1004" customFormat="1" x14ac:dyDescent="0.2">
      <c r="B46" s="862" t="s">
        <v>50</v>
      </c>
      <c r="C46" s="863"/>
      <c r="D46" s="864"/>
      <c r="E46" s="863"/>
      <c r="F46" s="863"/>
      <c r="G46" s="865">
        <f>IFERROR(GETPIVOTDATA("ID PRESTACION
COUNT",#REF!,"CCAA",$B46,"Grado Resuelto",$B$1,"Subtipo",G$1),0)</f>
        <v>0</v>
      </c>
      <c r="H46" s="863"/>
      <c r="M46" s="639"/>
      <c r="N46" s="639"/>
    </row>
    <row r="47" spans="2:14" s="1004" customFormat="1" x14ac:dyDescent="0.2">
      <c r="D47" s="639"/>
      <c r="M47" s="639"/>
      <c r="N47" s="639"/>
    </row>
    <row r="48" spans="2:14" s="1008" customFormat="1" x14ac:dyDescent="0.2">
      <c r="D48" s="653"/>
    </row>
    <row r="49" spans="4:4" s="1008" customFormat="1" x14ac:dyDescent="0.2">
      <c r="D49" s="653"/>
    </row>
    <row r="50" spans="4:4" x14ac:dyDescent="0.2">
      <c r="D50" s="653"/>
    </row>
    <row r="51" spans="4:4" x14ac:dyDescent="0.2">
      <c r="D51" s="653"/>
    </row>
    <row r="52" spans="4:4" x14ac:dyDescent="0.2">
      <c r="D52" s="653"/>
    </row>
    <row r="53" spans="4:4" x14ac:dyDescent="0.2">
      <c r="D53" s="653"/>
    </row>
    <row r="54" spans="4:4" x14ac:dyDescent="0.2">
      <c r="D54" s="653"/>
    </row>
    <row r="55" spans="4:4" x14ac:dyDescent="0.2">
      <c r="D55" s="653"/>
    </row>
    <row r="56" spans="4:4" x14ac:dyDescent="0.2">
      <c r="D56" s="653"/>
    </row>
    <row r="57" spans="4:4" x14ac:dyDescent="0.2">
      <c r="D57" s="653"/>
    </row>
    <row r="58" spans="4:4" x14ac:dyDescent="0.2">
      <c r="D58" s="653"/>
    </row>
    <row r="59" spans="4:4" x14ac:dyDescent="0.2">
      <c r="D59" s="653"/>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48">
    <tabColor theme="0"/>
    <pageSetUpPr fitToPage="1"/>
  </sheetPr>
  <dimension ref="A1:U59"/>
  <sheetViews>
    <sheetView zoomScaleNormal="100" workbookViewId="0"/>
  </sheetViews>
  <sheetFormatPr baseColWidth="10" defaultColWidth="11.42578125" defaultRowHeight="15" x14ac:dyDescent="0.2"/>
  <cols>
    <col min="1" max="1" width="0.5703125" style="651" customWidth="1"/>
    <col min="2" max="2" width="26.5703125" style="651" bestFit="1" customWidth="1"/>
    <col min="3" max="3" width="7.85546875" style="651" customWidth="1"/>
    <col min="4" max="4" width="7" style="651" bestFit="1" customWidth="1"/>
    <col min="5" max="5" width="8.5703125" style="651" customWidth="1"/>
    <col min="6" max="6" width="5.42578125" style="651" customWidth="1"/>
    <col min="7" max="7" width="8.28515625" style="651" customWidth="1"/>
    <col min="8" max="8" width="7" style="651" bestFit="1" customWidth="1"/>
    <col min="9" max="9" width="9.7109375" style="651" customWidth="1"/>
    <col min="10" max="10" width="6" style="651" customWidth="1"/>
    <col min="11" max="11" width="7" style="651" customWidth="1"/>
    <col min="12" max="12" width="6" style="651" customWidth="1"/>
    <col min="13" max="13" width="7.140625" style="651" customWidth="1"/>
    <col min="14" max="14" width="6" style="651" customWidth="1"/>
    <col min="15" max="15" width="7.140625" style="651" customWidth="1"/>
    <col min="16" max="16" width="7.28515625" style="651" customWidth="1"/>
    <col min="17" max="16384" width="11.42578125" style="651"/>
  </cols>
  <sheetData>
    <row r="1" spans="1:21" s="630" customFormat="1" ht="12.75" customHeight="1" x14ac:dyDescent="0.2">
      <c r="B1" s="631" t="s">
        <v>36</v>
      </c>
      <c r="E1" s="632" t="s">
        <v>203</v>
      </c>
      <c r="F1" s="632"/>
      <c r="G1" s="632" t="s">
        <v>204</v>
      </c>
      <c r="H1" s="632"/>
      <c r="I1" s="632" t="s">
        <v>205</v>
      </c>
      <c r="J1" s="632"/>
      <c r="K1" s="632" t="s">
        <v>206</v>
      </c>
      <c r="L1" s="632"/>
      <c r="M1" s="632" t="s">
        <v>207</v>
      </c>
      <c r="N1" s="632"/>
      <c r="O1" s="632" t="s">
        <v>208</v>
      </c>
    </row>
    <row r="2" spans="1:21" s="633" customFormat="1" ht="48" customHeight="1" x14ac:dyDescent="0.2">
      <c r="B2" s="634"/>
      <c r="C2" s="634"/>
      <c r="D2" s="634"/>
      <c r="E2" s="634"/>
      <c r="F2" s="634"/>
      <c r="G2" s="634"/>
      <c r="H2" s="634"/>
    </row>
    <row r="3" spans="1:21" s="635" customFormat="1" ht="19.5" x14ac:dyDescent="0.2">
      <c r="B3" s="1032" t="s">
        <v>453</v>
      </c>
      <c r="C3" s="1032"/>
      <c r="D3" s="1032"/>
      <c r="E3" s="1032"/>
      <c r="F3" s="1032"/>
      <c r="G3" s="1032"/>
      <c r="H3" s="1032"/>
      <c r="I3" s="1032"/>
      <c r="J3" s="1032"/>
      <c r="K3" s="1032"/>
      <c r="L3" s="1032"/>
      <c r="M3" s="1032"/>
      <c r="N3" s="1032"/>
      <c r="O3" s="1032"/>
      <c r="P3" s="1032"/>
    </row>
    <row r="4" spans="1:21" s="635" customFormat="1" x14ac:dyDescent="0.2">
      <c r="B4" s="1035" t="str">
        <f>porsaad!B6</f>
        <v>Situación a 31 de mayo de 2023</v>
      </c>
      <c r="C4" s="1035"/>
      <c r="D4" s="1035"/>
      <c r="E4" s="1035"/>
      <c r="F4" s="1035"/>
      <c r="G4" s="1035"/>
      <c r="H4" s="1035"/>
      <c r="I4" s="1035"/>
      <c r="J4" s="1035"/>
      <c r="K4" s="1035"/>
      <c r="L4" s="1035"/>
      <c r="M4" s="1035"/>
      <c r="N4" s="1035"/>
      <c r="O4" s="1035"/>
      <c r="P4" s="1035"/>
      <c r="Q4" s="636"/>
      <c r="R4" s="636"/>
      <c r="S4" s="636"/>
      <c r="T4" s="636"/>
      <c r="U4" s="636"/>
    </row>
    <row r="5" spans="1:21" s="470" customFormat="1" ht="7.5" customHeight="1" x14ac:dyDescent="0.2">
      <c r="B5" s="637"/>
      <c r="C5" s="638" t="s">
        <v>203</v>
      </c>
      <c r="D5" s="638"/>
      <c r="E5" s="638" t="s">
        <v>204</v>
      </c>
      <c r="F5" s="638"/>
      <c r="G5" s="638" t="s">
        <v>205</v>
      </c>
      <c r="H5" s="638"/>
      <c r="I5" s="638" t="s">
        <v>206</v>
      </c>
      <c r="J5" s="638"/>
      <c r="K5" s="639" t="s">
        <v>207</v>
      </c>
      <c r="L5" s="638"/>
      <c r="M5" s="639" t="s">
        <v>208</v>
      </c>
      <c r="O5" s="639" t="s">
        <v>208</v>
      </c>
    </row>
    <row r="6" spans="1:21" s="635" customFormat="1" ht="15" customHeight="1" x14ac:dyDescent="0.2">
      <c r="B6" s="655"/>
      <c r="C6" s="1158" t="s">
        <v>209</v>
      </c>
      <c r="D6" s="1159"/>
      <c r="E6" s="1159"/>
      <c r="F6" s="1159"/>
      <c r="G6" s="1159"/>
      <c r="H6" s="1159"/>
      <c r="I6" s="1159"/>
      <c r="J6" s="1159"/>
      <c r="K6" s="1159"/>
      <c r="L6" s="1159"/>
      <c r="M6" s="1159"/>
      <c r="N6" s="1159"/>
      <c r="O6" s="1159"/>
      <c r="P6" s="1160"/>
    </row>
    <row r="7" spans="1:21" s="635" customFormat="1" ht="57" customHeight="1" x14ac:dyDescent="0.2">
      <c r="B7" s="1161" t="s">
        <v>15</v>
      </c>
      <c r="C7" s="1157" t="s">
        <v>3</v>
      </c>
      <c r="D7" s="1157"/>
      <c r="E7" s="1157" t="s">
        <v>210</v>
      </c>
      <c r="F7" s="1157"/>
      <c r="G7" s="1157" t="s">
        <v>211</v>
      </c>
      <c r="H7" s="1157"/>
      <c r="I7" s="1157" t="s">
        <v>212</v>
      </c>
      <c r="J7" s="1157"/>
      <c r="K7" s="1157" t="s">
        <v>213</v>
      </c>
      <c r="L7" s="1157"/>
      <c r="M7" s="1157" t="s">
        <v>214</v>
      </c>
      <c r="N7" s="1157"/>
      <c r="O7" s="1157" t="s">
        <v>215</v>
      </c>
      <c r="P7" s="1157"/>
    </row>
    <row r="8" spans="1:21" s="640" customFormat="1" ht="12" customHeight="1" x14ac:dyDescent="0.2">
      <c r="B8" s="1162"/>
      <c r="C8" s="658" t="s">
        <v>12</v>
      </c>
      <c r="D8" s="658" t="s">
        <v>31</v>
      </c>
      <c r="E8" s="658" t="s">
        <v>12</v>
      </c>
      <c r="F8" s="658" t="s">
        <v>31</v>
      </c>
      <c r="G8" s="658" t="s">
        <v>12</v>
      </c>
      <c r="H8" s="658" t="s">
        <v>31</v>
      </c>
      <c r="I8" s="658" t="s">
        <v>12</v>
      </c>
      <c r="J8" s="658" t="s">
        <v>31</v>
      </c>
      <c r="K8" s="658" t="s">
        <v>12</v>
      </c>
      <c r="L8" s="658" t="s">
        <v>31</v>
      </c>
      <c r="M8" s="658" t="s">
        <v>12</v>
      </c>
      <c r="N8" s="658" t="s">
        <v>31</v>
      </c>
      <c r="O8" s="658" t="s">
        <v>12</v>
      </c>
      <c r="P8" s="658" t="s">
        <v>31</v>
      </c>
      <c r="R8" s="641"/>
    </row>
    <row r="9" spans="1:21" s="642" customFormat="1" ht="16.5" customHeight="1" x14ac:dyDescent="0.2">
      <c r="A9" s="642">
        <v>1</v>
      </c>
      <c r="B9" s="670" t="s">
        <v>11</v>
      </c>
      <c r="C9" s="667">
        <f>E9+G9+I9+K9+M9+O9</f>
        <v>1770</v>
      </c>
      <c r="D9" s="661">
        <f>IFERROR(C9/$C9*100,"-")</f>
        <v>100</v>
      </c>
      <c r="E9" s="659">
        <v>0</v>
      </c>
      <c r="F9" s="660">
        <v>0</v>
      </c>
      <c r="G9" s="667">
        <v>1700</v>
      </c>
      <c r="H9" s="661">
        <v>96.045197740112997</v>
      </c>
      <c r="I9" s="667">
        <v>70</v>
      </c>
      <c r="J9" s="661">
        <v>3.9548022598870061</v>
      </c>
      <c r="K9" s="667">
        <v>0</v>
      </c>
      <c r="L9" s="661">
        <v>0</v>
      </c>
      <c r="M9" s="659">
        <v>0</v>
      </c>
      <c r="N9" s="660">
        <v>0</v>
      </c>
      <c r="O9" s="667">
        <v>0</v>
      </c>
      <c r="P9" s="661">
        <f>IFERROR(O9/$C9*100,"-")</f>
        <v>0</v>
      </c>
      <c r="R9" s="643"/>
    </row>
    <row r="10" spans="1:21" s="644" customFormat="1" ht="16.5" customHeight="1" x14ac:dyDescent="0.2">
      <c r="A10" s="644">
        <v>2</v>
      </c>
      <c r="B10" s="671" t="s">
        <v>10</v>
      </c>
      <c r="C10" s="668">
        <f t="shared" ref="C10:C26" si="0">E10+G10+I10+K10+M10+O10</f>
        <v>3420</v>
      </c>
      <c r="D10" s="662">
        <f t="shared" ref="D10:D26" si="1">IFERROR(C10/$C10*100,"-")</f>
        <v>100</v>
      </c>
      <c r="E10" s="656">
        <v>1</v>
      </c>
      <c r="F10" s="657">
        <v>2.9239766081871347E-2</v>
      </c>
      <c r="G10" s="668">
        <v>3147</v>
      </c>
      <c r="H10" s="662">
        <v>92.017543859649123</v>
      </c>
      <c r="I10" s="668">
        <v>272</v>
      </c>
      <c r="J10" s="662">
        <v>7.9532163742690063</v>
      </c>
      <c r="K10" s="668">
        <v>0</v>
      </c>
      <c r="L10" s="662">
        <v>0</v>
      </c>
      <c r="M10" s="656">
        <v>0</v>
      </c>
      <c r="N10" s="657">
        <v>0</v>
      </c>
      <c r="O10" s="668">
        <v>0</v>
      </c>
      <c r="P10" s="662">
        <f t="shared" ref="P10:P26" si="2">IFERROR(O10/$C10*100,"-")</f>
        <v>0</v>
      </c>
      <c r="R10" s="645"/>
    </row>
    <row r="11" spans="1:21" s="644" customFormat="1" ht="16.5" customHeight="1" x14ac:dyDescent="0.2">
      <c r="A11" s="644">
        <v>3</v>
      </c>
      <c r="B11" s="671" t="s">
        <v>40</v>
      </c>
      <c r="C11" s="668">
        <f t="shared" si="0"/>
        <v>1397</v>
      </c>
      <c r="D11" s="662">
        <f t="shared" si="1"/>
        <v>100</v>
      </c>
      <c r="E11" s="656">
        <v>62</v>
      </c>
      <c r="F11" s="657">
        <v>4.4380816034359336</v>
      </c>
      <c r="G11" s="668">
        <v>1174</v>
      </c>
      <c r="H11" s="662">
        <v>84.037222619899794</v>
      </c>
      <c r="I11" s="668">
        <v>123</v>
      </c>
      <c r="J11" s="662">
        <v>8.8045812455261281</v>
      </c>
      <c r="K11" s="668">
        <v>7</v>
      </c>
      <c r="L11" s="662">
        <v>0.50107372942018613</v>
      </c>
      <c r="M11" s="656">
        <v>31</v>
      </c>
      <c r="N11" s="657">
        <v>2.2190408017179668</v>
      </c>
      <c r="O11" s="668">
        <v>0</v>
      </c>
      <c r="P11" s="662">
        <f t="shared" si="2"/>
        <v>0</v>
      </c>
      <c r="R11" s="645"/>
    </row>
    <row r="12" spans="1:21" s="644" customFormat="1" ht="16.5" customHeight="1" x14ac:dyDescent="0.2">
      <c r="A12" s="644">
        <v>4</v>
      </c>
      <c r="B12" s="671" t="s">
        <v>41</v>
      </c>
      <c r="C12" s="668">
        <f t="shared" si="0"/>
        <v>360</v>
      </c>
      <c r="D12" s="662">
        <f t="shared" si="1"/>
        <v>100</v>
      </c>
      <c r="E12" s="656">
        <v>0</v>
      </c>
      <c r="F12" s="657">
        <v>0</v>
      </c>
      <c r="G12" s="668">
        <v>295</v>
      </c>
      <c r="H12" s="662">
        <v>81.944444444444443</v>
      </c>
      <c r="I12" s="668">
        <v>65</v>
      </c>
      <c r="J12" s="662">
        <v>18.055555555555554</v>
      </c>
      <c r="K12" s="668">
        <v>0</v>
      </c>
      <c r="L12" s="662">
        <v>0</v>
      </c>
      <c r="M12" s="656">
        <v>0</v>
      </c>
      <c r="N12" s="657">
        <v>0</v>
      </c>
      <c r="O12" s="668">
        <v>0</v>
      </c>
      <c r="P12" s="662">
        <f t="shared" si="2"/>
        <v>0</v>
      </c>
      <c r="R12" s="645"/>
    </row>
    <row r="13" spans="1:21" s="644" customFormat="1" ht="16.5" customHeight="1" x14ac:dyDescent="0.2">
      <c r="A13" s="644">
        <v>5</v>
      </c>
      <c r="B13" s="671" t="s">
        <v>9</v>
      </c>
      <c r="C13" s="668">
        <f t="shared" si="0"/>
        <v>4096</v>
      </c>
      <c r="D13" s="662">
        <f t="shared" si="1"/>
        <v>100</v>
      </c>
      <c r="E13" s="656">
        <v>2692</v>
      </c>
      <c r="F13" s="657">
        <v>65.72265625</v>
      </c>
      <c r="G13" s="668">
        <v>526</v>
      </c>
      <c r="H13" s="662">
        <v>12.841796875</v>
      </c>
      <c r="I13" s="668">
        <v>269</v>
      </c>
      <c r="J13" s="662">
        <v>6.5673828125</v>
      </c>
      <c r="K13" s="668">
        <v>607</v>
      </c>
      <c r="L13" s="662">
        <v>14.8193359375</v>
      </c>
      <c r="M13" s="656">
        <v>2</v>
      </c>
      <c r="N13" s="657">
        <v>4.8828125E-2</v>
      </c>
      <c r="O13" s="668">
        <v>0</v>
      </c>
      <c r="P13" s="662">
        <f t="shared" si="2"/>
        <v>0</v>
      </c>
      <c r="R13" s="645"/>
    </row>
    <row r="14" spans="1:21" s="644" customFormat="1" ht="16.5" customHeight="1" x14ac:dyDescent="0.2">
      <c r="A14" s="644">
        <v>6</v>
      </c>
      <c r="B14" s="671" t="s">
        <v>8</v>
      </c>
      <c r="C14" s="668">
        <f t="shared" si="0"/>
        <v>91</v>
      </c>
      <c r="D14" s="662">
        <f t="shared" si="1"/>
        <v>100</v>
      </c>
      <c r="E14" s="656">
        <v>0</v>
      </c>
      <c r="F14" s="657">
        <v>0</v>
      </c>
      <c r="G14" s="668">
        <v>91</v>
      </c>
      <c r="H14" s="662">
        <v>100</v>
      </c>
      <c r="I14" s="668">
        <v>0</v>
      </c>
      <c r="J14" s="662">
        <v>0</v>
      </c>
      <c r="K14" s="668">
        <v>0</v>
      </c>
      <c r="L14" s="662">
        <v>0</v>
      </c>
      <c r="M14" s="656">
        <v>0</v>
      </c>
      <c r="N14" s="657">
        <v>0</v>
      </c>
      <c r="O14" s="668">
        <v>0</v>
      </c>
      <c r="P14" s="662">
        <f t="shared" si="2"/>
        <v>0</v>
      </c>
    </row>
    <row r="15" spans="1:21" s="646" customFormat="1" ht="16.5" customHeight="1" x14ac:dyDescent="0.2">
      <c r="A15" s="646">
        <v>7</v>
      </c>
      <c r="B15" s="671" t="s">
        <v>7</v>
      </c>
      <c r="C15" s="668">
        <f t="shared" si="0"/>
        <v>16306</v>
      </c>
      <c r="D15" s="662">
        <f t="shared" si="1"/>
        <v>100</v>
      </c>
      <c r="E15" s="656">
        <v>3043</v>
      </c>
      <c r="F15" s="657">
        <v>18.661842266650314</v>
      </c>
      <c r="G15" s="668">
        <v>9264</v>
      </c>
      <c r="H15" s="662">
        <v>56.813442904452351</v>
      </c>
      <c r="I15" s="668">
        <v>1898</v>
      </c>
      <c r="J15" s="662">
        <v>11.639887158101313</v>
      </c>
      <c r="K15" s="668">
        <v>2101</v>
      </c>
      <c r="L15" s="662">
        <v>12.884827670796026</v>
      </c>
      <c r="M15" s="656">
        <v>0</v>
      </c>
      <c r="N15" s="657">
        <v>0</v>
      </c>
      <c r="O15" s="668">
        <v>0</v>
      </c>
      <c r="P15" s="662">
        <f t="shared" si="2"/>
        <v>0</v>
      </c>
    </row>
    <row r="16" spans="1:21" s="646" customFormat="1" ht="16.5" customHeight="1" x14ac:dyDescent="0.2">
      <c r="A16" s="646">
        <v>8</v>
      </c>
      <c r="B16" s="671" t="s">
        <v>43</v>
      </c>
      <c r="C16" s="668">
        <f t="shared" si="0"/>
        <v>3376</v>
      </c>
      <c r="D16" s="662">
        <f t="shared" si="1"/>
        <v>100</v>
      </c>
      <c r="E16" s="656">
        <v>204</v>
      </c>
      <c r="F16" s="657">
        <v>6.0426540284360186</v>
      </c>
      <c r="G16" s="668">
        <v>2378</v>
      </c>
      <c r="H16" s="662">
        <v>70.438388625592424</v>
      </c>
      <c r="I16" s="668">
        <v>144</v>
      </c>
      <c r="J16" s="662">
        <v>4.2654028436018958</v>
      </c>
      <c r="K16" s="668">
        <v>650</v>
      </c>
      <c r="L16" s="662">
        <v>19.253554502369667</v>
      </c>
      <c r="M16" s="656">
        <v>0</v>
      </c>
      <c r="N16" s="657">
        <v>0</v>
      </c>
      <c r="O16" s="668">
        <v>0</v>
      </c>
      <c r="P16" s="662">
        <f t="shared" si="2"/>
        <v>0</v>
      </c>
    </row>
    <row r="17" spans="1:16" s="646" customFormat="1" ht="16.5" customHeight="1" x14ac:dyDescent="0.2">
      <c r="A17" s="646">
        <v>9</v>
      </c>
      <c r="B17" s="671" t="s">
        <v>44</v>
      </c>
      <c r="C17" s="668">
        <f t="shared" si="0"/>
        <v>9900</v>
      </c>
      <c r="D17" s="662">
        <f t="shared" si="1"/>
        <v>100</v>
      </c>
      <c r="E17" s="656">
        <v>2751</v>
      </c>
      <c r="F17" s="657">
        <v>27.787878787878789</v>
      </c>
      <c r="G17" s="668">
        <v>6241</v>
      </c>
      <c r="H17" s="662">
        <v>63.040404040404042</v>
      </c>
      <c r="I17" s="668">
        <v>908</v>
      </c>
      <c r="J17" s="662">
        <v>9.1717171717171713</v>
      </c>
      <c r="K17" s="668">
        <v>0</v>
      </c>
      <c r="L17" s="662">
        <v>0</v>
      </c>
      <c r="M17" s="656">
        <v>0</v>
      </c>
      <c r="N17" s="657">
        <v>0</v>
      </c>
      <c r="O17" s="668">
        <v>0</v>
      </c>
      <c r="P17" s="662">
        <f t="shared" si="2"/>
        <v>0</v>
      </c>
    </row>
    <row r="18" spans="1:16" s="646" customFormat="1" ht="16.5" customHeight="1" x14ac:dyDescent="0.2">
      <c r="A18" s="646">
        <v>10</v>
      </c>
      <c r="B18" s="671" t="s">
        <v>6</v>
      </c>
      <c r="C18" s="668">
        <f t="shared" si="0"/>
        <v>8199</v>
      </c>
      <c r="D18" s="662">
        <f t="shared" si="1"/>
        <v>100</v>
      </c>
      <c r="E18" s="656">
        <v>4139</v>
      </c>
      <c r="F18" s="657">
        <v>50.481766069032808</v>
      </c>
      <c r="G18" s="668">
        <v>3474</v>
      </c>
      <c r="H18" s="662">
        <v>42.371020856201973</v>
      </c>
      <c r="I18" s="668">
        <v>206</v>
      </c>
      <c r="J18" s="662">
        <v>2.5125015245761677</v>
      </c>
      <c r="K18" s="668">
        <v>380</v>
      </c>
      <c r="L18" s="662">
        <v>4.6347115501890475</v>
      </c>
      <c r="M18" s="656">
        <v>0</v>
      </c>
      <c r="N18" s="657">
        <v>0</v>
      </c>
      <c r="O18" s="668">
        <v>0</v>
      </c>
      <c r="P18" s="662">
        <f t="shared" si="2"/>
        <v>0</v>
      </c>
    </row>
    <row r="19" spans="1:16" s="644" customFormat="1" ht="16.5" customHeight="1" x14ac:dyDescent="0.2">
      <c r="A19" s="644">
        <v>11</v>
      </c>
      <c r="B19" s="671" t="s">
        <v>5</v>
      </c>
      <c r="C19" s="668">
        <f t="shared" si="0"/>
        <v>5837</v>
      </c>
      <c r="D19" s="662">
        <f t="shared" si="1"/>
        <v>100</v>
      </c>
      <c r="E19" s="656">
        <v>4292</v>
      </c>
      <c r="F19" s="657">
        <v>73.530923419564843</v>
      </c>
      <c r="G19" s="668">
        <v>951</v>
      </c>
      <c r="H19" s="662">
        <v>16.292616069898923</v>
      </c>
      <c r="I19" s="668">
        <v>246</v>
      </c>
      <c r="J19" s="662">
        <v>4.214493746787733</v>
      </c>
      <c r="K19" s="668">
        <v>348</v>
      </c>
      <c r="L19" s="662">
        <v>5.9619667637485012</v>
      </c>
      <c r="M19" s="656">
        <v>0</v>
      </c>
      <c r="N19" s="657">
        <v>0</v>
      </c>
      <c r="O19" s="668">
        <v>0</v>
      </c>
      <c r="P19" s="662">
        <f t="shared" si="2"/>
        <v>0</v>
      </c>
    </row>
    <row r="20" spans="1:16" s="644" customFormat="1" ht="16.5" customHeight="1" x14ac:dyDescent="0.2">
      <c r="A20" s="644">
        <v>12</v>
      </c>
      <c r="B20" s="671" t="s">
        <v>38</v>
      </c>
      <c r="C20" s="668">
        <f t="shared" si="0"/>
        <v>4246</v>
      </c>
      <c r="D20" s="662">
        <f t="shared" si="1"/>
        <v>100</v>
      </c>
      <c r="E20" s="656">
        <v>613</v>
      </c>
      <c r="F20" s="657">
        <v>14.43711728685822</v>
      </c>
      <c r="G20" s="668">
        <v>2184</v>
      </c>
      <c r="H20" s="662">
        <v>51.436646255299102</v>
      </c>
      <c r="I20" s="668">
        <v>866</v>
      </c>
      <c r="J20" s="662">
        <v>20.395666509656145</v>
      </c>
      <c r="K20" s="668">
        <v>583</v>
      </c>
      <c r="L20" s="662">
        <v>13.730569948186528</v>
      </c>
      <c r="M20" s="656">
        <v>0</v>
      </c>
      <c r="N20" s="657">
        <v>0</v>
      </c>
      <c r="O20" s="668">
        <v>0</v>
      </c>
      <c r="P20" s="662">
        <f t="shared" si="2"/>
        <v>0</v>
      </c>
    </row>
    <row r="21" spans="1:16" s="644" customFormat="1" ht="16.5" customHeight="1" x14ac:dyDescent="0.2">
      <c r="A21" s="644">
        <v>13</v>
      </c>
      <c r="B21" s="671" t="s">
        <v>45</v>
      </c>
      <c r="C21" s="668">
        <f t="shared" si="0"/>
        <v>8353</v>
      </c>
      <c r="D21" s="662">
        <f t="shared" si="1"/>
        <v>100</v>
      </c>
      <c r="E21" s="656">
        <v>775</v>
      </c>
      <c r="F21" s="657">
        <v>9.2781036753262303</v>
      </c>
      <c r="G21" s="668">
        <v>5450</v>
      </c>
      <c r="H21" s="662">
        <v>65.24601939422962</v>
      </c>
      <c r="I21" s="668">
        <v>774</v>
      </c>
      <c r="J21" s="662">
        <v>9.2661319286483899</v>
      </c>
      <c r="K21" s="668">
        <v>1354</v>
      </c>
      <c r="L21" s="662">
        <v>16.20974500179576</v>
      </c>
      <c r="M21" s="656">
        <v>0</v>
      </c>
      <c r="N21" s="657">
        <v>0</v>
      </c>
      <c r="O21" s="668">
        <v>0</v>
      </c>
      <c r="P21" s="662">
        <f t="shared" si="2"/>
        <v>0</v>
      </c>
    </row>
    <row r="22" spans="1:16" s="644" customFormat="1" ht="16.5" customHeight="1" x14ac:dyDescent="0.2">
      <c r="A22" s="644">
        <v>14</v>
      </c>
      <c r="B22" s="671" t="s">
        <v>46</v>
      </c>
      <c r="C22" s="668">
        <f t="shared" si="0"/>
        <v>413</v>
      </c>
      <c r="D22" s="662">
        <f t="shared" si="1"/>
        <v>100</v>
      </c>
      <c r="E22" s="656">
        <v>5</v>
      </c>
      <c r="F22" s="657">
        <v>1.2106537530266344</v>
      </c>
      <c r="G22" s="668">
        <v>187</v>
      </c>
      <c r="H22" s="662">
        <v>45.278450363196129</v>
      </c>
      <c r="I22" s="668">
        <v>89</v>
      </c>
      <c r="J22" s="662">
        <v>21.54963680387409</v>
      </c>
      <c r="K22" s="668">
        <v>132</v>
      </c>
      <c r="L22" s="662">
        <v>31.961259079903147</v>
      </c>
      <c r="M22" s="656">
        <v>0</v>
      </c>
      <c r="N22" s="657">
        <v>0</v>
      </c>
      <c r="O22" s="668">
        <v>0</v>
      </c>
      <c r="P22" s="662">
        <f t="shared" si="2"/>
        <v>0</v>
      </c>
    </row>
    <row r="23" spans="1:16" s="644" customFormat="1" ht="16.5" customHeight="1" x14ac:dyDescent="0.2">
      <c r="A23" s="644">
        <v>15</v>
      </c>
      <c r="B23" s="671" t="s">
        <v>47</v>
      </c>
      <c r="C23" s="668">
        <f t="shared" si="0"/>
        <v>1205</v>
      </c>
      <c r="D23" s="662">
        <f t="shared" si="1"/>
        <v>100</v>
      </c>
      <c r="E23" s="656">
        <v>587</v>
      </c>
      <c r="F23" s="657">
        <v>48.713692946058089</v>
      </c>
      <c r="G23" s="668">
        <v>504</v>
      </c>
      <c r="H23" s="662">
        <v>41.825726141078839</v>
      </c>
      <c r="I23" s="668">
        <v>113</v>
      </c>
      <c r="J23" s="662">
        <v>9.3775933609958511</v>
      </c>
      <c r="K23" s="668">
        <v>1</v>
      </c>
      <c r="L23" s="662">
        <v>8.2987551867219914E-2</v>
      </c>
      <c r="M23" s="656">
        <v>0</v>
      </c>
      <c r="N23" s="657">
        <v>0</v>
      </c>
      <c r="O23" s="668">
        <v>0</v>
      </c>
      <c r="P23" s="662">
        <f t="shared" si="2"/>
        <v>0</v>
      </c>
    </row>
    <row r="24" spans="1:16" s="644" customFormat="1" ht="16.5" customHeight="1" x14ac:dyDescent="0.2">
      <c r="A24" s="644">
        <v>16</v>
      </c>
      <c r="B24" s="671" t="s">
        <v>48</v>
      </c>
      <c r="C24" s="668">
        <f t="shared" si="0"/>
        <v>624</v>
      </c>
      <c r="D24" s="662">
        <f t="shared" si="1"/>
        <v>100</v>
      </c>
      <c r="E24" s="656">
        <v>0</v>
      </c>
      <c r="F24" s="657">
        <v>0</v>
      </c>
      <c r="G24" s="668">
        <v>623</v>
      </c>
      <c r="H24" s="662">
        <v>99.839743589743591</v>
      </c>
      <c r="I24" s="668">
        <v>1</v>
      </c>
      <c r="J24" s="662">
        <v>0.16025641025641024</v>
      </c>
      <c r="K24" s="668">
        <v>0</v>
      </c>
      <c r="L24" s="662">
        <v>0</v>
      </c>
      <c r="M24" s="656">
        <v>0</v>
      </c>
      <c r="N24" s="657">
        <v>0</v>
      </c>
      <c r="O24" s="668">
        <v>0</v>
      </c>
      <c r="P24" s="662">
        <f t="shared" si="2"/>
        <v>0</v>
      </c>
    </row>
    <row r="25" spans="1:16" s="644" customFormat="1" ht="16.5" customHeight="1" x14ac:dyDescent="0.2">
      <c r="A25" s="644">
        <v>17</v>
      </c>
      <c r="B25" s="671" t="s">
        <v>49</v>
      </c>
      <c r="C25" s="668">
        <f t="shared" si="0"/>
        <v>463</v>
      </c>
      <c r="D25" s="662">
        <f t="shared" si="1"/>
        <v>100</v>
      </c>
      <c r="E25" s="656">
        <v>0</v>
      </c>
      <c r="F25" s="657">
        <v>0</v>
      </c>
      <c r="G25" s="668">
        <v>406</v>
      </c>
      <c r="H25" s="662">
        <v>87.688984881209507</v>
      </c>
      <c r="I25" s="668">
        <v>28</v>
      </c>
      <c r="J25" s="662">
        <v>6.0475161987041037</v>
      </c>
      <c r="K25" s="668">
        <v>0</v>
      </c>
      <c r="L25" s="662">
        <v>0</v>
      </c>
      <c r="M25" s="656">
        <v>29</v>
      </c>
      <c r="N25" s="657">
        <v>6.2634989200863922</v>
      </c>
      <c r="O25" s="668">
        <v>0</v>
      </c>
      <c r="P25" s="662">
        <f t="shared" si="2"/>
        <v>0</v>
      </c>
    </row>
    <row r="26" spans="1:16" s="644" customFormat="1" ht="16.5" customHeight="1" x14ac:dyDescent="0.2">
      <c r="B26" s="671" t="s">
        <v>4</v>
      </c>
      <c r="C26" s="668">
        <f t="shared" si="0"/>
        <v>2</v>
      </c>
      <c r="D26" s="662">
        <f t="shared" si="1"/>
        <v>100</v>
      </c>
      <c r="E26" s="656">
        <v>0</v>
      </c>
      <c r="F26" s="657">
        <v>0</v>
      </c>
      <c r="G26" s="668">
        <v>2</v>
      </c>
      <c r="H26" s="662">
        <v>100</v>
      </c>
      <c r="I26" s="668">
        <v>0</v>
      </c>
      <c r="J26" s="662">
        <v>0</v>
      </c>
      <c r="K26" s="668">
        <v>0</v>
      </c>
      <c r="L26" s="662">
        <v>0</v>
      </c>
      <c r="M26" s="656">
        <v>0</v>
      </c>
      <c r="N26" s="657">
        <v>0</v>
      </c>
      <c r="O26" s="668">
        <v>0</v>
      </c>
      <c r="P26" s="662">
        <f t="shared" si="2"/>
        <v>0</v>
      </c>
    </row>
    <row r="27" spans="1:16" s="642" customFormat="1" ht="14.25" x14ac:dyDescent="0.2">
      <c r="B27" s="663" t="s">
        <v>3</v>
      </c>
      <c r="C27" s="669">
        <f>SUM(C9:C26)</f>
        <v>70058</v>
      </c>
      <c r="D27" s="666">
        <f>C27/$C27*100</f>
        <v>100</v>
      </c>
      <c r="E27" s="664">
        <f>SUM(E9:E26)</f>
        <v>19164</v>
      </c>
      <c r="F27" s="665">
        <f>E27/$C27*100</f>
        <v>27.354477718461844</v>
      </c>
      <c r="G27" s="669">
        <f>SUM(G9:G26)</f>
        <v>38597</v>
      </c>
      <c r="H27" s="666">
        <f>G27/$C27*100</f>
        <v>55.092923006651631</v>
      </c>
      <c r="I27" s="669">
        <f>SUM(I9:I26)</f>
        <v>6072</v>
      </c>
      <c r="J27" s="666">
        <f>I27/$C27*100</f>
        <v>8.6671043992120822</v>
      </c>
      <c r="K27" s="669">
        <f>SUM(K9:K26)</f>
        <v>6163</v>
      </c>
      <c r="L27" s="666">
        <f>K27/$C27*100</f>
        <v>8.7969967741014585</v>
      </c>
      <c r="M27" s="664">
        <f>SUM(M9:M26)</f>
        <v>62</v>
      </c>
      <c r="N27" s="665">
        <f>M27/$C27*100</f>
        <v>8.8498101572982393E-2</v>
      </c>
      <c r="O27" s="669">
        <f>SUM(O9:O26)</f>
        <v>0</v>
      </c>
      <c r="P27" s="666">
        <f>O27/$C27*100</f>
        <v>0</v>
      </c>
    </row>
    <row r="28" spans="1:16" s="642" customFormat="1" ht="14.25" hidden="1" x14ac:dyDescent="0.2">
      <c r="A28" s="639">
        <v>18</v>
      </c>
      <c r="B28" s="639" t="s">
        <v>42</v>
      </c>
      <c r="C28" s="647"/>
      <c r="D28" s="648"/>
      <c r="E28" s="647"/>
      <c r="F28" s="648"/>
      <c r="G28" s="647"/>
      <c r="H28" s="648"/>
      <c r="I28" s="647"/>
      <c r="J28" s="648"/>
      <c r="K28" s="647"/>
      <c r="L28" s="648"/>
      <c r="M28" s="647"/>
      <c r="N28" s="648"/>
      <c r="O28" s="647"/>
      <c r="P28" s="648"/>
    </row>
    <row r="29" spans="1:16" s="650" customFormat="1" hidden="1" x14ac:dyDescent="0.2">
      <c r="A29" s="639">
        <v>19</v>
      </c>
      <c r="B29" s="639" t="s">
        <v>50</v>
      </c>
      <c r="C29" s="649"/>
      <c r="D29" s="649"/>
      <c r="E29" s="649"/>
      <c r="F29" s="649"/>
      <c r="G29" s="649"/>
      <c r="H29" s="649"/>
      <c r="I29" s="649"/>
      <c r="K29" s="649"/>
      <c r="L29" s="649"/>
      <c r="M29" s="649"/>
      <c r="N29" s="649"/>
      <c r="O29" s="649"/>
      <c r="P29" s="649"/>
    </row>
    <row r="30" spans="1:16" hidden="1" x14ac:dyDescent="0.2">
      <c r="C30" s="652"/>
      <c r="D30" s="652"/>
      <c r="E30" s="652"/>
      <c r="F30" s="652"/>
      <c r="G30" s="652"/>
      <c r="H30" s="652"/>
      <c r="I30" s="652"/>
      <c r="J30" s="652"/>
      <c r="K30" s="652"/>
      <c r="L30" s="652"/>
      <c r="M30" s="652"/>
      <c r="N30" s="652"/>
      <c r="O30" s="652"/>
      <c r="P30" s="652"/>
    </row>
    <row r="31" spans="1:16" hidden="1" x14ac:dyDescent="0.2">
      <c r="B31" s="653"/>
      <c r="C31" s="654"/>
      <c r="D31" s="654"/>
      <c r="E31" s="654"/>
      <c r="F31" s="654"/>
      <c r="G31" s="654"/>
      <c r="M31" s="653"/>
      <c r="N31" s="653"/>
    </row>
    <row r="32" spans="1:16" hidden="1" x14ac:dyDescent="0.2">
      <c r="B32" s="653"/>
      <c r="D32" s="653"/>
      <c r="M32" s="653"/>
      <c r="N32" s="653"/>
    </row>
    <row r="33" spans="2:14" hidden="1" x14ac:dyDescent="0.2">
      <c r="B33" s="653"/>
      <c r="D33" s="653"/>
      <c r="M33" s="653"/>
      <c r="N33" s="653"/>
    </row>
    <row r="34" spans="2:14" hidden="1" x14ac:dyDescent="0.2">
      <c r="B34" s="653"/>
      <c r="D34" s="653"/>
      <c r="M34" s="653"/>
      <c r="N34" s="653"/>
    </row>
    <row r="35" spans="2:14" hidden="1" x14ac:dyDescent="0.2">
      <c r="B35" s="653"/>
      <c r="D35" s="653"/>
      <c r="M35" s="653"/>
      <c r="N35" s="653"/>
    </row>
    <row r="36" spans="2:14" hidden="1" x14ac:dyDescent="0.2">
      <c r="B36" s="653"/>
      <c r="D36" s="653"/>
      <c r="M36" s="653"/>
      <c r="N36" s="653"/>
    </row>
    <row r="37" spans="2:14" hidden="1" x14ac:dyDescent="0.2">
      <c r="B37" s="653"/>
      <c r="D37" s="653"/>
      <c r="M37" s="653"/>
      <c r="N37" s="653"/>
    </row>
    <row r="38" spans="2:14" hidden="1" x14ac:dyDescent="0.2">
      <c r="B38" s="653"/>
      <c r="D38" s="653"/>
      <c r="M38" s="653"/>
      <c r="N38" s="653"/>
    </row>
    <row r="39" spans="2:14" hidden="1" x14ac:dyDescent="0.2">
      <c r="B39" s="653"/>
      <c r="D39" s="653"/>
      <c r="M39" s="653"/>
      <c r="N39" s="653"/>
    </row>
    <row r="40" spans="2:14" hidden="1" x14ac:dyDescent="0.2">
      <c r="B40" s="653"/>
      <c r="D40" s="653"/>
      <c r="M40" s="653"/>
      <c r="N40" s="653"/>
    </row>
    <row r="41" spans="2:14" x14ac:dyDescent="0.2">
      <c r="B41" s="653"/>
      <c r="D41" s="653"/>
      <c r="M41" s="653"/>
      <c r="N41" s="653"/>
    </row>
    <row r="42" spans="2:14" s="1008" customFormat="1" x14ac:dyDescent="0.2">
      <c r="B42" s="653"/>
      <c r="D42" s="653"/>
      <c r="M42" s="653"/>
      <c r="N42" s="653"/>
    </row>
    <row r="43" spans="2:14" s="1004" customFormat="1" x14ac:dyDescent="0.2">
      <c r="B43" s="639"/>
      <c r="D43" s="639"/>
      <c r="M43" s="639"/>
      <c r="N43" s="639"/>
    </row>
    <row r="44" spans="2:14" s="1004" customFormat="1" x14ac:dyDescent="0.2">
      <c r="D44" s="639"/>
      <c r="M44" s="639"/>
      <c r="N44" s="639"/>
    </row>
    <row r="45" spans="2:14" s="1004" customFormat="1" x14ac:dyDescent="0.2">
      <c r="B45" s="862" t="s">
        <v>42</v>
      </c>
      <c r="C45" s="863"/>
      <c r="D45" s="864"/>
      <c r="E45" s="863"/>
      <c r="F45" s="863"/>
      <c r="G45" s="865">
        <f>IFERROR(GETPIVOTDATA("ID PRESTACION
COUNT",#REF!,"CCAA",$B45,"Grado Resuelto",$B$1,"Subtipo",G$1),0)</f>
        <v>0</v>
      </c>
      <c r="H45" s="863"/>
      <c r="M45" s="639"/>
      <c r="N45" s="639"/>
    </row>
    <row r="46" spans="2:14" s="1004" customFormat="1" x14ac:dyDescent="0.2">
      <c r="B46" s="862" t="s">
        <v>50</v>
      </c>
      <c r="C46" s="863"/>
      <c r="D46" s="864"/>
      <c r="E46" s="863"/>
      <c r="F46" s="863"/>
      <c r="G46" s="865">
        <f>IFERROR(GETPIVOTDATA("ID PRESTACION
COUNT",#REF!,"CCAA",$B46,"Grado Resuelto",$B$1,"Subtipo",G$1),0)</f>
        <v>0</v>
      </c>
      <c r="H46" s="863"/>
      <c r="M46" s="639"/>
      <c r="N46" s="639"/>
    </row>
    <row r="47" spans="2:14" s="1008" customFormat="1" x14ac:dyDescent="0.2">
      <c r="D47" s="653"/>
      <c r="M47" s="653"/>
      <c r="N47" s="653"/>
    </row>
    <row r="48" spans="2:14" s="1008" customFormat="1" x14ac:dyDescent="0.2">
      <c r="D48" s="653"/>
    </row>
    <row r="49" spans="4:4" x14ac:dyDescent="0.2">
      <c r="D49" s="653"/>
    </row>
    <row r="50" spans="4:4" x14ac:dyDescent="0.2">
      <c r="D50" s="653"/>
    </row>
    <row r="51" spans="4:4" x14ac:dyDescent="0.2">
      <c r="D51" s="653"/>
    </row>
    <row r="52" spans="4:4" x14ac:dyDescent="0.2">
      <c r="D52" s="653"/>
    </row>
    <row r="53" spans="4:4" x14ac:dyDescent="0.2">
      <c r="D53" s="653"/>
    </row>
    <row r="54" spans="4:4" x14ac:dyDescent="0.2">
      <c r="D54" s="653"/>
    </row>
    <row r="55" spans="4:4" x14ac:dyDescent="0.2">
      <c r="D55" s="653"/>
    </row>
    <row r="56" spans="4:4" x14ac:dyDescent="0.2">
      <c r="D56" s="653"/>
    </row>
    <row r="57" spans="4:4" x14ac:dyDescent="0.2">
      <c r="D57" s="653"/>
    </row>
    <row r="58" spans="4:4" x14ac:dyDescent="0.2">
      <c r="D58" s="653"/>
    </row>
    <row r="59" spans="4:4" x14ac:dyDescent="0.2">
      <c r="D59" s="653"/>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49">
    <tabColor theme="0"/>
    <pageSetUpPr fitToPage="1"/>
  </sheetPr>
  <dimension ref="A1:U59"/>
  <sheetViews>
    <sheetView zoomScaleNormal="100" workbookViewId="0"/>
  </sheetViews>
  <sheetFormatPr baseColWidth="10" defaultColWidth="11.42578125" defaultRowHeight="15" x14ac:dyDescent="0.2"/>
  <cols>
    <col min="1" max="1" width="0.5703125" style="651" customWidth="1"/>
    <col min="2" max="2" width="26.5703125" style="651" bestFit="1" customWidth="1"/>
    <col min="3" max="3" width="7.85546875" style="651" customWidth="1"/>
    <col min="4" max="4" width="7" style="651" bestFit="1" customWidth="1"/>
    <col min="5" max="5" width="8.5703125" style="651" customWidth="1"/>
    <col min="6" max="6" width="7" style="651" bestFit="1" customWidth="1"/>
    <col min="7" max="7" width="8.28515625" style="651" customWidth="1"/>
    <col min="8" max="8" width="7" style="651" bestFit="1" customWidth="1"/>
    <col min="9" max="9" width="9.7109375" style="651" customWidth="1"/>
    <col min="10" max="10" width="6.5703125" style="651" customWidth="1"/>
    <col min="11" max="11" width="7" style="651" customWidth="1"/>
    <col min="12" max="12" width="6" style="651" customWidth="1"/>
    <col min="13" max="13" width="7.140625" style="651" customWidth="1"/>
    <col min="14" max="14" width="6" style="651" customWidth="1"/>
    <col min="15" max="15" width="7.140625" style="651" customWidth="1"/>
    <col min="16" max="16" width="7.28515625" style="651" customWidth="1"/>
    <col min="17" max="16384" width="11.42578125" style="651"/>
  </cols>
  <sheetData>
    <row r="1" spans="1:21" s="630" customFormat="1" ht="12.75" customHeight="1" x14ac:dyDescent="0.2">
      <c r="B1" s="631" t="s">
        <v>51</v>
      </c>
      <c r="E1" s="632" t="s">
        <v>203</v>
      </c>
      <c r="F1" s="632"/>
      <c r="G1" s="632" t="s">
        <v>204</v>
      </c>
      <c r="H1" s="632"/>
      <c r="I1" s="632" t="s">
        <v>205</v>
      </c>
      <c r="J1" s="632"/>
      <c r="K1" s="632" t="s">
        <v>206</v>
      </c>
      <c r="L1" s="632"/>
      <c r="M1" s="632" t="s">
        <v>207</v>
      </c>
      <c r="N1" s="632"/>
      <c r="O1" s="632" t="s">
        <v>208</v>
      </c>
    </row>
    <row r="2" spans="1:21" s="633" customFormat="1" ht="48" customHeight="1" x14ac:dyDescent="0.2">
      <c r="B2" s="634"/>
      <c r="C2" s="634"/>
      <c r="D2" s="634"/>
      <c r="E2" s="634"/>
      <c r="F2" s="634"/>
      <c r="G2" s="634"/>
      <c r="H2" s="634"/>
    </row>
    <row r="3" spans="1:21" s="635" customFormat="1" ht="19.5" x14ac:dyDescent="0.2">
      <c r="B3" s="1032" t="s">
        <v>452</v>
      </c>
      <c r="C3" s="1032"/>
      <c r="D3" s="1032"/>
      <c r="E3" s="1032"/>
      <c r="F3" s="1032"/>
      <c r="G3" s="1032"/>
      <c r="H3" s="1032"/>
      <c r="I3" s="1032"/>
      <c r="J3" s="1032"/>
      <c r="K3" s="1032"/>
      <c r="L3" s="1032"/>
      <c r="M3" s="1032"/>
      <c r="N3" s="1032"/>
      <c r="O3" s="1032"/>
      <c r="P3" s="1032"/>
    </row>
    <row r="4" spans="1:21" s="635" customFormat="1" x14ac:dyDescent="0.2">
      <c r="B4" s="1035" t="str">
        <f>porsaad!B6</f>
        <v>Situación a 31 de mayo de 2023</v>
      </c>
      <c r="C4" s="1035"/>
      <c r="D4" s="1035"/>
      <c r="E4" s="1035"/>
      <c r="F4" s="1035"/>
      <c r="G4" s="1035"/>
      <c r="H4" s="1035"/>
      <c r="I4" s="1035"/>
      <c r="J4" s="1035"/>
      <c r="K4" s="1035"/>
      <c r="L4" s="1035"/>
      <c r="M4" s="1035"/>
      <c r="N4" s="1035"/>
      <c r="O4" s="1035"/>
      <c r="P4" s="1035"/>
      <c r="Q4" s="636"/>
      <c r="R4" s="636"/>
      <c r="S4" s="636"/>
      <c r="T4" s="636"/>
      <c r="U4" s="636"/>
    </row>
    <row r="5" spans="1:21" s="470" customFormat="1" ht="7.5" customHeight="1" x14ac:dyDescent="0.2">
      <c r="B5" s="637"/>
      <c r="C5" s="638" t="s">
        <v>203</v>
      </c>
      <c r="D5" s="638"/>
      <c r="E5" s="638" t="s">
        <v>204</v>
      </c>
      <c r="F5" s="638"/>
      <c r="G5" s="638" t="s">
        <v>205</v>
      </c>
      <c r="H5" s="638"/>
      <c r="I5" s="638" t="s">
        <v>206</v>
      </c>
      <c r="J5" s="638"/>
      <c r="K5" s="639" t="s">
        <v>207</v>
      </c>
      <c r="L5" s="638"/>
      <c r="M5" s="639" t="s">
        <v>208</v>
      </c>
      <c r="O5" s="639" t="s">
        <v>208</v>
      </c>
    </row>
    <row r="6" spans="1:21" s="635" customFormat="1" ht="15" customHeight="1" x14ac:dyDescent="0.2">
      <c r="B6" s="655"/>
      <c r="C6" s="1158" t="s">
        <v>209</v>
      </c>
      <c r="D6" s="1159"/>
      <c r="E6" s="1159"/>
      <c r="F6" s="1159"/>
      <c r="G6" s="1159"/>
      <c r="H6" s="1159"/>
      <c r="I6" s="1159"/>
      <c r="J6" s="1159"/>
      <c r="K6" s="1159"/>
      <c r="L6" s="1159"/>
      <c r="M6" s="1159"/>
      <c r="N6" s="1159"/>
      <c r="O6" s="1159"/>
      <c r="P6" s="1160"/>
    </row>
    <row r="7" spans="1:21" s="635" customFormat="1" ht="57" customHeight="1" x14ac:dyDescent="0.2">
      <c r="B7" s="1161" t="s">
        <v>15</v>
      </c>
      <c r="C7" s="1157" t="s">
        <v>3</v>
      </c>
      <c r="D7" s="1157"/>
      <c r="E7" s="1157" t="s">
        <v>210</v>
      </c>
      <c r="F7" s="1157"/>
      <c r="G7" s="1157" t="s">
        <v>211</v>
      </c>
      <c r="H7" s="1157"/>
      <c r="I7" s="1157" t="s">
        <v>212</v>
      </c>
      <c r="J7" s="1157"/>
      <c r="K7" s="1157" t="s">
        <v>213</v>
      </c>
      <c r="L7" s="1157"/>
      <c r="M7" s="1157" t="s">
        <v>214</v>
      </c>
      <c r="N7" s="1157"/>
      <c r="O7" s="1157" t="s">
        <v>215</v>
      </c>
      <c r="P7" s="1157"/>
    </row>
    <row r="8" spans="1:21" s="640" customFormat="1" ht="12" customHeight="1" x14ac:dyDescent="0.2">
      <c r="B8" s="1162"/>
      <c r="C8" s="658" t="s">
        <v>12</v>
      </c>
      <c r="D8" s="658" t="s">
        <v>31</v>
      </c>
      <c r="E8" s="658" t="s">
        <v>12</v>
      </c>
      <c r="F8" s="658" t="s">
        <v>31</v>
      </c>
      <c r="G8" s="658" t="s">
        <v>12</v>
      </c>
      <c r="H8" s="658" t="s">
        <v>31</v>
      </c>
      <c r="I8" s="658" t="s">
        <v>12</v>
      </c>
      <c r="J8" s="658" t="s">
        <v>31</v>
      </c>
      <c r="K8" s="658" t="s">
        <v>12</v>
      </c>
      <c r="L8" s="658" t="s">
        <v>31</v>
      </c>
      <c r="M8" s="658" t="s">
        <v>12</v>
      </c>
      <c r="N8" s="658" t="s">
        <v>31</v>
      </c>
      <c r="O8" s="658" t="s">
        <v>12</v>
      </c>
      <c r="P8" s="658" t="s">
        <v>31</v>
      </c>
      <c r="R8" s="641"/>
    </row>
    <row r="9" spans="1:21" s="642" customFormat="1" ht="16.5" customHeight="1" x14ac:dyDescent="0.2">
      <c r="A9" s="642">
        <v>1</v>
      </c>
      <c r="B9" s="670" t="s">
        <v>11</v>
      </c>
      <c r="C9" s="667">
        <f>E9+G9+I9+K9+M9+O9</f>
        <v>55</v>
      </c>
      <c r="D9" s="661">
        <f>IFERROR(C9/$C9*100,"-")</f>
        <v>100</v>
      </c>
      <c r="E9" s="659">
        <v>0</v>
      </c>
      <c r="F9" s="660">
        <v>0</v>
      </c>
      <c r="G9" s="667">
        <v>15</v>
      </c>
      <c r="H9" s="661">
        <v>27.27272727272727</v>
      </c>
      <c r="I9" s="667">
        <v>40</v>
      </c>
      <c r="J9" s="661">
        <v>72.727272727272734</v>
      </c>
      <c r="K9" s="667">
        <v>0</v>
      </c>
      <c r="L9" s="661">
        <v>0</v>
      </c>
      <c r="M9" s="659">
        <v>0</v>
      </c>
      <c r="N9" s="660">
        <v>0</v>
      </c>
      <c r="O9" s="667">
        <v>0</v>
      </c>
      <c r="P9" s="661">
        <f>IFERROR(O9/$C9*100,"-")</f>
        <v>0</v>
      </c>
      <c r="R9" s="643"/>
    </row>
    <row r="10" spans="1:21" s="644" customFormat="1" ht="16.5" customHeight="1" x14ac:dyDescent="0.2">
      <c r="A10" s="644">
        <v>2</v>
      </c>
      <c r="B10" s="671" t="s">
        <v>10</v>
      </c>
      <c r="C10" s="668">
        <f t="shared" ref="C10:C26" si="0">E10+G10+I10+K10+M10+O10</f>
        <v>256</v>
      </c>
      <c r="D10" s="662">
        <f t="shared" ref="D10:D26" si="1">IFERROR(C10/$C10*100,"-")</f>
        <v>100</v>
      </c>
      <c r="E10" s="656">
        <v>2</v>
      </c>
      <c r="F10" s="657">
        <v>0.78125</v>
      </c>
      <c r="G10" s="668">
        <v>35</v>
      </c>
      <c r="H10" s="662">
        <v>13.671875</v>
      </c>
      <c r="I10" s="668">
        <v>219</v>
      </c>
      <c r="J10" s="662">
        <v>85.546875</v>
      </c>
      <c r="K10" s="668">
        <v>0</v>
      </c>
      <c r="L10" s="662">
        <v>0</v>
      </c>
      <c r="M10" s="656">
        <v>0</v>
      </c>
      <c r="N10" s="657">
        <v>0</v>
      </c>
      <c r="O10" s="668">
        <v>0</v>
      </c>
      <c r="P10" s="662">
        <f t="shared" ref="P10:P26" si="2">IFERROR(O10/$C10*100,"-")</f>
        <v>0</v>
      </c>
      <c r="R10" s="645"/>
    </row>
    <row r="11" spans="1:21" s="644" customFormat="1" ht="16.5" customHeight="1" x14ac:dyDescent="0.2">
      <c r="A11" s="644">
        <v>3</v>
      </c>
      <c r="B11" s="671" t="s">
        <v>40</v>
      </c>
      <c r="C11" s="668">
        <f t="shared" si="0"/>
        <v>1106</v>
      </c>
      <c r="D11" s="662">
        <f t="shared" si="1"/>
        <v>100</v>
      </c>
      <c r="E11" s="656">
        <v>92</v>
      </c>
      <c r="F11" s="657">
        <v>8.3182640144665463</v>
      </c>
      <c r="G11" s="668">
        <v>25</v>
      </c>
      <c r="H11" s="662">
        <v>2.2603978300180834</v>
      </c>
      <c r="I11" s="668">
        <v>93</v>
      </c>
      <c r="J11" s="662">
        <v>8.4086799276672686</v>
      </c>
      <c r="K11" s="668">
        <v>793</v>
      </c>
      <c r="L11" s="662">
        <v>71.69981916817359</v>
      </c>
      <c r="M11" s="656">
        <v>103</v>
      </c>
      <c r="N11" s="657">
        <v>9.3128390596745039</v>
      </c>
      <c r="O11" s="668">
        <v>0</v>
      </c>
      <c r="P11" s="662">
        <f t="shared" si="2"/>
        <v>0</v>
      </c>
      <c r="R11" s="645"/>
    </row>
    <row r="12" spans="1:21" s="644" customFormat="1" ht="16.5" customHeight="1" x14ac:dyDescent="0.2">
      <c r="A12" s="644">
        <v>4</v>
      </c>
      <c r="B12" s="671" t="s">
        <v>41</v>
      </c>
      <c r="C12" s="668">
        <f t="shared" si="0"/>
        <v>43</v>
      </c>
      <c r="D12" s="662">
        <f t="shared" si="1"/>
        <v>100</v>
      </c>
      <c r="E12" s="656">
        <v>0</v>
      </c>
      <c r="F12" s="657">
        <v>0</v>
      </c>
      <c r="G12" s="668">
        <v>2</v>
      </c>
      <c r="H12" s="662">
        <v>4.6511627906976747</v>
      </c>
      <c r="I12" s="668">
        <v>41</v>
      </c>
      <c r="J12" s="662">
        <v>95.348837209302332</v>
      </c>
      <c r="K12" s="668">
        <v>0</v>
      </c>
      <c r="L12" s="662">
        <v>0</v>
      </c>
      <c r="M12" s="656">
        <v>0</v>
      </c>
      <c r="N12" s="657">
        <v>0</v>
      </c>
      <c r="O12" s="668">
        <v>0</v>
      </c>
      <c r="P12" s="662">
        <f t="shared" si="2"/>
        <v>0</v>
      </c>
      <c r="R12" s="645"/>
    </row>
    <row r="13" spans="1:21" s="644" customFormat="1" ht="16.5" customHeight="1" x14ac:dyDescent="0.2">
      <c r="A13" s="644">
        <v>5</v>
      </c>
      <c r="B13" s="671" t="s">
        <v>9</v>
      </c>
      <c r="C13" s="668">
        <f t="shared" si="0"/>
        <v>5166</v>
      </c>
      <c r="D13" s="662">
        <f t="shared" si="1"/>
        <v>100</v>
      </c>
      <c r="E13" s="656">
        <v>3796</v>
      </c>
      <c r="F13" s="657">
        <v>73.480449090205184</v>
      </c>
      <c r="G13" s="668">
        <v>4</v>
      </c>
      <c r="H13" s="662">
        <v>7.7429345722028642E-2</v>
      </c>
      <c r="I13" s="668">
        <v>432</v>
      </c>
      <c r="J13" s="662">
        <v>8.3623693379790947</v>
      </c>
      <c r="K13" s="668">
        <v>934</v>
      </c>
      <c r="L13" s="662">
        <v>18.079752226093689</v>
      </c>
      <c r="M13" s="656">
        <v>0</v>
      </c>
      <c r="N13" s="657">
        <v>0</v>
      </c>
      <c r="O13" s="668">
        <v>0</v>
      </c>
      <c r="P13" s="662">
        <f t="shared" si="2"/>
        <v>0</v>
      </c>
      <c r="R13" s="645"/>
    </row>
    <row r="14" spans="1:21" s="644" customFormat="1" ht="16.5" customHeight="1" x14ac:dyDescent="0.2">
      <c r="A14" s="644">
        <v>6</v>
      </c>
      <c r="B14" s="671" t="s">
        <v>8</v>
      </c>
      <c r="C14" s="668">
        <f t="shared" si="0"/>
        <v>0</v>
      </c>
      <c r="D14" s="662" t="str">
        <f t="shared" si="1"/>
        <v>-</v>
      </c>
      <c r="E14" s="656">
        <v>0</v>
      </c>
      <c r="F14" s="657" t="s">
        <v>375</v>
      </c>
      <c r="G14" s="668">
        <v>0</v>
      </c>
      <c r="H14" s="662" t="s">
        <v>375</v>
      </c>
      <c r="I14" s="668">
        <v>0</v>
      </c>
      <c r="J14" s="662" t="s">
        <v>375</v>
      </c>
      <c r="K14" s="668">
        <v>0</v>
      </c>
      <c r="L14" s="662" t="s">
        <v>375</v>
      </c>
      <c r="M14" s="656">
        <v>0</v>
      </c>
      <c r="N14" s="657" t="s">
        <v>375</v>
      </c>
      <c r="O14" s="668">
        <v>0</v>
      </c>
      <c r="P14" s="662" t="str">
        <f t="shared" si="2"/>
        <v>-</v>
      </c>
    </row>
    <row r="15" spans="1:21" s="646" customFormat="1" ht="16.5" customHeight="1" x14ac:dyDescent="0.2">
      <c r="A15" s="646">
        <v>7</v>
      </c>
      <c r="B15" s="671" t="s">
        <v>7</v>
      </c>
      <c r="C15" s="668">
        <f t="shared" si="0"/>
        <v>17927</v>
      </c>
      <c r="D15" s="662">
        <f t="shared" si="1"/>
        <v>100</v>
      </c>
      <c r="E15" s="656">
        <v>6719</v>
      </c>
      <c r="F15" s="657">
        <v>37.479779104144583</v>
      </c>
      <c r="G15" s="668">
        <v>203</v>
      </c>
      <c r="H15" s="662">
        <v>1.1323701679031628</v>
      </c>
      <c r="I15" s="668">
        <v>9167</v>
      </c>
      <c r="J15" s="662">
        <v>51.135159256986675</v>
      </c>
      <c r="K15" s="668">
        <v>1838</v>
      </c>
      <c r="L15" s="662">
        <v>10.252691470965583</v>
      </c>
      <c r="M15" s="656">
        <v>0</v>
      </c>
      <c r="N15" s="657">
        <v>0</v>
      </c>
      <c r="O15" s="668">
        <v>0</v>
      </c>
      <c r="P15" s="662">
        <f t="shared" si="2"/>
        <v>0</v>
      </c>
    </row>
    <row r="16" spans="1:21" s="646" customFormat="1" ht="16.5" customHeight="1" x14ac:dyDescent="0.2">
      <c r="A16" s="646">
        <v>8</v>
      </c>
      <c r="B16" s="671" t="s">
        <v>43</v>
      </c>
      <c r="C16" s="668">
        <f t="shared" si="0"/>
        <v>2656</v>
      </c>
      <c r="D16" s="662">
        <f t="shared" si="1"/>
        <v>100</v>
      </c>
      <c r="E16" s="656">
        <v>431</v>
      </c>
      <c r="F16" s="657">
        <v>16.227409638554217</v>
      </c>
      <c r="G16" s="668">
        <v>1541</v>
      </c>
      <c r="H16" s="662">
        <v>58.019578313253021</v>
      </c>
      <c r="I16" s="668">
        <v>86</v>
      </c>
      <c r="J16" s="662">
        <v>3.2379518072289155</v>
      </c>
      <c r="K16" s="668">
        <v>598</v>
      </c>
      <c r="L16" s="662">
        <v>22.515060240963855</v>
      </c>
      <c r="M16" s="656">
        <v>0</v>
      </c>
      <c r="N16" s="657">
        <v>0</v>
      </c>
      <c r="O16" s="668">
        <v>0</v>
      </c>
      <c r="P16" s="662">
        <f t="shared" si="2"/>
        <v>0</v>
      </c>
    </row>
    <row r="17" spans="1:16" s="646" customFormat="1" ht="16.5" customHeight="1" x14ac:dyDescent="0.2">
      <c r="A17" s="646">
        <v>9</v>
      </c>
      <c r="B17" s="671" t="s">
        <v>44</v>
      </c>
      <c r="C17" s="668">
        <f t="shared" si="0"/>
        <v>7166</v>
      </c>
      <c r="D17" s="662">
        <f t="shared" si="1"/>
        <v>100</v>
      </c>
      <c r="E17" s="656">
        <v>6746</v>
      </c>
      <c r="F17" s="657">
        <v>94.138989673457999</v>
      </c>
      <c r="G17" s="668">
        <v>8</v>
      </c>
      <c r="H17" s="662">
        <v>0.11163829193413341</v>
      </c>
      <c r="I17" s="668">
        <v>412</v>
      </c>
      <c r="J17" s="662">
        <v>5.7493720346078705</v>
      </c>
      <c r="K17" s="668">
        <v>0</v>
      </c>
      <c r="L17" s="662">
        <v>0</v>
      </c>
      <c r="M17" s="656">
        <v>0</v>
      </c>
      <c r="N17" s="657">
        <v>0</v>
      </c>
      <c r="O17" s="668">
        <v>0</v>
      </c>
      <c r="P17" s="662">
        <f t="shared" si="2"/>
        <v>0</v>
      </c>
    </row>
    <row r="18" spans="1:16" s="646" customFormat="1" ht="16.5" customHeight="1" x14ac:dyDescent="0.2">
      <c r="A18" s="646">
        <v>10</v>
      </c>
      <c r="B18" s="671" t="s">
        <v>6</v>
      </c>
      <c r="C18" s="668">
        <f t="shared" si="0"/>
        <v>6753</v>
      </c>
      <c r="D18" s="662">
        <f t="shared" si="1"/>
        <v>100</v>
      </c>
      <c r="E18" s="656">
        <v>5301</v>
      </c>
      <c r="F18" s="657">
        <v>78.498445135495331</v>
      </c>
      <c r="G18" s="668">
        <v>1143</v>
      </c>
      <c r="H18" s="662">
        <v>16.92581075077743</v>
      </c>
      <c r="I18" s="668">
        <v>53</v>
      </c>
      <c r="J18" s="662">
        <v>0.78483636902117582</v>
      </c>
      <c r="K18" s="668">
        <v>256</v>
      </c>
      <c r="L18" s="662">
        <v>3.7909077447060566</v>
      </c>
      <c r="M18" s="656">
        <v>0</v>
      </c>
      <c r="N18" s="657">
        <v>0</v>
      </c>
      <c r="O18" s="668">
        <v>0</v>
      </c>
      <c r="P18" s="662">
        <f t="shared" si="2"/>
        <v>0</v>
      </c>
    </row>
    <row r="19" spans="1:16" s="644" customFormat="1" ht="16.5" customHeight="1" x14ac:dyDescent="0.2">
      <c r="A19" s="644">
        <v>11</v>
      </c>
      <c r="B19" s="671" t="s">
        <v>5</v>
      </c>
      <c r="C19" s="668">
        <f t="shared" si="0"/>
        <v>6567</v>
      </c>
      <c r="D19" s="662">
        <f t="shared" si="1"/>
        <v>100</v>
      </c>
      <c r="E19" s="656">
        <v>5813</v>
      </c>
      <c r="F19" s="657">
        <v>88.518349322369431</v>
      </c>
      <c r="G19" s="668">
        <v>1</v>
      </c>
      <c r="H19" s="662">
        <v>1.5227653418608192E-2</v>
      </c>
      <c r="I19" s="668">
        <v>228</v>
      </c>
      <c r="J19" s="662">
        <v>3.4719049794426677</v>
      </c>
      <c r="K19" s="668">
        <v>525</v>
      </c>
      <c r="L19" s="662">
        <v>7.9945180447693014</v>
      </c>
      <c r="M19" s="656">
        <v>0</v>
      </c>
      <c r="N19" s="657">
        <v>0</v>
      </c>
      <c r="O19" s="668">
        <v>0</v>
      </c>
      <c r="P19" s="662">
        <f t="shared" si="2"/>
        <v>0</v>
      </c>
    </row>
    <row r="20" spans="1:16" s="644" customFormat="1" ht="16.5" customHeight="1" x14ac:dyDescent="0.2">
      <c r="A20" s="644">
        <v>12</v>
      </c>
      <c r="B20" s="671" t="s">
        <v>38</v>
      </c>
      <c r="C20" s="668">
        <f t="shared" si="0"/>
        <v>3713</v>
      </c>
      <c r="D20" s="662">
        <f t="shared" si="1"/>
        <v>100</v>
      </c>
      <c r="E20" s="656">
        <v>1282</v>
      </c>
      <c r="F20" s="657">
        <v>34.527336385671966</v>
      </c>
      <c r="G20" s="668">
        <v>49</v>
      </c>
      <c r="H20" s="662">
        <v>1.319687584163749</v>
      </c>
      <c r="I20" s="668">
        <v>987</v>
      </c>
      <c r="J20" s="662">
        <v>26.582278481012654</v>
      </c>
      <c r="K20" s="668">
        <v>1395</v>
      </c>
      <c r="L20" s="662">
        <v>37.570697549151625</v>
      </c>
      <c r="M20" s="656">
        <v>0</v>
      </c>
      <c r="N20" s="657">
        <v>0</v>
      </c>
      <c r="O20" s="668">
        <v>0</v>
      </c>
      <c r="P20" s="662">
        <f t="shared" si="2"/>
        <v>0</v>
      </c>
    </row>
    <row r="21" spans="1:16" s="644" customFormat="1" ht="16.5" customHeight="1" x14ac:dyDescent="0.2">
      <c r="A21" s="644">
        <v>13</v>
      </c>
      <c r="B21" s="671" t="s">
        <v>45</v>
      </c>
      <c r="C21" s="668">
        <f t="shared" si="0"/>
        <v>4300</v>
      </c>
      <c r="D21" s="662">
        <f t="shared" si="1"/>
        <v>100</v>
      </c>
      <c r="E21" s="656">
        <v>992</v>
      </c>
      <c r="F21" s="657">
        <v>23.069767441860463</v>
      </c>
      <c r="G21" s="668">
        <v>3</v>
      </c>
      <c r="H21" s="662">
        <v>6.9767441860465115E-2</v>
      </c>
      <c r="I21" s="668">
        <v>398</v>
      </c>
      <c r="J21" s="662">
        <v>9.2558139534883725</v>
      </c>
      <c r="K21" s="668">
        <v>2907</v>
      </c>
      <c r="L21" s="662">
        <v>67.604651162790702</v>
      </c>
      <c r="M21" s="656">
        <v>0</v>
      </c>
      <c r="N21" s="657">
        <v>0</v>
      </c>
      <c r="O21" s="668">
        <v>0</v>
      </c>
      <c r="P21" s="662">
        <f t="shared" si="2"/>
        <v>0</v>
      </c>
    </row>
    <row r="22" spans="1:16" s="644" customFormat="1" ht="16.5" customHeight="1" x14ac:dyDescent="0.2">
      <c r="A22" s="644">
        <v>14</v>
      </c>
      <c r="B22" s="671" t="s">
        <v>46</v>
      </c>
      <c r="C22" s="668">
        <f t="shared" si="0"/>
        <v>144</v>
      </c>
      <c r="D22" s="662">
        <f t="shared" si="1"/>
        <v>100</v>
      </c>
      <c r="E22" s="656">
        <v>10</v>
      </c>
      <c r="F22" s="657">
        <v>6.9444444444444446</v>
      </c>
      <c r="G22" s="668">
        <v>0</v>
      </c>
      <c r="H22" s="662">
        <v>0</v>
      </c>
      <c r="I22" s="668">
        <v>45</v>
      </c>
      <c r="J22" s="662">
        <v>31.25</v>
      </c>
      <c r="K22" s="668">
        <v>89</v>
      </c>
      <c r="L22" s="662">
        <v>61.805555555555557</v>
      </c>
      <c r="M22" s="656">
        <v>0</v>
      </c>
      <c r="N22" s="657">
        <v>0</v>
      </c>
      <c r="O22" s="668">
        <v>0</v>
      </c>
      <c r="P22" s="662">
        <f t="shared" si="2"/>
        <v>0</v>
      </c>
    </row>
    <row r="23" spans="1:16" s="644" customFormat="1" ht="16.5" customHeight="1" x14ac:dyDescent="0.2">
      <c r="A23" s="644">
        <v>15</v>
      </c>
      <c r="B23" s="671" t="s">
        <v>47</v>
      </c>
      <c r="C23" s="668">
        <f t="shared" si="0"/>
        <v>704</v>
      </c>
      <c r="D23" s="662">
        <f t="shared" si="1"/>
        <v>100</v>
      </c>
      <c r="E23" s="656">
        <v>439</v>
      </c>
      <c r="F23" s="657">
        <v>62.35795454545454</v>
      </c>
      <c r="G23" s="668">
        <v>20</v>
      </c>
      <c r="H23" s="662">
        <v>2.8409090909090908</v>
      </c>
      <c r="I23" s="668">
        <v>141</v>
      </c>
      <c r="J23" s="662">
        <v>20.02840909090909</v>
      </c>
      <c r="K23" s="668">
        <v>104</v>
      </c>
      <c r="L23" s="662">
        <v>14.772727272727273</v>
      </c>
      <c r="M23" s="656">
        <v>0</v>
      </c>
      <c r="N23" s="657">
        <v>0</v>
      </c>
      <c r="O23" s="668">
        <v>0</v>
      </c>
      <c r="P23" s="662">
        <f t="shared" si="2"/>
        <v>0</v>
      </c>
    </row>
    <row r="24" spans="1:16" s="644" customFormat="1" ht="16.5" customHeight="1" x14ac:dyDescent="0.2">
      <c r="A24" s="644">
        <v>16</v>
      </c>
      <c r="B24" s="671" t="s">
        <v>48</v>
      </c>
      <c r="C24" s="668">
        <f t="shared" si="0"/>
        <v>41</v>
      </c>
      <c r="D24" s="662">
        <f t="shared" si="1"/>
        <v>100</v>
      </c>
      <c r="E24" s="656">
        <v>0</v>
      </c>
      <c r="F24" s="657">
        <v>0</v>
      </c>
      <c r="G24" s="668">
        <v>41</v>
      </c>
      <c r="H24" s="662">
        <v>100</v>
      </c>
      <c r="I24" s="668">
        <v>0</v>
      </c>
      <c r="J24" s="662">
        <v>0</v>
      </c>
      <c r="K24" s="668">
        <v>0</v>
      </c>
      <c r="L24" s="662">
        <v>0</v>
      </c>
      <c r="M24" s="656">
        <v>0</v>
      </c>
      <c r="N24" s="657">
        <v>0</v>
      </c>
      <c r="O24" s="668">
        <v>0</v>
      </c>
      <c r="P24" s="662">
        <f t="shared" si="2"/>
        <v>0</v>
      </c>
    </row>
    <row r="25" spans="1:16" s="644" customFormat="1" ht="16.5" customHeight="1" x14ac:dyDescent="0.2">
      <c r="A25" s="644">
        <v>17</v>
      </c>
      <c r="B25" s="671" t="s">
        <v>49</v>
      </c>
      <c r="C25" s="668">
        <f t="shared" si="0"/>
        <v>50</v>
      </c>
      <c r="D25" s="662">
        <f t="shared" si="1"/>
        <v>100</v>
      </c>
      <c r="E25" s="656">
        <v>0</v>
      </c>
      <c r="F25" s="657">
        <v>0</v>
      </c>
      <c r="G25" s="668">
        <v>8</v>
      </c>
      <c r="H25" s="662">
        <v>16</v>
      </c>
      <c r="I25" s="668">
        <v>11</v>
      </c>
      <c r="J25" s="662">
        <v>22</v>
      </c>
      <c r="K25" s="668">
        <v>0</v>
      </c>
      <c r="L25" s="662">
        <v>0</v>
      </c>
      <c r="M25" s="656">
        <v>31</v>
      </c>
      <c r="N25" s="657">
        <v>62</v>
      </c>
      <c r="O25" s="668">
        <v>0</v>
      </c>
      <c r="P25" s="662">
        <f t="shared" si="2"/>
        <v>0</v>
      </c>
    </row>
    <row r="26" spans="1:16" s="644" customFormat="1" ht="16.5" customHeight="1" x14ac:dyDescent="0.2">
      <c r="B26" s="671" t="s">
        <v>4</v>
      </c>
      <c r="C26" s="668">
        <f t="shared" si="0"/>
        <v>1</v>
      </c>
      <c r="D26" s="662">
        <f t="shared" si="1"/>
        <v>100</v>
      </c>
      <c r="E26" s="656">
        <v>1</v>
      </c>
      <c r="F26" s="657">
        <v>100</v>
      </c>
      <c r="G26" s="668">
        <v>0</v>
      </c>
      <c r="H26" s="662">
        <v>0</v>
      </c>
      <c r="I26" s="668">
        <v>0</v>
      </c>
      <c r="J26" s="662">
        <v>0</v>
      </c>
      <c r="K26" s="668">
        <v>0</v>
      </c>
      <c r="L26" s="662">
        <v>0</v>
      </c>
      <c r="M26" s="656">
        <v>0</v>
      </c>
      <c r="N26" s="657">
        <v>0</v>
      </c>
      <c r="O26" s="668">
        <v>0</v>
      </c>
      <c r="P26" s="662">
        <f t="shared" si="2"/>
        <v>0</v>
      </c>
    </row>
    <row r="27" spans="1:16" s="642" customFormat="1" ht="14.25" x14ac:dyDescent="0.2">
      <c r="B27" s="663" t="s">
        <v>3</v>
      </c>
      <c r="C27" s="669">
        <f>SUM(C9:C26)</f>
        <v>56648</v>
      </c>
      <c r="D27" s="666">
        <f>C27/$C27*100</f>
        <v>100</v>
      </c>
      <c r="E27" s="664">
        <f>SUM(E9:E26)</f>
        <v>31624</v>
      </c>
      <c r="F27" s="665">
        <f>E27/$C27*100</f>
        <v>55.825448382996754</v>
      </c>
      <c r="G27" s="669">
        <f>SUM(G9:G26)</f>
        <v>3098</v>
      </c>
      <c r="H27" s="666">
        <f>G27/$C27*100</f>
        <v>5.4688603304617995</v>
      </c>
      <c r="I27" s="669">
        <f>SUM(I9:I26)</f>
        <v>12353</v>
      </c>
      <c r="J27" s="666">
        <f>I27/$C27*100</f>
        <v>21.806595113684509</v>
      </c>
      <c r="K27" s="669">
        <f>SUM(K9:K26)</f>
        <v>9439</v>
      </c>
      <c r="L27" s="666">
        <f>K27/$C27*100</f>
        <v>16.662547662759497</v>
      </c>
      <c r="M27" s="664">
        <f>SUM(M9:M26)</f>
        <v>134</v>
      </c>
      <c r="N27" s="665">
        <f>M27/$C27*100</f>
        <v>0.23654851009744385</v>
      </c>
      <c r="O27" s="669">
        <f>SUM(O9:O26)</f>
        <v>0</v>
      </c>
      <c r="P27" s="666">
        <f>O27/$C27*100</f>
        <v>0</v>
      </c>
    </row>
    <row r="28" spans="1:16" s="642" customFormat="1" ht="14.25" hidden="1" x14ac:dyDescent="0.2">
      <c r="A28" s="639">
        <v>18</v>
      </c>
      <c r="B28" s="639" t="s">
        <v>42</v>
      </c>
      <c r="C28" s="647"/>
      <c r="D28" s="648"/>
      <c r="E28" s="647"/>
      <c r="F28" s="648"/>
      <c r="G28" s="647"/>
      <c r="H28" s="648"/>
      <c r="I28" s="647"/>
      <c r="J28" s="648"/>
      <c r="K28" s="647"/>
      <c r="L28" s="648"/>
      <c r="M28" s="647"/>
      <c r="N28" s="648"/>
      <c r="O28" s="647"/>
      <c r="P28" s="648"/>
    </row>
    <row r="29" spans="1:16" s="650" customFormat="1" hidden="1" x14ac:dyDescent="0.2">
      <c r="A29" s="639">
        <v>19</v>
      </c>
      <c r="B29" s="639" t="s">
        <v>50</v>
      </c>
      <c r="C29" s="649"/>
      <c r="D29" s="649"/>
      <c r="E29" s="649"/>
      <c r="F29" s="649"/>
      <c r="G29" s="649"/>
      <c r="H29" s="649"/>
      <c r="I29" s="649"/>
      <c r="K29" s="649"/>
      <c r="L29" s="649"/>
      <c r="M29" s="649"/>
      <c r="N29" s="649"/>
      <c r="O29" s="649"/>
      <c r="P29" s="649"/>
    </row>
    <row r="30" spans="1:16" hidden="1" x14ac:dyDescent="0.2">
      <c r="C30" s="652"/>
      <c r="D30" s="652"/>
      <c r="E30" s="652"/>
      <c r="F30" s="652"/>
      <c r="G30" s="652"/>
      <c r="H30" s="652"/>
      <c r="I30" s="652"/>
      <c r="J30" s="652"/>
      <c r="K30" s="652"/>
      <c r="L30" s="652"/>
      <c r="M30" s="652"/>
      <c r="N30" s="652"/>
      <c r="O30" s="652"/>
      <c r="P30" s="652"/>
    </row>
    <row r="31" spans="1:16" hidden="1" x14ac:dyDescent="0.2">
      <c r="B31" s="653"/>
      <c r="C31" s="654"/>
      <c r="D31" s="654"/>
      <c r="E31" s="654"/>
      <c r="F31" s="654"/>
      <c r="G31" s="654"/>
      <c r="M31" s="653"/>
      <c r="N31" s="653"/>
    </row>
    <row r="32" spans="1:16" hidden="1" x14ac:dyDescent="0.2">
      <c r="B32" s="653"/>
      <c r="D32" s="653"/>
      <c r="M32" s="653"/>
      <c r="N32" s="653"/>
    </row>
    <row r="33" spans="2:14" hidden="1" x14ac:dyDescent="0.2">
      <c r="B33" s="653"/>
      <c r="D33" s="653"/>
      <c r="M33" s="653"/>
      <c r="N33" s="653"/>
    </row>
    <row r="34" spans="2:14" hidden="1" x14ac:dyDescent="0.2">
      <c r="B34" s="653"/>
      <c r="D34" s="653"/>
      <c r="M34" s="653"/>
      <c r="N34" s="653"/>
    </row>
    <row r="35" spans="2:14" hidden="1" x14ac:dyDescent="0.2">
      <c r="B35" s="653"/>
      <c r="D35" s="653"/>
      <c r="M35" s="653"/>
      <c r="N35" s="653"/>
    </row>
    <row r="36" spans="2:14" hidden="1" x14ac:dyDescent="0.2">
      <c r="B36" s="653"/>
      <c r="D36" s="653"/>
      <c r="M36" s="653"/>
      <c r="N36" s="653"/>
    </row>
    <row r="37" spans="2:14" hidden="1" x14ac:dyDescent="0.2">
      <c r="B37" s="653"/>
      <c r="D37" s="653"/>
      <c r="M37" s="653"/>
      <c r="N37" s="653"/>
    </row>
    <row r="38" spans="2:14" hidden="1" x14ac:dyDescent="0.2">
      <c r="B38" s="653"/>
      <c r="D38" s="653"/>
      <c r="M38" s="653"/>
      <c r="N38" s="653"/>
    </row>
    <row r="39" spans="2:14" hidden="1" x14ac:dyDescent="0.2">
      <c r="B39" s="653"/>
      <c r="D39" s="653"/>
      <c r="M39" s="653"/>
      <c r="N39" s="653"/>
    </row>
    <row r="40" spans="2:14" hidden="1" x14ac:dyDescent="0.2">
      <c r="B40" s="653"/>
      <c r="D40" s="653"/>
      <c r="M40" s="653"/>
      <c r="N40" s="653"/>
    </row>
    <row r="41" spans="2:14" s="1004" customFormat="1" x14ac:dyDescent="0.2">
      <c r="B41" s="639"/>
      <c r="D41" s="639"/>
      <c r="M41" s="639"/>
      <c r="N41" s="639"/>
    </row>
    <row r="42" spans="2:14" s="1004" customFormat="1" x14ac:dyDescent="0.2">
      <c r="B42" s="639"/>
      <c r="D42" s="639"/>
      <c r="M42" s="639"/>
      <c r="N42" s="639"/>
    </row>
    <row r="43" spans="2:14" s="1004" customFormat="1" x14ac:dyDescent="0.2">
      <c r="B43" s="639"/>
      <c r="D43" s="639"/>
      <c r="M43" s="639"/>
      <c r="N43" s="639"/>
    </row>
    <row r="44" spans="2:14" s="1004" customFormat="1" x14ac:dyDescent="0.2">
      <c r="D44" s="639"/>
      <c r="M44" s="639"/>
      <c r="N44" s="639"/>
    </row>
    <row r="45" spans="2:14" s="1004" customFormat="1" x14ac:dyDescent="0.2">
      <c r="B45" s="862" t="s">
        <v>42</v>
      </c>
      <c r="C45" s="863"/>
      <c r="D45" s="864"/>
      <c r="E45" s="863"/>
      <c r="F45" s="863"/>
      <c r="G45" s="865">
        <f>IFERROR(GETPIVOTDATA("ID PRESTACION
COUNT",#REF!,"CCAA",$B45,"Grado Resuelto",$B$1,"Subtipo",G$1),0)</f>
        <v>0</v>
      </c>
      <c r="H45" s="863"/>
      <c r="M45" s="639"/>
      <c r="N45" s="639"/>
    </row>
    <row r="46" spans="2:14" s="1004" customFormat="1" x14ac:dyDescent="0.2">
      <c r="B46" s="862" t="s">
        <v>50</v>
      </c>
      <c r="C46" s="863"/>
      <c r="D46" s="864"/>
      <c r="E46" s="863"/>
      <c r="F46" s="863"/>
      <c r="G46" s="865">
        <f>IFERROR(GETPIVOTDATA("ID PRESTACION
COUNT",#REF!,"CCAA",$B46,"Grado Resuelto",$B$1,"Subtipo",G$1),0)</f>
        <v>0</v>
      </c>
      <c r="H46" s="863"/>
      <c r="M46" s="639"/>
      <c r="N46" s="639"/>
    </row>
    <row r="47" spans="2:14" s="1004" customFormat="1" x14ac:dyDescent="0.2">
      <c r="D47" s="639"/>
      <c r="M47" s="639"/>
      <c r="N47" s="639"/>
    </row>
    <row r="48" spans="2:14" s="1004" customFormat="1" x14ac:dyDescent="0.2">
      <c r="D48" s="639"/>
    </row>
    <row r="49" spans="4:4" x14ac:dyDescent="0.2">
      <c r="D49" s="653"/>
    </row>
    <row r="50" spans="4:4" x14ac:dyDescent="0.2">
      <c r="D50" s="653"/>
    </row>
    <row r="51" spans="4:4" x14ac:dyDescent="0.2">
      <c r="D51" s="653"/>
    </row>
    <row r="52" spans="4:4" x14ac:dyDescent="0.2">
      <c r="D52" s="653"/>
    </row>
    <row r="53" spans="4:4" x14ac:dyDescent="0.2">
      <c r="D53" s="653"/>
    </row>
    <row r="54" spans="4:4" x14ac:dyDescent="0.2">
      <c r="D54" s="653"/>
    </row>
    <row r="55" spans="4:4" x14ac:dyDescent="0.2">
      <c r="D55" s="653"/>
    </row>
    <row r="56" spans="4:4" x14ac:dyDescent="0.2">
      <c r="D56" s="653"/>
    </row>
    <row r="57" spans="4:4" x14ac:dyDescent="0.2">
      <c r="D57" s="653"/>
    </row>
    <row r="58" spans="4:4" x14ac:dyDescent="0.2">
      <c r="D58" s="653"/>
    </row>
    <row r="59" spans="4:4" x14ac:dyDescent="0.2">
      <c r="D59" s="653"/>
    </row>
  </sheetData>
  <mergeCells count="11">
    <mergeCell ref="O7:P7"/>
    <mergeCell ref="B3:P3"/>
    <mergeCell ref="B4:P4"/>
    <mergeCell ref="C6:P6"/>
    <mergeCell ref="B7:B8"/>
    <mergeCell ref="C7:D7"/>
    <mergeCell ref="E7:F7"/>
    <mergeCell ref="G7:H7"/>
    <mergeCell ref="I7:J7"/>
    <mergeCell ref="K7:L7"/>
    <mergeCell ref="M7:N7"/>
  </mergeCells>
  <printOptions horizontalCentered="1"/>
  <pageMargins left="0" right="0" top="0.43307086614173229" bottom="0.43307086614173229" header="0" footer="0"/>
  <pageSetup paperSize="9" orientation="landscape" r:id="rId1"/>
  <headerFooter alignWithMargins="0"/>
  <colBreaks count="1" manualBreakCount="1">
    <brk id="16" max="1048575" man="1"/>
  </colBreaks>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35">
    <pageSetUpPr fitToPage="1"/>
  </sheetPr>
  <dimension ref="A1:AM99"/>
  <sheetViews>
    <sheetView showGridLines="0" zoomScaleNormal="100" workbookViewId="0"/>
  </sheetViews>
  <sheetFormatPr baseColWidth="10" defaultColWidth="11.42578125" defaultRowHeight="12.75" x14ac:dyDescent="0.2"/>
  <cols>
    <col min="1" max="1" width="1.140625" style="478" customWidth="1"/>
    <col min="2" max="2" width="25.28515625" style="478" customWidth="1"/>
    <col min="3" max="3" width="11.28515625" style="478" customWidth="1"/>
    <col min="4" max="16384" width="11.42578125" style="478"/>
  </cols>
  <sheetData>
    <row r="1" spans="1:39" s="457" customFormat="1" ht="14.25" x14ac:dyDescent="0.2">
      <c r="B1" s="458"/>
      <c r="C1" s="458"/>
      <c r="D1" s="459"/>
      <c r="E1" s="459"/>
      <c r="N1" s="459"/>
    </row>
    <row r="2" spans="1:39" s="460" customFormat="1" ht="47.25" customHeight="1" x14ac:dyDescent="0.2">
      <c r="B2" s="1167"/>
      <c r="C2" s="1167"/>
      <c r="D2" s="1167"/>
      <c r="E2" s="1167"/>
      <c r="F2" s="1167"/>
      <c r="G2" s="1167"/>
      <c r="H2" s="1167"/>
      <c r="I2" s="461"/>
      <c r="L2" s="462"/>
      <c r="N2" s="463"/>
      <c r="O2" s="463"/>
      <c r="P2" s="463"/>
      <c r="Q2" s="463"/>
      <c r="R2" s="463"/>
      <c r="S2" s="463"/>
      <c r="T2" s="463"/>
      <c r="U2" s="463"/>
      <c r="V2" s="463"/>
      <c r="W2" s="463"/>
      <c r="X2" s="463"/>
      <c r="Y2" s="463"/>
      <c r="Z2" s="463"/>
      <c r="AA2" s="463"/>
      <c r="AB2" s="463"/>
      <c r="AC2" s="463"/>
      <c r="AD2" s="463"/>
      <c r="AE2" s="463"/>
      <c r="AF2" s="463"/>
      <c r="AG2" s="463"/>
    </row>
    <row r="3" spans="1:39" s="464" customFormat="1" ht="1.5" customHeight="1" x14ac:dyDescent="0.2">
      <c r="B3" s="465"/>
      <c r="C3" s="465"/>
      <c r="D3" s="465"/>
      <c r="E3" s="465"/>
      <c r="F3" s="465"/>
      <c r="G3" s="465"/>
      <c r="H3" s="465"/>
      <c r="I3" s="465"/>
      <c r="J3" s="465"/>
      <c r="K3" s="465"/>
      <c r="L3" s="465"/>
      <c r="M3" s="465"/>
      <c r="N3" s="466"/>
      <c r="O3" s="463"/>
      <c r="P3" s="463"/>
      <c r="Q3" s="463"/>
      <c r="R3" s="463"/>
      <c r="S3" s="463"/>
      <c r="T3" s="463"/>
      <c r="U3" s="463"/>
      <c r="V3" s="463"/>
      <c r="W3" s="463"/>
      <c r="X3" s="463"/>
      <c r="Y3" s="463"/>
      <c r="Z3" s="463"/>
      <c r="AA3" s="463"/>
      <c r="AB3" s="463"/>
      <c r="AC3" s="463"/>
      <c r="AD3" s="463"/>
      <c r="AE3" s="463"/>
      <c r="AF3" s="463"/>
      <c r="AG3" s="463"/>
    </row>
    <row r="4" spans="1:39" s="464" customFormat="1" ht="24.75" customHeight="1" x14ac:dyDescent="0.2">
      <c r="A4" s="467"/>
      <c r="B4" s="1168" t="s">
        <v>455</v>
      </c>
      <c r="C4" s="1168"/>
      <c r="D4" s="1168"/>
      <c r="E4" s="1168"/>
      <c r="F4" s="1168"/>
      <c r="G4" s="1168"/>
      <c r="H4" s="1168"/>
      <c r="I4" s="1168"/>
      <c r="J4" s="1168"/>
      <c r="K4" s="1168"/>
      <c r="L4" s="1168"/>
      <c r="M4" s="468"/>
      <c r="N4" s="466"/>
      <c r="O4" s="463"/>
      <c r="P4" s="463"/>
      <c r="Q4" s="463"/>
      <c r="R4" s="463"/>
      <c r="S4" s="463"/>
      <c r="T4" s="463"/>
      <c r="U4" s="463"/>
      <c r="V4" s="463"/>
      <c r="W4" s="463"/>
      <c r="X4" s="463"/>
      <c r="Y4" s="463"/>
      <c r="Z4" s="463"/>
      <c r="AA4" s="463"/>
      <c r="AB4" s="463"/>
      <c r="AC4" s="463"/>
      <c r="AD4" s="463"/>
      <c r="AE4" s="463"/>
      <c r="AF4" s="463"/>
      <c r="AG4" s="463"/>
    </row>
    <row r="5" spans="1:39" s="464" customFormat="1" ht="14.25" customHeight="1" x14ac:dyDescent="0.2">
      <c r="A5" s="467"/>
      <c r="B5" s="1169" t="s">
        <v>489</v>
      </c>
      <c r="C5" s="1169"/>
      <c r="D5" s="1169"/>
      <c r="E5" s="1169"/>
      <c r="F5" s="1169"/>
      <c r="G5" s="1169"/>
      <c r="H5" s="1169"/>
      <c r="I5" s="1169"/>
      <c r="J5" s="1169"/>
      <c r="K5" s="1169"/>
      <c r="L5" s="1169"/>
      <c r="M5" s="469"/>
      <c r="N5" s="469"/>
      <c r="O5" s="470"/>
      <c r="P5" s="470"/>
      <c r="Q5" s="470"/>
      <c r="R5" s="470"/>
      <c r="S5" s="470"/>
      <c r="T5" s="470"/>
      <c r="U5" s="470"/>
      <c r="V5" s="470"/>
      <c r="W5" s="470"/>
      <c r="X5" s="470"/>
      <c r="Y5" s="470"/>
      <c r="Z5" s="470"/>
      <c r="AA5" s="470"/>
      <c r="AB5" s="470"/>
      <c r="AC5" s="463"/>
      <c r="AD5" s="463"/>
      <c r="AE5" s="463"/>
      <c r="AF5" s="463"/>
      <c r="AG5" s="463"/>
    </row>
    <row r="6" spans="1:39" s="471" customFormat="1" ht="15" x14ac:dyDescent="0.25">
      <c r="B6" s="472"/>
      <c r="C6" s="472"/>
      <c r="D6" s="472"/>
      <c r="E6" s="472"/>
      <c r="F6" s="472"/>
      <c r="G6" s="473"/>
      <c r="H6" s="473"/>
      <c r="I6" s="473"/>
      <c r="J6" s="473"/>
      <c r="K6" s="473"/>
      <c r="L6" s="473"/>
      <c r="M6" s="473"/>
      <c r="N6" s="474"/>
      <c r="O6" s="474"/>
      <c r="P6" s="474"/>
      <c r="Q6" s="474"/>
      <c r="R6" s="474"/>
      <c r="S6" s="474"/>
      <c r="T6" s="474"/>
      <c r="U6" s="474"/>
      <c r="V6" s="474"/>
      <c r="W6" s="474"/>
      <c r="X6" s="474"/>
      <c r="Y6" s="474"/>
      <c r="Z6" s="474"/>
      <c r="AA6" s="474"/>
      <c r="AB6" s="474"/>
      <c r="AC6" s="475"/>
      <c r="AD6" s="475"/>
      <c r="AE6" s="475"/>
      <c r="AF6" s="475"/>
      <c r="AG6" s="475"/>
    </row>
    <row r="7" spans="1:39" s="723" customFormat="1" ht="15" x14ac:dyDescent="0.25">
      <c r="B7" s="473"/>
      <c r="C7" s="1166"/>
      <c r="D7" s="1166"/>
      <c r="E7" s="1166"/>
      <c r="F7" s="1166"/>
      <c r="G7" s="1166"/>
      <c r="H7" s="1166"/>
      <c r="I7" s="473"/>
      <c r="J7" s="1166"/>
      <c r="K7" s="1166"/>
      <c r="L7" s="1166"/>
      <c r="M7" s="1166"/>
      <c r="N7" s="473"/>
      <c r="O7" s="473"/>
      <c r="P7" s="473"/>
      <c r="Q7" s="1166"/>
      <c r="R7" s="1166"/>
      <c r="S7" s="1166"/>
      <c r="T7" s="1166"/>
      <c r="U7" s="1166"/>
      <c r="V7" s="1166"/>
      <c r="W7" s="473"/>
      <c r="X7" s="473"/>
      <c r="AF7" s="1163"/>
      <c r="AG7" s="1163"/>
      <c r="AH7" s="1163"/>
      <c r="AI7" s="1163"/>
      <c r="AJ7" s="1163"/>
      <c r="AK7" s="1163"/>
      <c r="AL7" s="1163"/>
      <c r="AM7" s="1163"/>
    </row>
    <row r="8" spans="1:39" s="723" customFormat="1" ht="15" x14ac:dyDescent="0.25">
      <c r="B8" s="473" t="s">
        <v>144</v>
      </c>
      <c r="C8" s="722" t="s">
        <v>145</v>
      </c>
      <c r="D8" s="722" t="s">
        <v>76</v>
      </c>
      <c r="E8" s="722"/>
      <c r="F8" s="722"/>
      <c r="G8" s="722"/>
      <c r="H8" s="722" t="s">
        <v>146</v>
      </c>
      <c r="I8" s="473" t="s">
        <v>145</v>
      </c>
      <c r="J8" s="722" t="s">
        <v>76</v>
      </c>
      <c r="K8" s="722"/>
      <c r="L8" s="722"/>
      <c r="M8" s="722"/>
      <c r="N8" s="473"/>
      <c r="O8" s="473"/>
      <c r="P8" s="724"/>
      <c r="Q8" s="722"/>
      <c r="R8" s="722"/>
      <c r="S8" s="722"/>
      <c r="T8" s="722"/>
      <c r="U8" s="722"/>
      <c r="V8" s="722"/>
      <c r="W8" s="473"/>
      <c r="X8" s="473"/>
      <c r="AE8" s="725"/>
      <c r="AF8" s="726"/>
      <c r="AG8" s="726"/>
      <c r="AH8" s="726"/>
      <c r="AI8" s="726"/>
      <c r="AJ8" s="726"/>
      <c r="AK8" s="726"/>
      <c r="AL8" s="726"/>
      <c r="AM8" s="726"/>
    </row>
    <row r="9" spans="1:39" s="723" customFormat="1" ht="15" x14ac:dyDescent="0.25">
      <c r="A9" s="1164"/>
      <c r="B9" s="734" t="s">
        <v>147</v>
      </c>
      <c r="C9" s="727">
        <v>195357</v>
      </c>
      <c r="D9" s="477">
        <v>0.34575848215075838</v>
      </c>
      <c r="E9" s="476"/>
      <c r="F9" s="476"/>
      <c r="G9" s="476"/>
      <c r="H9" s="476" t="s">
        <v>148</v>
      </c>
      <c r="I9" s="734">
        <v>161082</v>
      </c>
      <c r="J9" s="477">
        <v>0.28493446305697556</v>
      </c>
      <c r="K9" s="476"/>
      <c r="L9" s="476"/>
      <c r="M9" s="476"/>
      <c r="N9" s="473"/>
      <c r="O9" s="1165"/>
      <c r="P9" s="728"/>
      <c r="Q9" s="476"/>
      <c r="R9" s="476"/>
      <c r="S9" s="476"/>
      <c r="T9" s="476"/>
      <c r="U9" s="476"/>
      <c r="V9" s="476"/>
      <c r="W9" s="473"/>
      <c r="X9" s="473"/>
      <c r="AD9" s="1164"/>
      <c r="AE9" s="729"/>
      <c r="AF9" s="730"/>
      <c r="AG9" s="730"/>
      <c r="AH9" s="730"/>
      <c r="AI9" s="730"/>
      <c r="AJ9" s="730"/>
      <c r="AK9" s="730"/>
      <c r="AL9" s="730"/>
      <c r="AM9" s="730"/>
    </row>
    <row r="10" spans="1:39" s="723" customFormat="1" ht="15" x14ac:dyDescent="0.25">
      <c r="A10" s="1164"/>
      <c r="B10" s="734" t="s">
        <v>151</v>
      </c>
      <c r="C10" s="727">
        <v>136141</v>
      </c>
      <c r="D10" s="477">
        <v>0.24095325746446966</v>
      </c>
      <c r="E10" s="476"/>
      <c r="F10" s="476"/>
      <c r="G10" s="476"/>
      <c r="H10" s="476" t="s">
        <v>150</v>
      </c>
      <c r="I10" s="734">
        <v>265102</v>
      </c>
      <c r="J10" s="477">
        <v>0.46893318946456053</v>
      </c>
      <c r="K10" s="476"/>
      <c r="L10" s="476"/>
      <c r="M10" s="476"/>
      <c r="N10" s="473"/>
      <c r="O10" s="1165"/>
      <c r="P10" s="728"/>
      <c r="Q10" s="476"/>
      <c r="R10" s="476"/>
      <c r="S10" s="476"/>
      <c r="T10" s="476"/>
      <c r="U10" s="476"/>
      <c r="V10" s="476"/>
      <c r="W10" s="473"/>
      <c r="X10" s="473"/>
      <c r="AD10" s="1164"/>
      <c r="AE10" s="729"/>
      <c r="AF10" s="730"/>
      <c r="AG10" s="730"/>
      <c r="AH10" s="730"/>
      <c r="AI10" s="730"/>
      <c r="AJ10" s="730"/>
      <c r="AK10" s="730"/>
      <c r="AL10" s="730"/>
      <c r="AM10" s="730"/>
    </row>
    <row r="11" spans="1:39" s="723" customFormat="1" ht="15" x14ac:dyDescent="0.25">
      <c r="A11" s="1164"/>
      <c r="B11" s="734" t="s">
        <v>149</v>
      </c>
      <c r="C11" s="727">
        <v>112395</v>
      </c>
      <c r="D11" s="477">
        <v>0.19892568273127909</v>
      </c>
      <c r="E11" s="476"/>
      <c r="F11" s="476"/>
      <c r="G11" s="476"/>
      <c r="H11" s="476" t="s">
        <v>152</v>
      </c>
      <c r="I11" s="734">
        <v>99848</v>
      </c>
      <c r="J11" s="477">
        <v>0.17661896591371412</v>
      </c>
      <c r="K11" s="476"/>
      <c r="L11" s="476"/>
      <c r="M11" s="476"/>
      <c r="N11" s="473"/>
      <c r="O11" s="1165"/>
      <c r="P11" s="728"/>
      <c r="Q11" s="476"/>
      <c r="R11" s="476"/>
      <c r="S11" s="476"/>
      <c r="T11" s="476"/>
      <c r="U11" s="476"/>
      <c r="V11" s="476"/>
      <c r="W11" s="473"/>
      <c r="X11" s="473"/>
      <c r="AD11" s="1164"/>
      <c r="AE11" s="729"/>
      <c r="AF11" s="730"/>
      <c r="AG11" s="730"/>
      <c r="AH11" s="730"/>
      <c r="AI11" s="730"/>
      <c r="AJ11" s="730"/>
      <c r="AK11" s="730"/>
      <c r="AL11" s="730"/>
      <c r="AM11" s="730"/>
    </row>
    <row r="12" spans="1:39" s="723" customFormat="1" ht="15" x14ac:dyDescent="0.25">
      <c r="A12" s="1164"/>
      <c r="B12" s="734" t="s">
        <v>155</v>
      </c>
      <c r="C12" s="727">
        <v>25882</v>
      </c>
      <c r="D12" s="477">
        <v>4.5808038795773526E-2</v>
      </c>
      <c r="E12" s="476"/>
      <c r="F12" s="476"/>
      <c r="G12" s="476"/>
      <c r="H12" s="476" t="s">
        <v>154</v>
      </c>
      <c r="I12" s="734">
        <v>34417</v>
      </c>
      <c r="J12" s="477">
        <v>6.0879486317725932E-2</v>
      </c>
      <c r="K12" s="476"/>
      <c r="L12" s="476"/>
      <c r="M12" s="476"/>
      <c r="N12" s="473"/>
      <c r="O12" s="1165"/>
      <c r="P12" s="728"/>
      <c r="Q12" s="476"/>
      <c r="R12" s="476"/>
      <c r="S12" s="476"/>
      <c r="T12" s="476"/>
      <c r="U12" s="476"/>
      <c r="V12" s="476"/>
      <c r="W12" s="473"/>
      <c r="X12" s="473"/>
      <c r="AD12" s="1164"/>
      <c r="AE12" s="729"/>
      <c r="AF12" s="730"/>
      <c r="AG12" s="730"/>
      <c r="AH12" s="730"/>
      <c r="AI12" s="730"/>
      <c r="AJ12" s="730"/>
      <c r="AK12" s="730"/>
      <c r="AL12" s="730"/>
      <c r="AM12" s="730"/>
    </row>
    <row r="13" spans="1:39" s="723" customFormat="1" ht="15" x14ac:dyDescent="0.25">
      <c r="A13" s="1164"/>
      <c r="B13" s="734" t="s">
        <v>153</v>
      </c>
      <c r="C13" s="727">
        <v>18550</v>
      </c>
      <c r="D13" s="477">
        <v>3.2831277322525262E-2</v>
      </c>
      <c r="E13" s="476"/>
      <c r="F13" s="476"/>
      <c r="G13" s="476"/>
      <c r="H13" s="476" t="s">
        <v>156</v>
      </c>
      <c r="I13" s="734">
        <v>4881</v>
      </c>
      <c r="J13" s="477">
        <v>8.6338952470238622E-3</v>
      </c>
      <c r="K13" s="476"/>
      <c r="L13" s="476"/>
      <c r="M13" s="476"/>
      <c r="N13" s="473"/>
      <c r="O13" s="1165"/>
      <c r="P13" s="728"/>
      <c r="Q13" s="476"/>
      <c r="R13" s="476"/>
      <c r="S13" s="476"/>
      <c r="T13" s="476"/>
      <c r="U13" s="476"/>
      <c r="V13" s="476"/>
      <c r="W13" s="473"/>
      <c r="X13" s="473"/>
      <c r="AD13" s="1164"/>
      <c r="AE13" s="729"/>
      <c r="AF13" s="730"/>
      <c r="AG13" s="730"/>
      <c r="AH13" s="730"/>
      <c r="AI13" s="730"/>
      <c r="AJ13" s="730"/>
      <c r="AK13" s="730"/>
      <c r="AL13" s="730"/>
      <c r="AM13" s="730"/>
    </row>
    <row r="14" spans="1:39" s="723" customFormat="1" ht="15" x14ac:dyDescent="0.25">
      <c r="A14" s="1164"/>
      <c r="B14" s="734" t="s">
        <v>159</v>
      </c>
      <c r="C14" s="727">
        <v>10253</v>
      </c>
      <c r="D14" s="477">
        <v>1.8146581476434047E-2</v>
      </c>
      <c r="E14" s="476"/>
      <c r="F14" s="476"/>
      <c r="G14" s="476"/>
      <c r="H14" s="476" t="s">
        <v>158</v>
      </c>
      <c r="I14" s="734">
        <v>720</v>
      </c>
      <c r="J14" s="476"/>
      <c r="K14" s="476"/>
      <c r="L14" s="476"/>
      <c r="M14" s="476"/>
      <c r="N14" s="473"/>
      <c r="O14" s="1165"/>
      <c r="P14" s="728"/>
      <c r="Q14" s="476"/>
      <c r="R14" s="476"/>
      <c r="S14" s="476"/>
      <c r="T14" s="476"/>
      <c r="U14" s="476"/>
      <c r="V14" s="476"/>
      <c r="W14" s="473"/>
      <c r="X14" s="473"/>
      <c r="AD14" s="1164"/>
      <c r="AE14" s="729"/>
      <c r="AF14" s="730"/>
      <c r="AG14" s="730"/>
      <c r="AH14" s="730"/>
      <c r="AI14" s="730"/>
      <c r="AJ14" s="730"/>
      <c r="AK14" s="730"/>
      <c r="AL14" s="730"/>
      <c r="AM14" s="730"/>
    </row>
    <row r="15" spans="1:39" s="723" customFormat="1" ht="15" x14ac:dyDescent="0.25">
      <c r="A15" s="1164"/>
      <c r="B15" s="734" t="s">
        <v>157</v>
      </c>
      <c r="C15" s="727">
        <v>9909</v>
      </c>
      <c r="D15" s="477">
        <v>1.7537742694819562E-2</v>
      </c>
      <c r="E15" s="476"/>
      <c r="F15" s="476"/>
      <c r="G15" s="476"/>
      <c r="H15" s="476"/>
      <c r="I15" s="473"/>
      <c r="J15" s="476"/>
      <c r="K15" s="476"/>
      <c r="L15" s="476"/>
      <c r="M15" s="476"/>
      <c r="N15" s="473"/>
      <c r="O15" s="1165"/>
      <c r="P15" s="728"/>
      <c r="Q15" s="476"/>
      <c r="R15" s="476"/>
      <c r="S15" s="476"/>
      <c r="T15" s="476"/>
      <c r="U15" s="476"/>
      <c r="V15" s="476"/>
      <c r="W15" s="473"/>
      <c r="X15" s="473"/>
      <c r="AD15" s="1164"/>
      <c r="AE15" s="729"/>
      <c r="AF15" s="730"/>
      <c r="AG15" s="730"/>
      <c r="AH15" s="730"/>
      <c r="AI15" s="730"/>
      <c r="AJ15" s="730"/>
      <c r="AK15" s="730"/>
      <c r="AL15" s="730"/>
      <c r="AM15" s="730"/>
    </row>
    <row r="16" spans="1:39" s="723" customFormat="1" ht="15" x14ac:dyDescent="0.25">
      <c r="A16" s="1164"/>
      <c r="B16" s="734" t="s">
        <v>200</v>
      </c>
      <c r="C16" s="727">
        <v>7778</v>
      </c>
      <c r="D16" s="477">
        <v>1.3766128033132157E-2</v>
      </c>
      <c r="E16" s="476"/>
      <c r="F16" s="476"/>
      <c r="G16" s="476"/>
      <c r="H16" s="476"/>
      <c r="I16" s="473"/>
      <c r="J16" s="476"/>
      <c r="K16" s="476"/>
      <c r="L16" s="476"/>
      <c r="M16" s="476"/>
      <c r="N16" s="473"/>
      <c r="O16" s="1165"/>
      <c r="P16" s="728"/>
      <c r="Q16" s="476"/>
      <c r="R16" s="476"/>
      <c r="S16" s="476"/>
      <c r="T16" s="476"/>
      <c r="U16" s="476"/>
      <c r="V16" s="476"/>
      <c r="W16" s="473"/>
      <c r="X16" s="473"/>
      <c r="AD16" s="1164"/>
      <c r="AE16" s="729"/>
      <c r="AF16" s="730"/>
      <c r="AG16" s="730"/>
      <c r="AH16" s="730"/>
      <c r="AI16" s="730"/>
      <c r="AJ16" s="730"/>
      <c r="AK16" s="730"/>
      <c r="AL16" s="730"/>
      <c r="AM16" s="730"/>
    </row>
    <row r="17" spans="1:28" s="723" customFormat="1" ht="15" x14ac:dyDescent="0.25">
      <c r="A17" s="731"/>
      <c r="B17" s="734" t="s">
        <v>158</v>
      </c>
      <c r="C17" s="732">
        <v>48745</v>
      </c>
      <c r="D17" s="477">
        <v>8.6272809330808303E-2</v>
      </c>
      <c r="E17" s="473"/>
      <c r="F17" s="473"/>
      <c r="G17" s="473"/>
      <c r="H17" s="473"/>
      <c r="I17" s="473"/>
      <c r="J17" s="473"/>
      <c r="K17" s="473"/>
      <c r="L17" s="473"/>
      <c r="M17" s="473"/>
      <c r="N17" s="473"/>
      <c r="O17" s="473"/>
      <c r="P17" s="473"/>
      <c r="Q17" s="473"/>
      <c r="R17" s="473"/>
      <c r="S17" s="473"/>
      <c r="T17" s="473"/>
      <c r="U17" s="473"/>
      <c r="V17" s="473"/>
      <c r="W17" s="473"/>
      <c r="X17" s="473"/>
    </row>
    <row r="18" spans="1:28" s="723" customFormat="1" ht="15" x14ac:dyDescent="0.25">
      <c r="B18" s="473" t="s">
        <v>161</v>
      </c>
      <c r="C18" s="473" t="s">
        <v>145</v>
      </c>
      <c r="D18" s="473" t="s">
        <v>76</v>
      </c>
      <c r="E18" s="473"/>
      <c r="F18" s="473"/>
      <c r="G18" s="473"/>
      <c r="H18" s="473"/>
      <c r="I18" s="473"/>
      <c r="J18" s="473"/>
      <c r="K18" s="473"/>
      <c r="L18" s="473"/>
      <c r="M18" s="473"/>
      <c r="N18" s="473"/>
      <c r="O18" s="473"/>
      <c r="P18" s="473"/>
      <c r="Q18" s="473"/>
      <c r="R18" s="473"/>
      <c r="S18" s="473"/>
      <c r="T18" s="473"/>
      <c r="U18" s="473"/>
      <c r="V18" s="473"/>
      <c r="W18" s="473"/>
      <c r="X18" s="473"/>
    </row>
    <row r="19" spans="1:28" s="723" customFormat="1" ht="15" x14ac:dyDescent="0.25">
      <c r="B19" s="473" t="s">
        <v>26</v>
      </c>
      <c r="C19" s="473">
        <v>150177</v>
      </c>
      <c r="D19" s="733">
        <v>0.2653074203823344</v>
      </c>
      <c r="E19" s="473"/>
      <c r="F19" s="473"/>
      <c r="G19" s="473"/>
      <c r="H19" s="473"/>
      <c r="I19" s="473"/>
      <c r="J19" s="473"/>
      <c r="K19" s="473"/>
      <c r="L19" s="473"/>
      <c r="M19" s="473"/>
      <c r="N19" s="473"/>
      <c r="O19" s="473"/>
      <c r="P19" s="473"/>
      <c r="Q19" s="473"/>
      <c r="R19" s="473"/>
      <c r="S19" s="473"/>
      <c r="T19" s="473"/>
      <c r="U19" s="473"/>
      <c r="V19" s="473"/>
      <c r="W19" s="473"/>
      <c r="X19" s="473"/>
      <c r="Y19" s="473"/>
      <c r="Z19" s="473"/>
      <c r="AA19" s="473"/>
      <c r="AB19" s="473"/>
    </row>
    <row r="20" spans="1:28" s="723" customFormat="1" ht="15" x14ac:dyDescent="0.25">
      <c r="B20" s="473" t="s">
        <v>27</v>
      </c>
      <c r="C20" s="473">
        <v>415872</v>
      </c>
      <c r="D20" s="733">
        <v>0.73469257961766565</v>
      </c>
      <c r="E20" s="473"/>
      <c r="F20" s="473"/>
      <c r="G20" s="473"/>
      <c r="H20" s="473"/>
      <c r="I20" s="473"/>
      <c r="J20" s="473"/>
      <c r="K20" s="473"/>
      <c r="L20" s="473"/>
      <c r="M20" s="473"/>
      <c r="N20" s="473"/>
      <c r="O20" s="473"/>
      <c r="P20" s="473"/>
      <c r="Q20" s="473"/>
      <c r="R20" s="473"/>
      <c r="S20" s="473"/>
      <c r="T20" s="473"/>
      <c r="U20" s="473"/>
      <c r="V20" s="473"/>
      <c r="W20" s="473"/>
      <c r="X20" s="473"/>
      <c r="Y20" s="473"/>
      <c r="Z20" s="473"/>
      <c r="AA20" s="473"/>
      <c r="AB20" s="473"/>
    </row>
    <row r="21" spans="1:28" s="723" customFormat="1" ht="15" x14ac:dyDescent="0.25">
      <c r="B21" s="473" t="s">
        <v>162</v>
      </c>
      <c r="C21" s="473">
        <v>1</v>
      </c>
      <c r="D21" s="473"/>
      <c r="E21" s="473"/>
      <c r="F21" s="473"/>
      <c r="G21" s="473"/>
      <c r="H21" s="473"/>
      <c r="I21" s="473"/>
      <c r="J21" s="473"/>
      <c r="K21" s="473"/>
      <c r="L21" s="473"/>
      <c r="M21" s="473"/>
      <c r="N21" s="473"/>
      <c r="O21" s="473"/>
      <c r="P21" s="473"/>
      <c r="Q21" s="473"/>
      <c r="R21" s="473"/>
      <c r="S21" s="473"/>
      <c r="T21" s="473"/>
      <c r="U21" s="473"/>
      <c r="V21" s="473"/>
      <c r="W21" s="473"/>
      <c r="X21" s="473"/>
      <c r="Y21" s="473"/>
      <c r="Z21" s="473"/>
      <c r="AA21" s="473"/>
      <c r="AB21" s="473"/>
    </row>
    <row r="22" spans="1:28" s="723" customFormat="1" ht="15" x14ac:dyDescent="0.25">
      <c r="B22" s="473"/>
      <c r="C22" s="473"/>
      <c r="D22" s="473"/>
      <c r="E22" s="473"/>
      <c r="F22" s="473"/>
      <c r="G22" s="473"/>
      <c r="H22" s="473"/>
      <c r="I22" s="473"/>
      <c r="J22" s="473"/>
      <c r="K22" s="473"/>
      <c r="L22" s="473"/>
      <c r="M22" s="473"/>
      <c r="N22" s="473"/>
      <c r="O22" s="473"/>
      <c r="P22" s="473"/>
      <c r="Q22" s="473"/>
      <c r="R22" s="473"/>
      <c r="S22" s="473"/>
      <c r="T22" s="473"/>
      <c r="U22" s="473"/>
      <c r="V22" s="473"/>
      <c r="W22" s="473"/>
      <c r="X22" s="473"/>
      <c r="Y22" s="473"/>
      <c r="Z22" s="473"/>
      <c r="AA22" s="473"/>
      <c r="AB22" s="473"/>
    </row>
    <row r="23" spans="1:28" s="475" customFormat="1" ht="15" x14ac:dyDescent="0.25">
      <c r="B23" s="474"/>
      <c r="C23" s="474"/>
      <c r="D23" s="474"/>
      <c r="E23" s="473"/>
      <c r="F23" s="473"/>
      <c r="G23" s="473"/>
      <c r="H23" s="473"/>
      <c r="I23" s="473"/>
      <c r="J23" s="473"/>
      <c r="K23" s="473"/>
      <c r="L23" s="473"/>
      <c r="M23" s="473"/>
      <c r="N23" s="472"/>
      <c r="O23" s="472"/>
      <c r="P23" s="472"/>
      <c r="Q23" s="472"/>
      <c r="R23" s="472"/>
      <c r="S23" s="472"/>
      <c r="T23" s="472"/>
      <c r="U23" s="472"/>
      <c r="V23" s="472"/>
      <c r="W23" s="472"/>
      <c r="X23" s="472"/>
      <c r="Y23" s="472"/>
      <c r="Z23" s="472"/>
      <c r="AA23" s="472"/>
      <c r="AB23" s="472"/>
    </row>
    <row r="24" spans="1:28" s="475" customFormat="1" ht="15" x14ac:dyDescent="0.25">
      <c r="B24" s="473"/>
      <c r="C24" s="473"/>
      <c r="D24" s="473"/>
      <c r="E24" s="473"/>
      <c r="F24" s="473"/>
      <c r="G24" s="473"/>
      <c r="H24" s="473"/>
      <c r="I24" s="473"/>
      <c r="J24" s="473"/>
      <c r="K24" s="473"/>
      <c r="L24" s="473"/>
      <c r="M24" s="473"/>
      <c r="N24" s="472"/>
      <c r="O24" s="472"/>
      <c r="P24" s="472"/>
      <c r="Q24" s="472"/>
      <c r="R24" s="472"/>
      <c r="S24" s="472"/>
      <c r="T24" s="472"/>
      <c r="U24" s="472"/>
      <c r="V24" s="472"/>
      <c r="W24" s="472"/>
      <c r="X24" s="472"/>
      <c r="Y24" s="472"/>
      <c r="Z24" s="472"/>
      <c r="AA24" s="472"/>
      <c r="AB24" s="472"/>
    </row>
    <row r="25" spans="1:28" s="475" customFormat="1" ht="15" x14ac:dyDescent="0.25">
      <c r="B25" s="473"/>
      <c r="C25" s="473"/>
      <c r="D25" s="473"/>
      <c r="E25" s="473"/>
      <c r="F25" s="473"/>
      <c r="G25" s="473"/>
      <c r="H25" s="473"/>
      <c r="I25" s="473"/>
      <c r="J25" s="473"/>
      <c r="K25" s="473"/>
      <c r="L25" s="473"/>
      <c r="M25" s="473"/>
      <c r="N25" s="472"/>
      <c r="O25" s="472"/>
      <c r="P25" s="472"/>
      <c r="Q25" s="472"/>
      <c r="R25" s="472"/>
      <c r="S25" s="472"/>
      <c r="T25" s="472"/>
      <c r="U25" s="472"/>
      <c r="V25" s="472"/>
      <c r="W25" s="472"/>
      <c r="X25" s="472"/>
      <c r="Y25" s="472"/>
      <c r="Z25" s="472"/>
      <c r="AA25" s="472"/>
      <c r="AB25" s="472"/>
    </row>
    <row r="26" spans="1:28" s="475" customFormat="1" ht="15" x14ac:dyDescent="0.25">
      <c r="B26" s="473"/>
      <c r="C26" s="473"/>
      <c r="D26" s="473"/>
      <c r="E26" s="473"/>
      <c r="F26" s="473"/>
      <c r="G26" s="473"/>
      <c r="H26" s="473"/>
      <c r="I26" s="473"/>
      <c r="J26" s="473"/>
      <c r="K26" s="473"/>
      <c r="L26" s="473"/>
      <c r="M26" s="473"/>
      <c r="N26" s="472"/>
      <c r="O26" s="472"/>
      <c r="P26" s="472"/>
      <c r="Q26" s="472"/>
      <c r="R26" s="472"/>
      <c r="S26" s="472"/>
      <c r="T26" s="472"/>
      <c r="U26" s="472"/>
      <c r="V26" s="472"/>
      <c r="W26" s="472"/>
      <c r="X26" s="472"/>
      <c r="Y26" s="472"/>
      <c r="Z26" s="472"/>
      <c r="AA26" s="472"/>
      <c r="AB26" s="472"/>
    </row>
    <row r="27" spans="1:28" s="475" customFormat="1" ht="15" x14ac:dyDescent="0.25">
      <c r="B27" s="473"/>
      <c r="C27" s="473"/>
      <c r="D27" s="473"/>
      <c r="E27" s="473"/>
      <c r="F27" s="473"/>
      <c r="G27" s="473"/>
      <c r="H27" s="473"/>
      <c r="I27" s="473"/>
      <c r="J27" s="473"/>
      <c r="K27" s="473"/>
      <c r="L27" s="473"/>
      <c r="M27" s="473"/>
      <c r="N27" s="472"/>
      <c r="O27" s="472"/>
      <c r="P27" s="472"/>
      <c r="Q27" s="472"/>
      <c r="R27" s="472"/>
      <c r="S27" s="472"/>
      <c r="T27" s="472"/>
      <c r="U27" s="472"/>
      <c r="V27" s="472"/>
      <c r="W27" s="472"/>
      <c r="X27" s="472"/>
      <c r="Y27" s="472"/>
      <c r="Z27" s="472"/>
      <c r="AA27" s="472"/>
      <c r="AB27" s="472"/>
    </row>
    <row r="28" spans="1:28" s="475" customFormat="1" ht="15" x14ac:dyDescent="0.25">
      <c r="B28" s="473"/>
      <c r="C28" s="473"/>
      <c r="D28" s="473"/>
      <c r="E28" s="473"/>
      <c r="F28" s="473"/>
      <c r="G28" s="473"/>
      <c r="H28" s="473"/>
      <c r="I28" s="473"/>
      <c r="J28" s="473"/>
      <c r="K28" s="473"/>
      <c r="L28" s="473"/>
      <c r="M28" s="473"/>
      <c r="N28" s="472"/>
      <c r="O28" s="472"/>
      <c r="P28" s="472"/>
      <c r="Q28" s="472"/>
      <c r="R28" s="472"/>
      <c r="S28" s="472"/>
      <c r="T28" s="472"/>
      <c r="U28" s="472"/>
      <c r="V28" s="472"/>
      <c r="W28" s="472"/>
      <c r="X28" s="472"/>
      <c r="Y28" s="472"/>
      <c r="Z28" s="472"/>
      <c r="AA28" s="472"/>
      <c r="AB28" s="472"/>
    </row>
    <row r="29" spans="1:28" s="475" customFormat="1" ht="15" x14ac:dyDescent="0.25">
      <c r="B29" s="473"/>
      <c r="C29" s="473"/>
      <c r="D29" s="473"/>
      <c r="E29" s="473"/>
      <c r="F29" s="473"/>
      <c r="G29" s="473"/>
      <c r="H29" s="473"/>
      <c r="I29" s="473"/>
      <c r="J29" s="473"/>
      <c r="K29" s="473"/>
      <c r="L29" s="473"/>
      <c r="M29" s="473"/>
      <c r="N29" s="472"/>
      <c r="O29" s="472"/>
      <c r="P29" s="472"/>
      <c r="Q29" s="472"/>
      <c r="R29" s="472"/>
      <c r="S29" s="472"/>
      <c r="T29" s="472"/>
      <c r="U29" s="472"/>
      <c r="V29" s="472"/>
      <c r="W29" s="472"/>
      <c r="X29" s="472"/>
      <c r="Y29" s="472"/>
      <c r="Z29" s="472"/>
      <c r="AA29" s="472"/>
      <c r="AB29" s="472"/>
    </row>
    <row r="30" spans="1:28" s="472" customFormat="1" ht="15" x14ac:dyDescent="0.25">
      <c r="B30" s="473"/>
      <c r="C30" s="473"/>
      <c r="D30" s="473"/>
      <c r="E30" s="473"/>
      <c r="F30" s="473"/>
      <c r="G30" s="473"/>
      <c r="H30" s="473"/>
      <c r="I30" s="473"/>
      <c r="J30" s="473"/>
      <c r="K30" s="473"/>
      <c r="L30" s="473"/>
      <c r="M30" s="473"/>
    </row>
    <row r="31" spans="1:28" s="472" customFormat="1" ht="15" x14ac:dyDescent="0.25">
      <c r="B31" s="473"/>
      <c r="C31" s="473"/>
      <c r="D31" s="473"/>
      <c r="E31" s="473"/>
      <c r="F31" s="473"/>
      <c r="G31" s="473"/>
      <c r="H31" s="473"/>
      <c r="I31" s="473"/>
      <c r="J31" s="473"/>
      <c r="K31" s="473"/>
      <c r="L31" s="473"/>
      <c r="M31" s="473"/>
    </row>
    <row r="32" spans="1:28" s="472" customFormat="1" ht="15" x14ac:dyDescent="0.25">
      <c r="B32" s="473"/>
      <c r="C32" s="473"/>
      <c r="D32" s="473"/>
      <c r="E32" s="473"/>
      <c r="F32" s="473"/>
      <c r="G32" s="473"/>
      <c r="H32" s="473"/>
      <c r="I32" s="473"/>
      <c r="J32" s="473"/>
      <c r="K32" s="473"/>
      <c r="L32" s="473"/>
      <c r="M32" s="473"/>
    </row>
    <row r="33" spans="2:13" s="472" customFormat="1" ht="15" x14ac:dyDescent="0.25">
      <c r="B33" s="473"/>
      <c r="C33" s="473"/>
      <c r="D33" s="473"/>
      <c r="E33" s="473"/>
      <c r="F33" s="473"/>
      <c r="G33" s="473"/>
      <c r="H33" s="473"/>
      <c r="I33" s="473"/>
      <c r="J33" s="473"/>
      <c r="K33" s="473"/>
      <c r="L33" s="473"/>
      <c r="M33" s="473"/>
    </row>
    <row r="34" spans="2:13" s="472" customFormat="1" ht="15" x14ac:dyDescent="0.25">
      <c r="B34" s="473"/>
      <c r="C34" s="473"/>
      <c r="D34" s="473"/>
      <c r="E34" s="473"/>
      <c r="F34" s="473"/>
      <c r="G34" s="473"/>
      <c r="H34" s="473"/>
    </row>
    <row r="35" spans="2:13" s="472" customFormat="1" ht="15" x14ac:dyDescent="0.25">
      <c r="B35" s="473"/>
      <c r="C35" s="473"/>
      <c r="D35" s="473"/>
      <c r="E35" s="473"/>
      <c r="F35" s="473"/>
      <c r="G35" s="473"/>
      <c r="H35" s="473"/>
    </row>
    <row r="36" spans="2:13" s="472" customFormat="1" ht="15" x14ac:dyDescent="0.25">
      <c r="B36" s="473"/>
      <c r="C36" s="473"/>
      <c r="D36" s="473"/>
      <c r="E36" s="473"/>
      <c r="F36" s="473"/>
      <c r="G36" s="473"/>
      <c r="H36" s="473"/>
    </row>
    <row r="37" spans="2:13" s="472" customFormat="1" ht="15" x14ac:dyDescent="0.25">
      <c r="B37" s="473"/>
      <c r="C37" s="473"/>
      <c r="D37" s="473"/>
      <c r="E37" s="473"/>
      <c r="F37" s="473"/>
      <c r="G37" s="473"/>
      <c r="H37" s="473"/>
    </row>
    <row r="38" spans="2:13" s="472" customFormat="1" ht="15" x14ac:dyDescent="0.25">
      <c r="B38" s="473"/>
      <c r="C38" s="473"/>
      <c r="D38" s="473"/>
      <c r="E38" s="473"/>
      <c r="F38" s="473"/>
      <c r="G38" s="473"/>
      <c r="H38" s="473"/>
    </row>
    <row r="39" spans="2:13" s="472" customFormat="1" ht="15" x14ac:dyDescent="0.25">
      <c r="B39" s="473"/>
      <c r="C39" s="473"/>
      <c r="D39" s="473"/>
      <c r="E39" s="473"/>
      <c r="F39" s="473"/>
      <c r="G39" s="473"/>
      <c r="H39" s="473"/>
    </row>
    <row r="40" spans="2:13" s="472" customFormat="1" ht="15" x14ac:dyDescent="0.25">
      <c r="B40" s="473"/>
      <c r="C40" s="473"/>
      <c r="D40" s="473"/>
      <c r="E40" s="473"/>
      <c r="F40" s="473"/>
      <c r="G40" s="473"/>
      <c r="H40" s="473"/>
    </row>
    <row r="41" spans="2:13" s="472" customFormat="1" ht="15" x14ac:dyDescent="0.25">
      <c r="B41" s="473"/>
      <c r="C41" s="473"/>
      <c r="D41" s="473"/>
      <c r="E41" s="473"/>
      <c r="F41" s="473"/>
      <c r="G41" s="473"/>
      <c r="H41" s="473"/>
    </row>
    <row r="42" spans="2:13" s="472" customFormat="1" ht="15" x14ac:dyDescent="0.25">
      <c r="B42" s="473"/>
      <c r="C42" s="473"/>
      <c r="D42" s="473"/>
    </row>
    <row r="43" spans="2:13" s="472" customFormat="1" ht="15" x14ac:dyDescent="0.25"/>
    <row r="44" spans="2:13" s="472" customFormat="1" ht="15" x14ac:dyDescent="0.25"/>
    <row r="45" spans="2:13" s="472" customFormat="1" ht="15" x14ac:dyDescent="0.25"/>
    <row r="46" spans="2:13" s="472" customFormat="1" ht="15" x14ac:dyDescent="0.25"/>
    <row r="47" spans="2:13" s="472" customFormat="1" ht="15" x14ac:dyDescent="0.25"/>
    <row r="48" spans="2:13" s="472" customFormat="1" ht="15" x14ac:dyDescent="0.25"/>
    <row r="49" s="472" customFormat="1" ht="15" x14ac:dyDescent="0.25"/>
    <row r="50" s="472" customFormat="1" ht="15" x14ac:dyDescent="0.25"/>
    <row r="51" s="472" customFormat="1" ht="15" x14ac:dyDescent="0.25"/>
    <row r="52" s="472" customFormat="1" ht="15" x14ac:dyDescent="0.25"/>
    <row r="53" s="472" customFormat="1" ht="15" x14ac:dyDescent="0.25"/>
    <row r="54" s="472" customFormat="1" ht="15" x14ac:dyDescent="0.25"/>
    <row r="55" s="472" customFormat="1" ht="15" x14ac:dyDescent="0.25"/>
    <row r="56" s="472" customFormat="1" ht="15" x14ac:dyDescent="0.25"/>
    <row r="57" s="472" customFormat="1" ht="15" x14ac:dyDescent="0.25"/>
    <row r="58" s="472" customFormat="1" ht="15" x14ac:dyDescent="0.25"/>
    <row r="59" s="472" customFormat="1" ht="15" x14ac:dyDescent="0.25"/>
    <row r="60" s="472" customFormat="1" ht="15" x14ac:dyDescent="0.25"/>
    <row r="61" s="472" customFormat="1" ht="15" x14ac:dyDescent="0.25"/>
    <row r="62" s="472" customFormat="1" ht="15" x14ac:dyDescent="0.25"/>
    <row r="63" s="472" customFormat="1" ht="15" x14ac:dyDescent="0.25"/>
    <row r="64" s="472" customFormat="1" ht="15" x14ac:dyDescent="0.25"/>
    <row r="65" spans="2:4" s="472" customFormat="1" ht="15" x14ac:dyDescent="0.25"/>
    <row r="66" spans="2:4" s="472" customFormat="1" ht="15" x14ac:dyDescent="0.25"/>
    <row r="67" spans="2:4" s="474" customFormat="1" ht="15" x14ac:dyDescent="0.25">
      <c r="B67" s="472"/>
      <c r="C67" s="472"/>
      <c r="D67" s="472"/>
    </row>
    <row r="68" spans="2:4" s="474" customFormat="1" ht="15" x14ac:dyDescent="0.25"/>
    <row r="69" spans="2:4" s="474" customFormat="1" ht="15" x14ac:dyDescent="0.25"/>
    <row r="70" spans="2:4" s="474" customFormat="1" ht="15" x14ac:dyDescent="0.25"/>
    <row r="71" spans="2:4" s="474" customFormat="1" ht="15" x14ac:dyDescent="0.25"/>
    <row r="72" spans="2:4" s="474" customFormat="1" ht="15" x14ac:dyDescent="0.25"/>
    <row r="73" spans="2:4" s="474" customFormat="1" ht="15" x14ac:dyDescent="0.25"/>
    <row r="74" spans="2:4" s="474" customFormat="1" ht="15" x14ac:dyDescent="0.25"/>
    <row r="75" spans="2:4" s="474" customFormat="1" ht="15" x14ac:dyDescent="0.25"/>
    <row r="76" spans="2:4" s="474" customFormat="1" ht="15" x14ac:dyDescent="0.25"/>
    <row r="77" spans="2:4" s="474" customFormat="1" ht="15" x14ac:dyDescent="0.25"/>
    <row r="78" spans="2:4" s="474" customFormat="1" ht="15" x14ac:dyDescent="0.25"/>
    <row r="79" spans="2:4" s="474" customFormat="1" ht="15" x14ac:dyDescent="0.25"/>
    <row r="80" spans="2:4" s="474" customFormat="1" ht="15" x14ac:dyDescent="0.25"/>
    <row r="81" s="474" customFormat="1" ht="15" x14ac:dyDescent="0.25"/>
    <row r="82" s="474" customFormat="1" ht="15" x14ac:dyDescent="0.25"/>
    <row r="83" s="474" customFormat="1" ht="15" x14ac:dyDescent="0.25"/>
    <row r="84" s="474" customFormat="1" ht="15" x14ac:dyDescent="0.25"/>
    <row r="85" s="474" customFormat="1" ht="15" x14ac:dyDescent="0.25"/>
    <row r="86" s="474" customFormat="1" ht="15" x14ac:dyDescent="0.25"/>
    <row r="87" s="474" customFormat="1" ht="15" x14ac:dyDescent="0.25"/>
    <row r="88" s="474" customFormat="1" ht="15" x14ac:dyDescent="0.25"/>
    <row r="89" s="474" customFormat="1" ht="15" x14ac:dyDescent="0.25"/>
    <row r="90" s="474" customFormat="1" ht="15" x14ac:dyDescent="0.25"/>
    <row r="91" s="474" customFormat="1" ht="15" x14ac:dyDescent="0.25"/>
    <row r="92" s="474" customFormat="1" ht="15" x14ac:dyDescent="0.25"/>
    <row r="93" s="474" customFormat="1" ht="15" x14ac:dyDescent="0.25"/>
    <row r="94" s="474" customFormat="1" ht="15" x14ac:dyDescent="0.25"/>
    <row r="95" s="474" customFormat="1" ht="15" x14ac:dyDescent="0.25"/>
    <row r="96" s="474" customFormat="1" ht="15" x14ac:dyDescent="0.25"/>
    <row r="97" spans="2:4" s="474" customFormat="1" ht="15" x14ac:dyDescent="0.25"/>
    <row r="98" spans="2:4" s="474" customFormat="1" ht="15" x14ac:dyDescent="0.25"/>
    <row r="99" spans="2:4" ht="15" x14ac:dyDescent="0.25">
      <c r="B99" s="474"/>
      <c r="C99" s="474"/>
      <c r="D99" s="474"/>
    </row>
  </sheetData>
  <mergeCells count="18">
    <mergeCell ref="B2:H2"/>
    <mergeCell ref="B4:L4"/>
    <mergeCell ref="B5:L5"/>
    <mergeCell ref="C7:D7"/>
    <mergeCell ref="E7:F7"/>
    <mergeCell ref="G7:H7"/>
    <mergeCell ref="J7:K7"/>
    <mergeCell ref="L7:M7"/>
    <mergeCell ref="AL7:AM7"/>
    <mergeCell ref="A9:A16"/>
    <mergeCell ref="O9:O16"/>
    <mergeCell ref="AD9:AD16"/>
    <mergeCell ref="Q7:R7"/>
    <mergeCell ref="S7:T7"/>
    <mergeCell ref="U7:V7"/>
    <mergeCell ref="AF7:AG7"/>
    <mergeCell ref="AH7:AI7"/>
    <mergeCell ref="AJ7:AK7"/>
  </mergeCells>
  <printOptions horizontalCentered="1"/>
  <pageMargins left="0" right="0" top="0.43307086614173229" bottom="0.43307086614173229" header="0" footer="0"/>
  <pageSetup paperSize="9" orientation="landscape"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66">
    <pageSetUpPr fitToPage="1"/>
  </sheetPr>
  <dimension ref="A1:Q42"/>
  <sheetViews>
    <sheetView zoomScaleNormal="100" workbookViewId="0"/>
  </sheetViews>
  <sheetFormatPr baseColWidth="10" defaultRowHeight="12.75" x14ac:dyDescent="0.2"/>
  <cols>
    <col min="1" max="1" width="4.28515625" customWidth="1"/>
    <col min="2" max="2" width="12.28515625" customWidth="1"/>
    <col min="3" max="3" width="10.85546875" bestFit="1" customWidth="1"/>
    <col min="4" max="4" width="9.5703125" customWidth="1"/>
    <col min="5" max="5" width="10.85546875" bestFit="1" customWidth="1"/>
    <col min="6" max="6" width="11.7109375" customWidth="1"/>
    <col min="7" max="7" width="10.85546875" bestFit="1" customWidth="1"/>
    <col min="8" max="8" width="9.28515625" bestFit="1" customWidth="1"/>
    <col min="9" max="9" width="28.140625" customWidth="1"/>
    <col min="10" max="10" width="7" customWidth="1"/>
    <col min="11" max="11" width="10.85546875" customWidth="1"/>
    <col min="12" max="12" width="7" customWidth="1"/>
  </cols>
  <sheetData>
    <row r="1" spans="1:17" s="361" customFormat="1" x14ac:dyDescent="0.2"/>
    <row r="2" spans="1:17" s="361" customFormat="1" x14ac:dyDescent="0.2"/>
    <row r="3" spans="1:17" s="361" customFormat="1" x14ac:dyDescent="0.2"/>
    <row r="4" spans="1:17" s="361" customFormat="1" x14ac:dyDescent="0.2"/>
    <row r="5" spans="1:17" s="361" customFormat="1" ht="16.5" customHeight="1" x14ac:dyDescent="0.2"/>
    <row r="6" spans="1:17" s="7" customFormat="1" ht="24.75" customHeight="1" x14ac:dyDescent="0.2">
      <c r="A6" s="364"/>
      <c r="B6" s="1170" t="s">
        <v>458</v>
      </c>
      <c r="C6" s="1170"/>
      <c r="D6" s="1170"/>
      <c r="E6" s="1170"/>
      <c r="F6" s="1170"/>
      <c r="G6" s="1170"/>
      <c r="H6" s="1170"/>
      <c r="I6" s="1170"/>
      <c r="J6" s="1170"/>
      <c r="K6" s="1170"/>
      <c r="L6" s="1170"/>
      <c r="M6" s="1170"/>
      <c r="N6" s="1170"/>
      <c r="O6" s="389"/>
    </row>
    <row r="7" spans="1:17" s="7" customFormat="1" ht="11.25" customHeight="1" x14ac:dyDescent="0.2">
      <c r="A7" s="364"/>
      <c r="B7" s="1170"/>
      <c r="C7" s="1170"/>
      <c r="D7" s="1170"/>
      <c r="E7" s="1170"/>
      <c r="F7" s="1170"/>
      <c r="G7" s="1170"/>
      <c r="H7" s="1170"/>
      <c r="I7" s="1170"/>
      <c r="J7" s="1170"/>
      <c r="K7" s="1170"/>
      <c r="L7" s="1170"/>
      <c r="M7" s="1170"/>
      <c r="N7" s="1170"/>
      <c r="O7" s="389"/>
    </row>
    <row r="8" spans="1:17" s="7" customFormat="1" ht="15.75" customHeight="1" x14ac:dyDescent="0.2">
      <c r="A8" s="364"/>
      <c r="B8" s="1171" t="str">
        <f>porsaad!B6</f>
        <v>Situación a 31 de mayo de 2023</v>
      </c>
      <c r="C8" s="1171"/>
      <c r="D8" s="1171"/>
      <c r="E8" s="1171"/>
      <c r="F8" s="1171"/>
      <c r="G8" s="1171"/>
      <c r="H8" s="1171"/>
      <c r="I8" s="1171"/>
      <c r="J8" s="1171"/>
      <c r="K8" s="1171"/>
      <c r="L8" s="1171"/>
      <c r="M8" s="1171"/>
      <c r="N8" s="1171"/>
      <c r="O8" s="426"/>
      <c r="P8" s="426"/>
      <c r="Q8" s="426"/>
    </row>
    <row r="9" spans="1:17" s="361" customFormat="1" ht="6" customHeight="1" x14ac:dyDescent="0.2">
      <c r="A9" s="365"/>
      <c r="B9"/>
      <c r="C9"/>
      <c r="D9"/>
      <c r="E9"/>
      <c r="F9"/>
      <c r="G9"/>
      <c r="H9"/>
      <c r="I9"/>
      <c r="J9"/>
      <c r="K9"/>
      <c r="L9"/>
      <c r="M9"/>
      <c r="N9"/>
      <c r="O9"/>
      <c r="P9"/>
      <c r="Q9"/>
    </row>
    <row r="10" spans="1:17" s="390" customFormat="1" x14ac:dyDescent="0.2"/>
    <row r="11" spans="1:17" s="390" customFormat="1" x14ac:dyDescent="0.2">
      <c r="C11" s="1172" t="s">
        <v>3</v>
      </c>
      <c r="D11" s="1172"/>
      <c r="E11" s="1172"/>
    </row>
    <row r="12" spans="1:17" s="390" customFormat="1" ht="15" x14ac:dyDescent="0.25">
      <c r="C12" s="390" t="s">
        <v>26</v>
      </c>
      <c r="D12" s="390" t="s">
        <v>27</v>
      </c>
      <c r="E12" s="390" t="s">
        <v>162</v>
      </c>
      <c r="F12" s="390" t="s">
        <v>71</v>
      </c>
      <c r="G12" s="390" t="s">
        <v>163</v>
      </c>
      <c r="H12" s="390" t="s">
        <v>164</v>
      </c>
      <c r="I12" s="391"/>
      <c r="J12" s="391"/>
      <c r="K12" s="391"/>
    </row>
    <row r="13" spans="1:17" s="390" customFormat="1" ht="15" x14ac:dyDescent="0.25">
      <c r="B13" s="390" t="s">
        <v>11</v>
      </c>
      <c r="C13" s="392">
        <v>13712</v>
      </c>
      <c r="D13" s="392">
        <v>65446</v>
      </c>
      <c r="E13" s="392">
        <v>1</v>
      </c>
      <c r="F13" s="392">
        <v>79158</v>
      </c>
      <c r="G13" s="479">
        <v>0.17322317390535386</v>
      </c>
      <c r="H13" s="479">
        <v>0.8267768260946462</v>
      </c>
      <c r="I13" s="480">
        <v>0.2653074203823344</v>
      </c>
      <c r="J13" s="391"/>
      <c r="K13" s="391"/>
      <c r="M13" s="392"/>
      <c r="N13" s="392"/>
      <c r="O13" s="393"/>
      <c r="P13" s="393"/>
      <c r="Q13" s="393"/>
    </row>
    <row r="14" spans="1:17" s="390" customFormat="1" ht="15" x14ac:dyDescent="0.25">
      <c r="B14" s="390" t="s">
        <v>10</v>
      </c>
      <c r="C14" s="392">
        <v>6044</v>
      </c>
      <c r="D14" s="392">
        <v>14112</v>
      </c>
      <c r="E14" s="392">
        <v>0</v>
      </c>
      <c r="F14" s="392">
        <v>20156</v>
      </c>
      <c r="G14" s="479">
        <v>0.29986108354832308</v>
      </c>
      <c r="H14" s="479">
        <v>0.70013891645167692</v>
      </c>
      <c r="I14" s="480">
        <v>0.2653074203823344</v>
      </c>
      <c r="J14" s="391"/>
      <c r="K14" s="391"/>
      <c r="M14" s="392"/>
      <c r="N14" s="392"/>
      <c r="O14" s="393"/>
      <c r="P14" s="393"/>
      <c r="Q14" s="393"/>
    </row>
    <row r="15" spans="1:17" s="390" customFormat="1" ht="15" x14ac:dyDescent="0.25">
      <c r="B15" s="390" t="s">
        <v>40</v>
      </c>
      <c r="C15" s="392">
        <v>2826</v>
      </c>
      <c r="D15" s="392">
        <v>8294</v>
      </c>
      <c r="E15" s="392">
        <v>0</v>
      </c>
      <c r="F15" s="392">
        <v>11120</v>
      </c>
      <c r="G15" s="479">
        <v>0.25413669064748201</v>
      </c>
      <c r="H15" s="479">
        <v>0.74586330935251799</v>
      </c>
      <c r="I15" s="480">
        <v>0.2653074203823344</v>
      </c>
      <c r="J15" s="391"/>
      <c r="K15" s="391"/>
      <c r="M15" s="392"/>
      <c r="N15" s="392"/>
      <c r="O15" s="393"/>
      <c r="P15" s="393"/>
      <c r="Q15" s="393"/>
    </row>
    <row r="16" spans="1:17" s="390" customFormat="1" ht="15" x14ac:dyDescent="0.25">
      <c r="B16" s="390" t="s">
        <v>41</v>
      </c>
      <c r="C16" s="392">
        <v>6379</v>
      </c>
      <c r="D16" s="392">
        <v>15165</v>
      </c>
      <c r="E16" s="392">
        <v>0</v>
      </c>
      <c r="F16" s="392">
        <v>21544</v>
      </c>
      <c r="G16" s="479">
        <v>0.29609171927218714</v>
      </c>
      <c r="H16" s="479">
        <v>0.70390828072781286</v>
      </c>
      <c r="I16" s="480">
        <v>0.2653074203823344</v>
      </c>
      <c r="J16" s="391"/>
      <c r="K16" s="391"/>
      <c r="M16" s="392"/>
      <c r="N16" s="392"/>
      <c r="O16" s="393"/>
      <c r="P16" s="393"/>
      <c r="Q16" s="393"/>
    </row>
    <row r="17" spans="2:17" s="390" customFormat="1" ht="15" x14ac:dyDescent="0.25">
      <c r="B17" s="390" t="s">
        <v>9</v>
      </c>
      <c r="C17" s="392">
        <v>3376</v>
      </c>
      <c r="D17" s="392">
        <v>12210</v>
      </c>
      <c r="E17" s="392">
        <v>0</v>
      </c>
      <c r="F17" s="392">
        <v>15586</v>
      </c>
      <c r="G17" s="479">
        <v>0.21660464519440523</v>
      </c>
      <c r="H17" s="479">
        <v>0.78339535480559475</v>
      </c>
      <c r="I17" s="480">
        <v>0.2653074203823344</v>
      </c>
      <c r="J17" s="391"/>
      <c r="K17" s="391"/>
      <c r="M17" s="392"/>
      <c r="N17" s="392"/>
      <c r="O17" s="393"/>
      <c r="P17" s="393"/>
      <c r="Q17" s="393"/>
    </row>
    <row r="18" spans="2:17" s="390" customFormat="1" ht="15" x14ac:dyDescent="0.25">
      <c r="B18" s="390" t="s">
        <v>8</v>
      </c>
      <c r="C18" s="392">
        <v>2522</v>
      </c>
      <c r="D18" s="392">
        <v>6685</v>
      </c>
      <c r="E18" s="392">
        <v>0</v>
      </c>
      <c r="F18" s="392">
        <v>9207</v>
      </c>
      <c r="G18" s="479">
        <v>0.2739220158574997</v>
      </c>
      <c r="H18" s="479">
        <v>0.72607798414250024</v>
      </c>
      <c r="I18" s="480">
        <v>0.2653074203823344</v>
      </c>
      <c r="J18" s="391"/>
      <c r="K18" s="391"/>
      <c r="M18" s="392"/>
      <c r="N18" s="392"/>
      <c r="O18" s="393"/>
      <c r="P18" s="393"/>
      <c r="Q18" s="393"/>
    </row>
    <row r="19" spans="2:17" s="390" customFormat="1" ht="15" x14ac:dyDescent="0.25">
      <c r="B19" s="390" t="s">
        <v>7</v>
      </c>
      <c r="C19" s="392">
        <v>7549</v>
      </c>
      <c r="D19" s="392">
        <v>23841</v>
      </c>
      <c r="E19" s="392">
        <v>0</v>
      </c>
      <c r="F19" s="392">
        <v>31390</v>
      </c>
      <c r="G19" s="479">
        <v>0.24049060210258044</v>
      </c>
      <c r="H19" s="479">
        <v>0.75950939789741956</v>
      </c>
      <c r="I19" s="480">
        <v>0.2653074203823344</v>
      </c>
      <c r="J19" s="391"/>
      <c r="K19" s="391"/>
      <c r="M19" s="392"/>
      <c r="N19" s="392"/>
      <c r="O19" s="393"/>
      <c r="P19" s="393"/>
      <c r="Q19" s="393"/>
    </row>
    <row r="20" spans="2:17" s="390" customFormat="1" ht="15" x14ac:dyDescent="0.25">
      <c r="B20" s="390" t="s">
        <v>43</v>
      </c>
      <c r="C20" s="392">
        <v>3875</v>
      </c>
      <c r="D20" s="392">
        <v>13629</v>
      </c>
      <c r="E20" s="392">
        <v>0</v>
      </c>
      <c r="F20" s="392">
        <v>17504</v>
      </c>
      <c r="G20" s="479">
        <v>0.22137797074954296</v>
      </c>
      <c r="H20" s="479">
        <v>0.77862202925045709</v>
      </c>
      <c r="I20" s="480">
        <v>0.2653074203823344</v>
      </c>
      <c r="J20" s="391"/>
      <c r="K20" s="391"/>
      <c r="M20" s="392"/>
      <c r="N20" s="392"/>
      <c r="O20" s="393"/>
      <c r="P20" s="393"/>
      <c r="Q20" s="393"/>
    </row>
    <row r="21" spans="2:17" s="390" customFormat="1" ht="15" x14ac:dyDescent="0.25">
      <c r="B21" s="390" t="s">
        <v>44</v>
      </c>
      <c r="C21" s="392">
        <v>40518</v>
      </c>
      <c r="D21" s="392">
        <v>75351</v>
      </c>
      <c r="E21" s="392">
        <v>0</v>
      </c>
      <c r="F21" s="392">
        <v>115869</v>
      </c>
      <c r="G21" s="479">
        <v>0.34968800973513192</v>
      </c>
      <c r="H21" s="479">
        <v>0.65031199026486808</v>
      </c>
      <c r="I21" s="480">
        <v>0.2653074203823344</v>
      </c>
      <c r="J21" s="391"/>
      <c r="K21" s="391"/>
      <c r="M21" s="392"/>
      <c r="N21" s="392"/>
      <c r="O21" s="393"/>
      <c r="P21" s="393"/>
      <c r="Q21" s="393"/>
    </row>
    <row r="22" spans="2:17" s="390" customFormat="1" ht="15" x14ac:dyDescent="0.25">
      <c r="B22" s="390" t="s">
        <v>6</v>
      </c>
      <c r="C22" s="392">
        <v>26554</v>
      </c>
      <c r="D22" s="392">
        <v>76944</v>
      </c>
      <c r="E22" s="392">
        <v>0</v>
      </c>
      <c r="F22" s="392">
        <v>103498</v>
      </c>
      <c r="G22" s="479">
        <v>0.25656534425786004</v>
      </c>
      <c r="H22" s="479">
        <v>0.74343465574213996</v>
      </c>
      <c r="I22" s="480">
        <v>0.2653074203823344</v>
      </c>
      <c r="J22" s="391"/>
      <c r="K22" s="391"/>
      <c r="M22" s="392"/>
      <c r="N22" s="392"/>
      <c r="O22" s="393"/>
      <c r="P22" s="393"/>
      <c r="Q22" s="393"/>
    </row>
    <row r="23" spans="2:17" s="390" customFormat="1" ht="15" x14ac:dyDescent="0.25">
      <c r="B23" s="390" t="s">
        <v>5</v>
      </c>
      <c r="C23" s="392">
        <v>1163</v>
      </c>
      <c r="D23" s="392">
        <v>5304</v>
      </c>
      <c r="E23" s="392">
        <v>0</v>
      </c>
      <c r="F23" s="392">
        <v>6467</v>
      </c>
      <c r="G23" s="479">
        <v>0.17983609092314828</v>
      </c>
      <c r="H23" s="479">
        <v>0.82016390907685166</v>
      </c>
      <c r="I23" s="480">
        <v>0.2653074203823344</v>
      </c>
      <c r="J23" s="391"/>
      <c r="K23" s="391"/>
      <c r="M23" s="392"/>
      <c r="N23" s="392"/>
      <c r="O23" s="393"/>
      <c r="P23" s="393"/>
      <c r="Q23" s="393"/>
    </row>
    <row r="24" spans="2:17" s="390" customFormat="1" ht="15" x14ac:dyDescent="0.25">
      <c r="B24" s="390" t="s">
        <v>38</v>
      </c>
      <c r="C24" s="392">
        <v>2550</v>
      </c>
      <c r="D24" s="392">
        <v>14552</v>
      </c>
      <c r="E24" s="392">
        <v>0</v>
      </c>
      <c r="F24" s="392">
        <v>17102</v>
      </c>
      <c r="G24" s="479">
        <v>0.14910536779324055</v>
      </c>
      <c r="H24" s="479">
        <v>0.85089463220675943</v>
      </c>
      <c r="I24" s="480">
        <v>0.2653074203823344</v>
      </c>
      <c r="J24" s="391"/>
      <c r="K24" s="391"/>
      <c r="M24" s="392"/>
      <c r="N24" s="392"/>
      <c r="O24" s="393"/>
      <c r="P24" s="393"/>
      <c r="Q24" s="393"/>
    </row>
    <row r="25" spans="2:17" s="390" customFormat="1" ht="15" x14ac:dyDescent="0.25">
      <c r="B25" s="390" t="s">
        <v>45</v>
      </c>
      <c r="C25" s="392">
        <v>11156</v>
      </c>
      <c r="D25" s="392">
        <v>34138</v>
      </c>
      <c r="E25" s="392">
        <v>0</v>
      </c>
      <c r="F25" s="392">
        <v>45294</v>
      </c>
      <c r="G25" s="479">
        <v>0.24630193844659337</v>
      </c>
      <c r="H25" s="479">
        <v>0.75369806155340668</v>
      </c>
      <c r="I25" s="480">
        <v>0.2653074203823344</v>
      </c>
      <c r="J25" s="391"/>
      <c r="K25" s="391"/>
      <c r="M25" s="392"/>
      <c r="N25" s="392"/>
      <c r="O25" s="393"/>
      <c r="P25" s="393"/>
      <c r="Q25" s="393"/>
    </row>
    <row r="26" spans="2:17" s="390" customFormat="1" ht="15" x14ac:dyDescent="0.25">
      <c r="B26" s="390" t="s">
        <v>46</v>
      </c>
      <c r="C26" s="392">
        <v>6714</v>
      </c>
      <c r="D26" s="392">
        <v>17191</v>
      </c>
      <c r="E26" s="392">
        <v>0</v>
      </c>
      <c r="F26" s="392">
        <v>23905</v>
      </c>
      <c r="G26" s="479">
        <v>0.28086174440493622</v>
      </c>
      <c r="H26" s="479">
        <v>0.71913825559506384</v>
      </c>
      <c r="I26" s="480">
        <v>0.2653074203823344</v>
      </c>
      <c r="J26" s="391"/>
      <c r="K26" s="391"/>
      <c r="M26" s="392"/>
      <c r="N26" s="392"/>
      <c r="O26" s="393"/>
      <c r="P26" s="393"/>
      <c r="Q26" s="393"/>
    </row>
    <row r="27" spans="2:17" s="390" customFormat="1" ht="15" x14ac:dyDescent="0.25">
      <c r="B27" s="390" t="s">
        <v>47</v>
      </c>
      <c r="C27" s="392">
        <v>2791</v>
      </c>
      <c r="D27" s="392">
        <v>7033</v>
      </c>
      <c r="E27" s="392">
        <v>0</v>
      </c>
      <c r="F27" s="392">
        <v>9824</v>
      </c>
      <c r="G27" s="479">
        <v>0.28410016286644951</v>
      </c>
      <c r="H27" s="479">
        <v>0.71589983713355054</v>
      </c>
      <c r="I27" s="480">
        <v>0.2653074203823344</v>
      </c>
      <c r="J27" s="391"/>
      <c r="K27" s="391"/>
      <c r="M27" s="392"/>
      <c r="N27" s="392"/>
      <c r="O27" s="393"/>
      <c r="P27" s="393"/>
      <c r="Q27" s="393"/>
    </row>
    <row r="28" spans="2:17" s="390" customFormat="1" ht="15" x14ac:dyDescent="0.25">
      <c r="B28" s="390" t="s">
        <v>48</v>
      </c>
      <c r="C28" s="392">
        <v>11853</v>
      </c>
      <c r="D28" s="392">
        <v>23630</v>
      </c>
      <c r="E28" s="392">
        <v>0</v>
      </c>
      <c r="F28" s="392">
        <v>35483</v>
      </c>
      <c r="G28" s="479">
        <v>0.33404729025166979</v>
      </c>
      <c r="H28" s="479">
        <v>0.66595270974833021</v>
      </c>
      <c r="I28" s="480">
        <v>0.2653074203823344</v>
      </c>
      <c r="J28" s="391"/>
      <c r="K28" s="391"/>
      <c r="M28" s="392"/>
      <c r="N28" s="392"/>
      <c r="O28" s="393"/>
      <c r="P28" s="393"/>
      <c r="Q28" s="393"/>
    </row>
    <row r="29" spans="2:17" s="390" customFormat="1" ht="15" x14ac:dyDescent="0.25">
      <c r="B29" s="390" t="s">
        <v>49</v>
      </c>
      <c r="C29" s="392">
        <v>359</v>
      </c>
      <c r="D29" s="392">
        <v>897</v>
      </c>
      <c r="E29" s="392">
        <v>0</v>
      </c>
      <c r="F29" s="392">
        <v>1256</v>
      </c>
      <c r="G29" s="479">
        <v>0.28582802547770703</v>
      </c>
      <c r="H29" s="479">
        <v>0.71417197452229297</v>
      </c>
      <c r="I29" s="480">
        <v>0.2653074203823344</v>
      </c>
      <c r="J29" s="391"/>
      <c r="K29" s="391"/>
      <c r="M29" s="392"/>
      <c r="N29" s="392"/>
      <c r="O29" s="393"/>
      <c r="P29" s="393"/>
      <c r="Q29" s="393"/>
    </row>
    <row r="30" spans="2:17" s="390" customFormat="1" ht="15" x14ac:dyDescent="0.25">
      <c r="B30" s="390" t="s">
        <v>42</v>
      </c>
      <c r="C30" s="392">
        <v>133</v>
      </c>
      <c r="D30" s="392">
        <v>645</v>
      </c>
      <c r="E30" s="392">
        <v>0</v>
      </c>
      <c r="F30" s="392">
        <v>778</v>
      </c>
      <c r="G30" s="479">
        <v>0.17095115681233933</v>
      </c>
      <c r="H30" s="479">
        <v>0.8290488431876607</v>
      </c>
      <c r="I30" s="480">
        <v>0.2653074203823344</v>
      </c>
      <c r="J30" s="391"/>
      <c r="K30" s="391"/>
      <c r="M30" s="392"/>
      <c r="N30" s="392"/>
      <c r="O30" s="393"/>
      <c r="P30" s="393"/>
      <c r="Q30" s="393"/>
    </row>
    <row r="31" spans="2:17" s="390" customFormat="1" ht="15" x14ac:dyDescent="0.25">
      <c r="B31" s="390" t="s">
        <v>50</v>
      </c>
      <c r="C31" s="392">
        <v>103</v>
      </c>
      <c r="D31" s="392">
        <v>805</v>
      </c>
      <c r="E31" s="392">
        <v>0</v>
      </c>
      <c r="F31" s="392">
        <v>908</v>
      </c>
      <c r="G31" s="479">
        <v>0.11343612334801761</v>
      </c>
      <c r="H31" s="479">
        <v>0.88656387665198233</v>
      </c>
      <c r="I31" s="480">
        <v>0.2653074203823344</v>
      </c>
      <c r="J31" s="391"/>
      <c r="K31" s="391"/>
      <c r="M31" s="392"/>
      <c r="N31" s="392"/>
      <c r="O31" s="393"/>
      <c r="P31" s="393"/>
      <c r="Q31" s="393"/>
    </row>
    <row r="32" spans="2:17" s="390" customFormat="1" ht="15" x14ac:dyDescent="0.25">
      <c r="B32" s="394" t="s">
        <v>3</v>
      </c>
      <c r="C32" s="395">
        <v>150177</v>
      </c>
      <c r="D32" s="395">
        <v>415872</v>
      </c>
      <c r="E32" s="395">
        <v>1</v>
      </c>
      <c r="F32" s="395">
        <v>566049</v>
      </c>
      <c r="G32" s="481">
        <v>0.2653074203823344</v>
      </c>
      <c r="H32" s="481">
        <v>0.73469257961766565</v>
      </c>
      <c r="I32" s="480">
        <v>0.2653074203823344</v>
      </c>
      <c r="J32" s="391"/>
      <c r="K32" s="391"/>
      <c r="M32" s="392"/>
      <c r="N32" s="392"/>
      <c r="O32" s="393"/>
      <c r="P32" s="393"/>
      <c r="Q32" s="393"/>
    </row>
    <row r="33" spans="9:16" s="390" customFormat="1" ht="15" x14ac:dyDescent="0.25">
      <c r="I33" s="391"/>
      <c r="J33" s="391"/>
      <c r="K33" s="391"/>
      <c r="M33" s="392"/>
      <c r="N33" s="392"/>
      <c r="O33" s="393"/>
      <c r="P33" s="393"/>
    </row>
    <row r="34" spans="9:16" s="390" customFormat="1" x14ac:dyDescent="0.2"/>
    <row r="35" spans="9:16" s="361" customFormat="1" x14ac:dyDescent="0.2"/>
    <row r="36" spans="9:16" s="361" customFormat="1" x14ac:dyDescent="0.2"/>
    <row r="37" spans="9:16" s="361" customFormat="1" x14ac:dyDescent="0.2"/>
    <row r="38" spans="9:16" s="361" customFormat="1" x14ac:dyDescent="0.2"/>
    <row r="39" spans="9:16" s="361" customFormat="1" x14ac:dyDescent="0.2"/>
    <row r="40" spans="9:16" s="361" customFormat="1" x14ac:dyDescent="0.2"/>
    <row r="41" spans="9:16" s="361" customFormat="1" x14ac:dyDescent="0.2"/>
    <row r="42" spans="9:16" s="361"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10">
    <tabColor theme="0"/>
    <pageSetUpPr fitToPage="1"/>
  </sheetPr>
  <dimension ref="A1:W26"/>
  <sheetViews>
    <sheetView zoomScale="80" zoomScaleNormal="80" workbookViewId="0"/>
  </sheetViews>
  <sheetFormatPr baseColWidth="10" defaultColWidth="11.42578125" defaultRowHeight="15" x14ac:dyDescent="0.25"/>
  <cols>
    <col min="1" max="1" width="1.85546875" style="870" customWidth="1"/>
    <col min="2" max="2" width="24.5703125" style="870" customWidth="1"/>
    <col min="3" max="8" width="10.85546875" style="870" customWidth="1"/>
    <col min="9" max="10" width="7.140625" style="870" customWidth="1"/>
    <col min="11" max="11" width="7.7109375" style="870" customWidth="1"/>
    <col min="12" max="17" width="8.28515625" style="870" customWidth="1"/>
    <col min="18" max="19" width="7.7109375" style="870" customWidth="1"/>
    <col min="20" max="20" width="11.42578125" style="870" customWidth="1"/>
    <col min="21" max="21" width="11.42578125" style="870"/>
    <col min="22" max="22" width="11.85546875" style="870" bestFit="1" customWidth="1"/>
    <col min="23" max="16384" width="11.42578125" style="870"/>
  </cols>
  <sheetData>
    <row r="1" spans="1:21" x14ac:dyDescent="0.25">
      <c r="A1" s="869"/>
      <c r="B1" s="869"/>
      <c r="H1" s="871"/>
      <c r="I1" s="871"/>
    </row>
    <row r="2" spans="1:21" ht="48.75" customHeight="1" x14ac:dyDescent="0.25">
      <c r="A2" s="869"/>
      <c r="B2" s="869"/>
      <c r="H2" s="871"/>
      <c r="I2" s="871"/>
    </row>
    <row r="3" spans="1:21" ht="40.5" customHeight="1" x14ac:dyDescent="0.25">
      <c r="A3" s="869"/>
      <c r="B3" s="1032" t="s">
        <v>379</v>
      </c>
      <c r="C3" s="1032"/>
      <c r="D3" s="1032"/>
      <c r="E3" s="1032"/>
      <c r="F3" s="1032"/>
      <c r="G3" s="1032"/>
      <c r="H3" s="1032"/>
      <c r="I3" s="1032"/>
      <c r="J3" s="1032"/>
      <c r="K3" s="1032"/>
      <c r="L3" s="1032"/>
      <c r="M3" s="1032"/>
      <c r="N3" s="1032"/>
      <c r="O3" s="1032"/>
      <c r="P3" s="1032"/>
      <c r="Q3" s="1032"/>
      <c r="R3" s="1032"/>
      <c r="S3" s="1032"/>
    </row>
    <row r="5" spans="1:21" x14ac:dyDescent="0.25">
      <c r="B5" s="872"/>
      <c r="C5" s="1027" t="s">
        <v>377</v>
      </c>
      <c r="D5" s="1027"/>
      <c r="E5" s="1027"/>
      <c r="F5" s="1027"/>
      <c r="G5" s="1027"/>
      <c r="H5" s="1027"/>
      <c r="I5" s="1027"/>
      <c r="J5" s="1027" t="s">
        <v>351</v>
      </c>
      <c r="K5" s="1027"/>
      <c r="L5" s="1027"/>
      <c r="M5" s="1027"/>
      <c r="N5" s="1027"/>
      <c r="O5" s="1027"/>
      <c r="P5" s="1027"/>
      <c r="Q5" s="1027"/>
      <c r="R5" s="1027"/>
      <c r="S5" s="1027"/>
    </row>
    <row r="6" spans="1:21" ht="21" customHeight="1" x14ac:dyDescent="0.25">
      <c r="B6" s="872"/>
      <c r="C6" s="1028"/>
      <c r="D6" s="1028"/>
      <c r="E6" s="1028"/>
      <c r="F6" s="1028"/>
      <c r="G6" s="1028"/>
      <c r="H6" s="1028"/>
      <c r="I6" s="1028"/>
      <c r="J6" s="1028">
        <v>43830</v>
      </c>
      <c r="K6" s="1029"/>
      <c r="L6" s="1030">
        <v>44196</v>
      </c>
      <c r="M6" s="1030"/>
      <c r="N6" s="1030">
        <v>44561</v>
      </c>
      <c r="O6" s="1030"/>
      <c r="P6" s="1030">
        <v>44926</v>
      </c>
      <c r="Q6" s="1030"/>
      <c r="R6" s="1030">
        <f>EVO_sol!R6</f>
        <v>45077</v>
      </c>
      <c r="S6" s="1030"/>
    </row>
    <row r="7" spans="1:21" x14ac:dyDescent="0.25">
      <c r="B7" s="941"/>
      <c r="C7" s="874">
        <v>43465</v>
      </c>
      <c r="D7" s="874">
        <v>43830</v>
      </c>
      <c r="E7" s="874">
        <v>44196</v>
      </c>
      <c r="F7" s="874">
        <v>44561</v>
      </c>
      <c r="G7" s="874">
        <v>44926</v>
      </c>
      <c r="H7" s="874">
        <f>EVO!H7</f>
        <v>45077</v>
      </c>
      <c r="I7" s="874"/>
      <c r="J7" s="874" t="s">
        <v>31</v>
      </c>
      <c r="K7" s="874" t="s">
        <v>352</v>
      </c>
      <c r="L7" s="874" t="s">
        <v>31</v>
      </c>
      <c r="M7" s="874" t="s">
        <v>352</v>
      </c>
      <c r="N7" s="874" t="s">
        <v>31</v>
      </c>
      <c r="O7" s="874" t="s">
        <v>352</v>
      </c>
      <c r="P7" s="874" t="s">
        <v>31</v>
      </c>
      <c r="Q7" s="874" t="s">
        <v>352</v>
      </c>
      <c r="R7" s="874" t="s">
        <v>31</v>
      </c>
      <c r="S7" s="874" t="s">
        <v>352</v>
      </c>
    </row>
    <row r="8" spans="1:21" ht="15" customHeight="1" x14ac:dyDescent="0.25">
      <c r="B8" s="913" t="s">
        <v>11</v>
      </c>
      <c r="C8" s="920">
        <v>287340</v>
      </c>
      <c r="D8" s="920">
        <v>294246</v>
      </c>
      <c r="E8" s="920">
        <v>285089</v>
      </c>
      <c r="F8" s="920">
        <v>295552</v>
      </c>
      <c r="G8" s="920">
        <v>307238</v>
      </c>
      <c r="H8" s="920">
        <v>313063</v>
      </c>
      <c r="I8" s="885"/>
      <c r="J8" s="921">
        <v>2.4034245145124311E-2</v>
      </c>
      <c r="K8" s="920">
        <v>6906</v>
      </c>
      <c r="L8" s="922">
        <v>-3.1120219136368865E-2</v>
      </c>
      <c r="M8" s="923">
        <v>-9157</v>
      </c>
      <c r="N8" s="922">
        <v>3.6700819744009738E-2</v>
      </c>
      <c r="O8" s="923">
        <v>10463</v>
      </c>
      <c r="P8" s="922">
        <v>3.9539573408401862E-2</v>
      </c>
      <c r="Q8" s="923">
        <f>G8-F8</f>
        <v>11686</v>
      </c>
      <c r="R8" s="924">
        <f>[1]Cuadro_CCAA2!N55</f>
        <v>5.0363694925717573E-2</v>
      </c>
      <c r="S8" s="923">
        <f>[1]Cuadro_CCAA2!O55</f>
        <v>15011</v>
      </c>
    </row>
    <row r="9" spans="1:21" x14ac:dyDescent="0.25">
      <c r="B9" s="942" t="s">
        <v>10</v>
      </c>
      <c r="C9" s="890">
        <v>35146</v>
      </c>
      <c r="D9" s="890">
        <v>39188</v>
      </c>
      <c r="E9" s="890">
        <v>36344</v>
      </c>
      <c r="F9" s="890">
        <v>37924</v>
      </c>
      <c r="G9" s="890">
        <v>39112</v>
      </c>
      <c r="H9" s="890">
        <v>40343</v>
      </c>
      <c r="I9" s="891"/>
      <c r="J9" s="892">
        <v>0.11500597507539978</v>
      </c>
      <c r="K9" s="890">
        <v>4042</v>
      </c>
      <c r="L9" s="895">
        <v>-7.2573236705113842E-2</v>
      </c>
      <c r="M9" s="893">
        <v>-2844</v>
      </c>
      <c r="N9" s="895">
        <v>4.3473475676865547E-2</v>
      </c>
      <c r="O9" s="893">
        <v>1580</v>
      </c>
      <c r="P9" s="895">
        <v>3.1325809513764291E-2</v>
      </c>
      <c r="Q9" s="893">
        <f t="shared" ref="Q9:Q26" si="0">G9-F9</f>
        <v>1188</v>
      </c>
      <c r="R9" s="894">
        <f>[1]Cuadro_CCAA2!N56</f>
        <v>5.0927373137438892E-2</v>
      </c>
      <c r="S9" s="893">
        <f>[1]Cuadro_CCAA2!O56</f>
        <v>1955</v>
      </c>
    </row>
    <row r="10" spans="1:21" x14ac:dyDescent="0.25">
      <c r="B10" s="942" t="s">
        <v>40</v>
      </c>
      <c r="C10" s="890">
        <v>25573</v>
      </c>
      <c r="D10" s="890">
        <v>26877</v>
      </c>
      <c r="E10" s="890">
        <v>27263</v>
      </c>
      <c r="F10" s="890">
        <v>29763</v>
      </c>
      <c r="G10" s="890">
        <v>31755</v>
      </c>
      <c r="H10" s="890">
        <v>32461</v>
      </c>
      <c r="I10" s="891"/>
      <c r="J10" s="892">
        <v>5.0991279865483019E-2</v>
      </c>
      <c r="K10" s="890">
        <v>1304</v>
      </c>
      <c r="L10" s="895">
        <v>1.436172191836893E-2</v>
      </c>
      <c r="M10" s="893">
        <v>386</v>
      </c>
      <c r="N10" s="895">
        <v>9.1699372776290256E-2</v>
      </c>
      <c r="O10" s="893">
        <v>2500</v>
      </c>
      <c r="P10" s="895">
        <v>6.6928737022477591E-2</v>
      </c>
      <c r="Q10" s="893">
        <f t="shared" si="0"/>
        <v>1992</v>
      </c>
      <c r="R10" s="894">
        <f>[1]Cuadro_CCAA2!N57</f>
        <v>5.1743131156039457E-2</v>
      </c>
      <c r="S10" s="893">
        <f>[1]Cuadro_CCAA2!O57</f>
        <v>1597</v>
      </c>
    </row>
    <row r="11" spans="1:21" x14ac:dyDescent="0.25">
      <c r="B11" s="942" t="s">
        <v>41</v>
      </c>
      <c r="C11" s="890">
        <v>20139</v>
      </c>
      <c r="D11" s="890">
        <v>24991</v>
      </c>
      <c r="E11" s="890">
        <v>25528</v>
      </c>
      <c r="F11" s="890">
        <v>26990</v>
      </c>
      <c r="G11" s="890">
        <v>29491</v>
      </c>
      <c r="H11" s="890">
        <v>31549</v>
      </c>
      <c r="I11" s="891"/>
      <c r="J11" s="892">
        <v>0.24092556730721482</v>
      </c>
      <c r="K11" s="890">
        <v>4852</v>
      </c>
      <c r="L11" s="895">
        <v>2.148773558481043E-2</v>
      </c>
      <c r="M11" s="893">
        <v>537</v>
      </c>
      <c r="N11" s="895">
        <v>5.7270448135380736E-2</v>
      </c>
      <c r="O11" s="893">
        <v>1462</v>
      </c>
      <c r="P11" s="895">
        <v>9.2663949610967133E-2</v>
      </c>
      <c r="Q11" s="893">
        <f t="shared" si="0"/>
        <v>2501</v>
      </c>
      <c r="R11" s="894">
        <f>[1]Cuadro_CCAA2!N58</f>
        <v>0.13306277833644597</v>
      </c>
      <c r="S11" s="893">
        <f>[1]Cuadro_CCAA2!O58</f>
        <v>3705</v>
      </c>
    </row>
    <row r="12" spans="1:21" x14ac:dyDescent="0.25">
      <c r="B12" s="942" t="s">
        <v>9</v>
      </c>
      <c r="C12" s="890">
        <v>30594</v>
      </c>
      <c r="D12" s="890">
        <v>32430</v>
      </c>
      <c r="E12" s="890">
        <v>33152</v>
      </c>
      <c r="F12" s="890">
        <v>36737</v>
      </c>
      <c r="G12" s="890">
        <v>41768</v>
      </c>
      <c r="H12" s="890">
        <v>43720</v>
      </c>
      <c r="I12" s="891"/>
      <c r="J12" s="892">
        <v>6.0011767013139927E-2</v>
      </c>
      <c r="K12" s="890">
        <v>1836</v>
      </c>
      <c r="L12" s="895">
        <v>2.2263336416898039E-2</v>
      </c>
      <c r="M12" s="893">
        <v>722</v>
      </c>
      <c r="N12" s="895">
        <v>0.10813827220077221</v>
      </c>
      <c r="O12" s="893">
        <v>3585</v>
      </c>
      <c r="P12" s="895">
        <v>0.13694640280915693</v>
      </c>
      <c r="Q12" s="893">
        <f t="shared" si="0"/>
        <v>5031</v>
      </c>
      <c r="R12" s="894">
        <f>[1]Cuadro_CCAA2!N59</f>
        <v>0.1259915524878954</v>
      </c>
      <c r="S12" s="893">
        <f>[1]Cuadro_CCAA2!O59</f>
        <v>4892</v>
      </c>
      <c r="U12" s="925"/>
    </row>
    <row r="13" spans="1:21" x14ac:dyDescent="0.25">
      <c r="B13" s="942" t="s">
        <v>8</v>
      </c>
      <c r="C13" s="890">
        <v>20401</v>
      </c>
      <c r="D13" s="890">
        <v>21169</v>
      </c>
      <c r="E13" s="890">
        <v>21022</v>
      </c>
      <c r="F13" s="890">
        <v>18734</v>
      </c>
      <c r="G13" s="890">
        <v>18426</v>
      </c>
      <c r="H13" s="890">
        <v>18667</v>
      </c>
      <c r="I13" s="891"/>
      <c r="J13" s="892">
        <v>3.7645213469927885E-2</v>
      </c>
      <c r="K13" s="890">
        <v>768</v>
      </c>
      <c r="L13" s="895">
        <v>-6.9441163966177388E-3</v>
      </c>
      <c r="M13" s="893">
        <v>-147</v>
      </c>
      <c r="N13" s="895">
        <v>-0.10883835981352863</v>
      </c>
      <c r="O13" s="893">
        <v>-2288</v>
      </c>
      <c r="P13" s="895">
        <v>-1.644069606063836E-2</v>
      </c>
      <c r="Q13" s="893">
        <f t="shared" si="0"/>
        <v>-308</v>
      </c>
      <c r="R13" s="894">
        <f>[1]Cuadro_CCAA2!N60</f>
        <v>-1.1491209489514986E-2</v>
      </c>
      <c r="S13" s="893">
        <f>[1]Cuadro_CCAA2!O60</f>
        <v>-217</v>
      </c>
      <c r="U13" s="925"/>
    </row>
    <row r="14" spans="1:21" x14ac:dyDescent="0.25">
      <c r="B14" s="942" t="s">
        <v>7</v>
      </c>
      <c r="C14" s="890">
        <v>94845</v>
      </c>
      <c r="D14" s="890">
        <v>106369</v>
      </c>
      <c r="E14" s="890">
        <v>105708</v>
      </c>
      <c r="F14" s="890">
        <v>108898</v>
      </c>
      <c r="G14" s="890">
        <v>114380</v>
      </c>
      <c r="H14" s="890">
        <v>117576</v>
      </c>
      <c r="I14" s="891"/>
      <c r="J14" s="892">
        <v>0.1215035057198588</v>
      </c>
      <c r="K14" s="890">
        <v>11524</v>
      </c>
      <c r="L14" s="895">
        <v>-6.2142165480544298E-3</v>
      </c>
      <c r="M14" s="893">
        <v>-661</v>
      </c>
      <c r="N14" s="895">
        <v>3.0177470011730323E-2</v>
      </c>
      <c r="O14" s="893">
        <v>3190</v>
      </c>
      <c r="P14" s="895">
        <v>5.0340685779353134E-2</v>
      </c>
      <c r="Q14" s="893">
        <f t="shared" si="0"/>
        <v>5482</v>
      </c>
      <c r="R14" s="894">
        <f>[1]Cuadro_CCAA2!N61</f>
        <v>6.7155576935294947E-2</v>
      </c>
      <c r="S14" s="893">
        <f>[1]Cuadro_CCAA2!O61</f>
        <v>7399</v>
      </c>
      <c r="U14" s="925"/>
    </row>
    <row r="15" spans="1:21" x14ac:dyDescent="0.25">
      <c r="B15" s="942" t="s">
        <v>43</v>
      </c>
      <c r="C15" s="890">
        <v>64964</v>
      </c>
      <c r="D15" s="890">
        <v>68077</v>
      </c>
      <c r="E15" s="890">
        <v>64772</v>
      </c>
      <c r="F15" s="890">
        <v>66829</v>
      </c>
      <c r="G15" s="890">
        <v>69929</v>
      </c>
      <c r="H15" s="890">
        <v>72848</v>
      </c>
      <c r="I15" s="891"/>
      <c r="J15" s="892">
        <v>4.7918847361615668E-2</v>
      </c>
      <c r="K15" s="890">
        <v>3113</v>
      </c>
      <c r="L15" s="895">
        <v>-4.8547967742409326E-2</v>
      </c>
      <c r="M15" s="893">
        <v>-3305</v>
      </c>
      <c r="N15" s="895">
        <v>3.1757549558451226E-2</v>
      </c>
      <c r="O15" s="893">
        <v>2057</v>
      </c>
      <c r="P15" s="895">
        <v>4.6387047539242054E-2</v>
      </c>
      <c r="Q15" s="893">
        <f t="shared" si="0"/>
        <v>3100</v>
      </c>
      <c r="R15" s="894">
        <f>[1]Cuadro_CCAA2!N62</f>
        <v>6.4764605288159416E-2</v>
      </c>
      <c r="S15" s="893">
        <f>[1]Cuadro_CCAA2!O62</f>
        <v>4431</v>
      </c>
      <c r="U15" s="925"/>
    </row>
    <row r="16" spans="1:21" x14ac:dyDescent="0.25">
      <c r="B16" s="942" t="s">
        <v>44</v>
      </c>
      <c r="C16" s="890">
        <v>230178</v>
      </c>
      <c r="D16" s="890">
        <v>239983</v>
      </c>
      <c r="E16" s="890">
        <v>230320</v>
      </c>
      <c r="F16" s="890">
        <v>245417</v>
      </c>
      <c r="G16" s="890">
        <v>257644</v>
      </c>
      <c r="H16" s="890">
        <v>263601</v>
      </c>
      <c r="I16" s="891"/>
      <c r="J16" s="892">
        <v>4.2597468046468467E-2</v>
      </c>
      <c r="K16" s="890">
        <v>9805</v>
      </c>
      <c r="L16" s="895">
        <v>-4.02653521291092E-2</v>
      </c>
      <c r="M16" s="893">
        <v>-9663</v>
      </c>
      <c r="N16" s="895">
        <v>6.5547933310177164E-2</v>
      </c>
      <c r="O16" s="893">
        <v>15097</v>
      </c>
      <c r="P16" s="895">
        <v>4.9821324521121202E-2</v>
      </c>
      <c r="Q16" s="893">
        <f t="shared" si="0"/>
        <v>12227</v>
      </c>
      <c r="R16" s="894">
        <f>[1]Cuadro_CCAA2!N63</f>
        <v>5.8876695160357428E-2</v>
      </c>
      <c r="S16" s="893">
        <f>[1]Cuadro_CCAA2!O63</f>
        <v>14657</v>
      </c>
      <c r="U16" s="925"/>
    </row>
    <row r="17" spans="2:23" x14ac:dyDescent="0.25">
      <c r="B17" s="942" t="s">
        <v>6</v>
      </c>
      <c r="C17" s="890">
        <v>85031</v>
      </c>
      <c r="D17" s="890">
        <v>103107</v>
      </c>
      <c r="E17" s="890">
        <v>115485</v>
      </c>
      <c r="F17" s="890">
        <v>129091</v>
      </c>
      <c r="G17" s="890">
        <v>144410</v>
      </c>
      <c r="H17" s="890">
        <v>151771</v>
      </c>
      <c r="I17" s="891"/>
      <c r="J17" s="892">
        <v>0.21258129388105518</v>
      </c>
      <c r="K17" s="890">
        <v>18076</v>
      </c>
      <c r="L17" s="895">
        <v>0.12005004509878092</v>
      </c>
      <c r="M17" s="893">
        <v>12378</v>
      </c>
      <c r="N17" s="895">
        <v>0.11781616660172323</v>
      </c>
      <c r="O17" s="893">
        <v>13606</v>
      </c>
      <c r="P17" s="895">
        <v>0.11866822628998142</v>
      </c>
      <c r="Q17" s="893">
        <f t="shared" si="0"/>
        <v>15319</v>
      </c>
      <c r="R17" s="894">
        <f>[1]Cuadro_CCAA2!N64</f>
        <v>0.13538160001196942</v>
      </c>
      <c r="S17" s="893">
        <f>[1]Cuadro_CCAA2!O64</f>
        <v>18097</v>
      </c>
      <c r="U17" s="925"/>
    </row>
    <row r="18" spans="2:23" x14ac:dyDescent="0.25">
      <c r="B18" s="942" t="s">
        <v>5</v>
      </c>
      <c r="C18" s="890">
        <v>33341</v>
      </c>
      <c r="D18" s="890">
        <v>35443</v>
      </c>
      <c r="E18" s="890">
        <v>34750</v>
      </c>
      <c r="F18" s="890">
        <v>36342</v>
      </c>
      <c r="G18" s="890">
        <v>38917</v>
      </c>
      <c r="H18" s="890">
        <v>39562</v>
      </c>
      <c r="I18" s="891"/>
      <c r="J18" s="892">
        <v>6.3045499535106853E-2</v>
      </c>
      <c r="K18" s="890">
        <v>2102</v>
      </c>
      <c r="L18" s="895">
        <v>-1.9552520949129626E-2</v>
      </c>
      <c r="M18" s="893">
        <v>-693</v>
      </c>
      <c r="N18" s="895">
        <v>4.5812949640287703E-2</v>
      </c>
      <c r="O18" s="893">
        <v>1592</v>
      </c>
      <c r="P18" s="895">
        <v>7.0854658521820379E-2</v>
      </c>
      <c r="Q18" s="893">
        <f t="shared" si="0"/>
        <v>2575</v>
      </c>
      <c r="R18" s="894">
        <f>[1]Cuadro_CCAA2!N65</f>
        <v>6.1127055226242621E-2</v>
      </c>
      <c r="S18" s="893">
        <f>[1]Cuadro_CCAA2!O65</f>
        <v>2279</v>
      </c>
      <c r="U18" s="925"/>
    </row>
    <row r="19" spans="2:23" x14ac:dyDescent="0.25">
      <c r="B19" s="942" t="s">
        <v>38</v>
      </c>
      <c r="C19" s="890">
        <v>67903</v>
      </c>
      <c r="D19" s="890">
        <v>70092</v>
      </c>
      <c r="E19" s="890">
        <v>67467</v>
      </c>
      <c r="F19" s="890">
        <v>69079</v>
      </c>
      <c r="G19" s="890">
        <v>71374</v>
      </c>
      <c r="H19" s="890">
        <v>73720</v>
      </c>
      <c r="I19" s="891"/>
      <c r="J19" s="892">
        <v>3.2237161833792216E-2</v>
      </c>
      <c r="K19" s="890">
        <v>2189</v>
      </c>
      <c r="L19" s="895">
        <v>-3.7450778976202748E-2</v>
      </c>
      <c r="M19" s="893">
        <v>-2625</v>
      </c>
      <c r="N19" s="895">
        <v>2.3893162583188854E-2</v>
      </c>
      <c r="O19" s="893">
        <v>1612</v>
      </c>
      <c r="P19" s="895">
        <v>3.3222831830223454E-2</v>
      </c>
      <c r="Q19" s="893">
        <f t="shared" si="0"/>
        <v>2295</v>
      </c>
      <c r="R19" s="894">
        <f>[1]Cuadro_CCAA2!N66</f>
        <v>5.9713078227869865E-2</v>
      </c>
      <c r="S19" s="893">
        <f>[1]Cuadro_CCAA2!O66</f>
        <v>4154</v>
      </c>
      <c r="U19" s="925"/>
    </row>
    <row r="20" spans="2:23" x14ac:dyDescent="0.25">
      <c r="B20" s="942" t="s">
        <v>45</v>
      </c>
      <c r="C20" s="890">
        <v>161368</v>
      </c>
      <c r="D20" s="890">
        <v>171922</v>
      </c>
      <c r="E20" s="890">
        <v>161936</v>
      </c>
      <c r="F20" s="890">
        <v>163249</v>
      </c>
      <c r="G20" s="890">
        <v>173065</v>
      </c>
      <c r="H20" s="890">
        <v>179595</v>
      </c>
      <c r="I20" s="891"/>
      <c r="J20" s="892">
        <v>6.5403301769867639E-2</v>
      </c>
      <c r="K20" s="890">
        <v>10554</v>
      </c>
      <c r="L20" s="895">
        <v>-5.808448017124046E-2</v>
      </c>
      <c r="M20" s="893">
        <v>-9986</v>
      </c>
      <c r="N20" s="895">
        <v>8.108141487995324E-3</v>
      </c>
      <c r="O20" s="893">
        <v>1313</v>
      </c>
      <c r="P20" s="895">
        <v>6.0129005384412793E-2</v>
      </c>
      <c r="Q20" s="893">
        <f t="shared" si="0"/>
        <v>9816</v>
      </c>
      <c r="R20" s="894">
        <f>[1]Cuadro_CCAA2!N67</f>
        <v>6.9005130891298894E-2</v>
      </c>
      <c r="S20" s="893">
        <f>[1]Cuadro_CCAA2!O67</f>
        <v>11593</v>
      </c>
      <c r="U20" s="925"/>
    </row>
    <row r="21" spans="2:23" x14ac:dyDescent="0.25">
      <c r="B21" s="942" t="s">
        <v>46</v>
      </c>
      <c r="C21" s="890">
        <v>39429</v>
      </c>
      <c r="D21" s="890">
        <v>41312</v>
      </c>
      <c r="E21" s="890">
        <v>40012</v>
      </c>
      <c r="F21" s="890">
        <v>42082</v>
      </c>
      <c r="G21" s="890">
        <v>44287</v>
      </c>
      <c r="H21" s="890">
        <v>45645</v>
      </c>
      <c r="I21" s="891"/>
      <c r="J21" s="892">
        <v>4.7756727281949907E-2</v>
      </c>
      <c r="K21" s="890">
        <v>1883</v>
      </c>
      <c r="L21" s="895">
        <v>-3.1467854376452387E-2</v>
      </c>
      <c r="M21" s="893">
        <v>-1300</v>
      </c>
      <c r="N21" s="895">
        <v>5.1734479656103227E-2</v>
      </c>
      <c r="O21" s="893">
        <v>2070</v>
      </c>
      <c r="P21" s="895">
        <v>5.2397699729100244E-2</v>
      </c>
      <c r="Q21" s="893">
        <f t="shared" si="0"/>
        <v>2205</v>
      </c>
      <c r="R21" s="894">
        <f>[1]Cuadro_CCAA2!N68</f>
        <v>6.3267255235388564E-2</v>
      </c>
      <c r="S21" s="893">
        <f>[1]Cuadro_CCAA2!O68</f>
        <v>2716</v>
      </c>
      <c r="U21" s="925"/>
    </row>
    <row r="22" spans="2:23" x14ac:dyDescent="0.25">
      <c r="B22" s="942" t="s">
        <v>47</v>
      </c>
      <c r="C22" s="890">
        <v>15133</v>
      </c>
      <c r="D22" s="890">
        <v>14637</v>
      </c>
      <c r="E22" s="890">
        <v>14462</v>
      </c>
      <c r="F22" s="890">
        <v>15183</v>
      </c>
      <c r="G22" s="890">
        <v>16013</v>
      </c>
      <c r="H22" s="890">
        <v>16173</v>
      </c>
      <c r="I22" s="891"/>
      <c r="J22" s="892">
        <v>-3.2776052335954486E-2</v>
      </c>
      <c r="K22" s="890">
        <v>-496</v>
      </c>
      <c r="L22" s="895">
        <v>-1.1956001912960312E-2</v>
      </c>
      <c r="M22" s="893">
        <v>-175</v>
      </c>
      <c r="N22" s="895">
        <v>4.9854791868344517E-2</v>
      </c>
      <c r="O22" s="893">
        <v>721</v>
      </c>
      <c r="P22" s="895">
        <v>5.4666403214121084E-2</v>
      </c>
      <c r="Q22" s="893">
        <f t="shared" si="0"/>
        <v>830</v>
      </c>
      <c r="R22" s="894">
        <f>[1]Cuadro_CCAA2!N69</f>
        <v>6.4994073488739534E-2</v>
      </c>
      <c r="S22" s="893">
        <f>[1]Cuadro_CCAA2!O69</f>
        <v>987</v>
      </c>
      <c r="U22" s="925"/>
    </row>
    <row r="23" spans="2:23" x14ac:dyDescent="0.25">
      <c r="B23" s="942" t="s">
        <v>48</v>
      </c>
      <c r="C23" s="890">
        <v>78811</v>
      </c>
      <c r="D23" s="890">
        <v>80742</v>
      </c>
      <c r="E23" s="890">
        <v>79315</v>
      </c>
      <c r="F23" s="890">
        <v>78831</v>
      </c>
      <c r="G23" s="890">
        <v>79067</v>
      </c>
      <c r="H23" s="890">
        <v>80094</v>
      </c>
      <c r="I23" s="891"/>
      <c r="J23" s="892">
        <v>2.450165586022246E-2</v>
      </c>
      <c r="K23" s="890">
        <v>1931</v>
      </c>
      <c r="L23" s="895">
        <v>-1.767357756805632E-2</v>
      </c>
      <c r="M23" s="893">
        <v>-1427</v>
      </c>
      <c r="N23" s="895">
        <v>-6.1022505200781785E-3</v>
      </c>
      <c r="O23" s="893">
        <v>-484</v>
      </c>
      <c r="P23" s="895">
        <v>2.9937461151070544E-3</v>
      </c>
      <c r="Q23" s="893">
        <f t="shared" si="0"/>
        <v>236</v>
      </c>
      <c r="R23" s="894">
        <f>[1]Cuadro_CCAA2!N70</f>
        <v>1.6705171494579618E-2</v>
      </c>
      <c r="S23" s="893">
        <f>[1]Cuadro_CCAA2!O70</f>
        <v>1316</v>
      </c>
      <c r="U23" s="925"/>
    </row>
    <row r="24" spans="2:23" x14ac:dyDescent="0.25">
      <c r="B24" s="942" t="s">
        <v>49</v>
      </c>
      <c r="C24" s="890">
        <v>11167</v>
      </c>
      <c r="D24" s="890">
        <v>11398</v>
      </c>
      <c r="E24" s="890">
        <v>10806</v>
      </c>
      <c r="F24" s="890">
        <v>11690</v>
      </c>
      <c r="G24" s="890">
        <v>10545</v>
      </c>
      <c r="H24" s="890">
        <v>10381</v>
      </c>
      <c r="I24" s="891"/>
      <c r="J24" s="892">
        <v>2.0685949673144188E-2</v>
      </c>
      <c r="K24" s="890">
        <v>231</v>
      </c>
      <c r="L24" s="895">
        <v>-5.1938936655553603E-2</v>
      </c>
      <c r="M24" s="893">
        <v>-592</v>
      </c>
      <c r="N24" s="895">
        <v>8.180640384971305E-2</v>
      </c>
      <c r="O24" s="893">
        <v>884</v>
      </c>
      <c r="P24" s="895">
        <v>-9.7946963216424265E-2</v>
      </c>
      <c r="Q24" s="893">
        <f t="shared" si="0"/>
        <v>-1145</v>
      </c>
      <c r="R24" s="894">
        <f>[1]Cuadro_CCAA2!N71</f>
        <v>-8.0024813895781644E-2</v>
      </c>
      <c r="S24" s="893">
        <f>[1]Cuadro_CCAA2!O71</f>
        <v>-903</v>
      </c>
      <c r="U24" s="925"/>
    </row>
    <row r="25" spans="2:23" x14ac:dyDescent="0.25">
      <c r="B25" s="943" t="s">
        <v>4</v>
      </c>
      <c r="C25" s="906">
        <v>2949</v>
      </c>
      <c r="D25" s="906">
        <v>3054</v>
      </c>
      <c r="E25" s="906">
        <v>3042</v>
      </c>
      <c r="F25" s="906">
        <v>3187</v>
      </c>
      <c r="G25" s="906">
        <v>3439</v>
      </c>
      <c r="H25" s="906">
        <v>3655</v>
      </c>
      <c r="I25" s="907"/>
      <c r="J25" s="909">
        <v>3.560528992878953E-2</v>
      </c>
      <c r="K25" s="906">
        <v>105</v>
      </c>
      <c r="L25" s="912">
        <v>-3.9292730844793233E-3</v>
      </c>
      <c r="M25" s="910">
        <v>-12</v>
      </c>
      <c r="N25" s="912">
        <v>4.7666009204470727E-2</v>
      </c>
      <c r="O25" s="910">
        <v>145</v>
      </c>
      <c r="P25" s="912">
        <v>7.9071226859115162E-2</v>
      </c>
      <c r="Q25" s="910">
        <f t="shared" si="0"/>
        <v>252</v>
      </c>
      <c r="R25" s="911">
        <f>[1]Cuadro_CCAA2!P74</f>
        <v>0.10556563823351484</v>
      </c>
      <c r="S25" s="910">
        <f>[1]Cuadro_CCAA2!O72+[1]Cuadro_CCAA2!O73</f>
        <v>349</v>
      </c>
      <c r="U25" s="925"/>
      <c r="V25" s="925"/>
      <c r="W25" s="933"/>
    </row>
    <row r="26" spans="2:23" x14ac:dyDescent="0.25">
      <c r="B26" s="875" t="s">
        <v>3</v>
      </c>
      <c r="C26" s="876">
        <v>1304312</v>
      </c>
      <c r="D26" s="876">
        <v>1385037</v>
      </c>
      <c r="E26" s="876">
        <v>1356473</v>
      </c>
      <c r="F26" s="876">
        <v>1415578</v>
      </c>
      <c r="G26" s="876">
        <v>1490860</v>
      </c>
      <c r="H26" s="876">
        <v>1534424</v>
      </c>
      <c r="I26" s="877"/>
      <c r="J26" s="878">
        <v>6.1890866602469341E-2</v>
      </c>
      <c r="K26" s="879">
        <v>80725</v>
      </c>
      <c r="L26" s="880">
        <v>-2.0623275768084204E-2</v>
      </c>
      <c r="M26" s="876">
        <v>-28564</v>
      </c>
      <c r="N26" s="881">
        <v>4.3572559129448241E-2</v>
      </c>
      <c r="O26" s="882">
        <v>59105</v>
      </c>
      <c r="P26" s="881">
        <v>5.3181103407936581E-2</v>
      </c>
      <c r="Q26" s="882">
        <f t="shared" si="0"/>
        <v>75282</v>
      </c>
      <c r="R26" s="881">
        <f>[1]Cuadro_CCAA2!N74</f>
        <v>6.5271874735317592E-2</v>
      </c>
      <c r="S26" s="882">
        <f t="shared" ref="S26" si="1">SUM(S8:S25)</f>
        <v>94018</v>
      </c>
    </row>
  </sheetData>
  <mergeCells count="8">
    <mergeCell ref="B3:S3"/>
    <mergeCell ref="C5:I6"/>
    <mergeCell ref="J5:S5"/>
    <mergeCell ref="J6:K6"/>
    <mergeCell ref="L6:M6"/>
    <mergeCell ref="R6:S6"/>
    <mergeCell ref="N6:O6"/>
    <mergeCell ref="P6:Q6"/>
  </mergeCells>
  <pageMargins left="0.7" right="0.7" top="0.75" bottom="0.75" header="0.3" footer="0.3"/>
  <pageSetup paperSize="9" scale="74"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400-000004000000}">
          <x14:colorSeries rgb="FF376092"/>
          <x14:colorNegative rgb="FFD00000"/>
          <x14:colorAxis rgb="FF000000"/>
          <x14:colorMarkers rgb="FFD00000"/>
          <x14:colorFirst rgb="FFD00000"/>
          <x14:colorLast rgb="FFD00000"/>
          <x14:colorHigh rgb="FFD00000"/>
          <x14:colorLow rgb="FFD00000"/>
          <x14:sparklines>
            <x14:sparkline>
              <xm:f>EVO_derecho!C8:H8</xm:f>
              <xm:sqref>I8</xm:sqref>
            </x14:sparkline>
            <x14:sparkline>
              <xm:f>EVO_derecho!C9:H9</xm:f>
              <xm:sqref>I9</xm:sqref>
            </x14:sparkline>
            <x14:sparkline>
              <xm:f>EVO_derecho!C10:H10</xm:f>
              <xm:sqref>I10</xm:sqref>
            </x14:sparkline>
            <x14:sparkline>
              <xm:f>EVO_derecho!C11:H11</xm:f>
              <xm:sqref>I11</xm:sqref>
            </x14:sparkline>
            <x14:sparkline>
              <xm:f>EVO_derecho!C12:H12</xm:f>
              <xm:sqref>I12</xm:sqref>
            </x14:sparkline>
            <x14:sparkline>
              <xm:f>EVO_derecho!C13:H13</xm:f>
              <xm:sqref>I13</xm:sqref>
            </x14:sparkline>
            <x14:sparkline>
              <xm:f>EVO_derecho!C14:H14</xm:f>
              <xm:sqref>I14</xm:sqref>
            </x14:sparkline>
            <x14:sparkline>
              <xm:f>EVO_derecho!C15:H15</xm:f>
              <xm:sqref>I15</xm:sqref>
            </x14:sparkline>
            <x14:sparkline>
              <xm:f>EVO_derecho!C16:H16</xm:f>
              <xm:sqref>I16</xm:sqref>
            </x14:sparkline>
            <x14:sparkline>
              <xm:f>EVO_derecho!C17:H17</xm:f>
              <xm:sqref>I17</xm:sqref>
            </x14:sparkline>
            <x14:sparkline>
              <xm:f>EVO_derecho!C18:H18</xm:f>
              <xm:sqref>I18</xm:sqref>
            </x14:sparkline>
            <x14:sparkline>
              <xm:f>EVO_derecho!C19:H19</xm:f>
              <xm:sqref>I19</xm:sqref>
            </x14:sparkline>
            <x14:sparkline>
              <xm:f>EVO_derecho!C20:H20</xm:f>
              <xm:sqref>I20</xm:sqref>
            </x14:sparkline>
            <x14:sparkline>
              <xm:f>EVO_derecho!C21:H21</xm:f>
              <xm:sqref>I21</xm:sqref>
            </x14:sparkline>
            <x14:sparkline>
              <xm:f>EVO_derecho!C22:H22</xm:f>
              <xm:sqref>I22</xm:sqref>
            </x14:sparkline>
            <x14:sparkline>
              <xm:f>EVO_derecho!C23:H23</xm:f>
              <xm:sqref>I23</xm:sqref>
            </x14:sparkline>
            <x14:sparkline>
              <xm:f>EVO_derecho!C24:H24</xm:f>
              <xm:sqref>I24</xm:sqref>
            </x14:sparkline>
            <x14:sparkline>
              <xm:f>EVO_derecho!C25:H25</xm:f>
              <xm:sqref>I25</xm:sqref>
            </x14:sparkline>
            <x14:sparkline>
              <xm:f>EVO_derecho!C26:H26</xm:f>
              <xm:sqref>I26</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67">
    <pageSetUpPr fitToPage="1"/>
  </sheetPr>
  <dimension ref="A1:M32"/>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1.28515625" style="264" customWidth="1"/>
    <col min="4" max="4" width="0.85546875" style="264" customWidth="1"/>
    <col min="5" max="5" width="17.7109375" style="264" customWidth="1"/>
    <col min="6" max="6" width="0.7109375" style="264" customWidth="1"/>
    <col min="7" max="7" width="17.7109375" style="264" customWidth="1"/>
    <col min="8" max="8" width="0.7109375" style="264" customWidth="1"/>
    <col min="9" max="9" width="17.7109375" style="264" customWidth="1"/>
    <col min="10" max="10" width="0.7109375" style="264" customWidth="1"/>
    <col min="11" max="11" width="17.7109375" style="264" customWidth="1"/>
    <col min="12" max="12" width="0.7109375" style="264" customWidth="1"/>
    <col min="13" max="13" width="17.7109375" style="264" customWidth="1"/>
    <col min="14" max="16384" width="11.42578125" style="264"/>
  </cols>
  <sheetData>
    <row r="1" spans="1:13" ht="9.75" customHeight="1" x14ac:dyDescent="0.2"/>
    <row r="2" spans="1:13" s="205" customFormat="1" ht="49.5" customHeight="1" x14ac:dyDescent="0.2">
      <c r="B2" s="1033"/>
      <c r="C2" s="1033"/>
      <c r="D2" s="206"/>
      <c r="E2" s="1134"/>
      <c r="F2" s="1134"/>
      <c r="G2" s="1134"/>
      <c r="H2" s="1134"/>
      <c r="I2" s="1134"/>
    </row>
    <row r="3" spans="1:13" s="205" customFormat="1" ht="14.25" customHeight="1" x14ac:dyDescent="0.2">
      <c r="B3" s="206"/>
      <c r="C3" s="206"/>
      <c r="D3" s="206"/>
      <c r="G3" s="206"/>
      <c r="I3" s="206"/>
      <c r="K3" s="206"/>
      <c r="M3" s="206"/>
    </row>
    <row r="4" spans="1:13" s="208" customFormat="1" ht="21.75" customHeight="1" x14ac:dyDescent="0.2">
      <c r="B4" s="1148" t="s">
        <v>457</v>
      </c>
      <c r="C4" s="1148"/>
      <c r="D4" s="1148"/>
      <c r="E4" s="1148"/>
      <c r="F4" s="1148"/>
      <c r="G4" s="1148"/>
      <c r="H4" s="1148"/>
      <c r="I4" s="1148"/>
      <c r="J4" s="1148"/>
      <c r="K4" s="1148"/>
      <c r="L4" s="1148"/>
      <c r="M4" s="1148"/>
    </row>
    <row r="5" spans="1:13" s="315" customFormat="1" ht="18.75" customHeight="1" x14ac:dyDescent="0.2">
      <c r="B5" s="1135" t="str">
        <f>porsaad!B6</f>
        <v>Situación a 31 de mayo de 2023</v>
      </c>
      <c r="C5" s="1135"/>
      <c r="D5" s="1135"/>
      <c r="E5" s="1135"/>
      <c r="F5" s="1135"/>
      <c r="G5" s="1135"/>
      <c r="H5" s="1135"/>
      <c r="I5" s="1135"/>
      <c r="J5" s="1135"/>
      <c r="K5" s="1135"/>
      <c r="L5" s="1135"/>
      <c r="M5" s="1135"/>
    </row>
    <row r="6" spans="1:13" s="208" customFormat="1" ht="4.5" customHeight="1" x14ac:dyDescent="0.2"/>
    <row r="7" spans="1:13" s="211" customFormat="1" ht="15" customHeight="1" x14ac:dyDescent="0.2">
      <c r="A7" s="212"/>
      <c r="B7" s="1136" t="s">
        <v>15</v>
      </c>
      <c r="C7" s="441" t="s">
        <v>71</v>
      </c>
      <c r="D7" s="347"/>
      <c r="E7" s="482" t="s">
        <v>148</v>
      </c>
      <c r="F7" s="351"/>
      <c r="G7" s="482" t="s">
        <v>150</v>
      </c>
      <c r="H7" s="351"/>
      <c r="I7" s="482" t="s">
        <v>152</v>
      </c>
      <c r="J7" s="351"/>
      <c r="K7" s="482" t="s">
        <v>154</v>
      </c>
      <c r="L7" s="351"/>
      <c r="M7" s="482" t="s">
        <v>156</v>
      </c>
    </row>
    <row r="8" spans="1:13" s="216" customFormat="1" ht="19.5" customHeight="1" x14ac:dyDescent="0.2">
      <c r="A8" s="317"/>
      <c r="B8" s="1138"/>
      <c r="C8" s="322" t="s">
        <v>31</v>
      </c>
      <c r="D8" s="348"/>
      <c r="E8" s="483" t="s">
        <v>31</v>
      </c>
      <c r="F8" s="321"/>
      <c r="G8" s="483" t="s">
        <v>31</v>
      </c>
      <c r="H8" s="321"/>
      <c r="I8" s="483" t="s">
        <v>31</v>
      </c>
      <c r="J8" s="321"/>
      <c r="K8" s="483" t="s">
        <v>31</v>
      </c>
      <c r="L8" s="321"/>
      <c r="M8" s="483" t="s">
        <v>31</v>
      </c>
    </row>
    <row r="9" spans="1:13" s="216" customFormat="1" ht="6" customHeight="1" x14ac:dyDescent="0.2">
      <c r="A9" s="317"/>
      <c r="B9" s="320"/>
      <c r="C9" s="321"/>
      <c r="D9" s="321"/>
      <c r="E9" s="321"/>
      <c r="F9" s="321"/>
      <c r="G9" s="321"/>
      <c r="H9" s="321"/>
      <c r="I9" s="321"/>
      <c r="J9" s="321"/>
      <c r="K9" s="321"/>
      <c r="L9" s="321"/>
      <c r="M9" s="321"/>
    </row>
    <row r="10" spans="1:13" s="275" customFormat="1" ht="18" customHeight="1" x14ac:dyDescent="0.2">
      <c r="A10" s="318"/>
      <c r="B10" s="330" t="s">
        <v>11</v>
      </c>
      <c r="C10" s="484">
        <f>M10+K10+I10+G10+E10</f>
        <v>100</v>
      </c>
      <c r="D10" s="338"/>
      <c r="E10" s="484">
        <v>38.193371984100864</v>
      </c>
      <c r="F10" s="341"/>
      <c r="G10" s="484">
        <v>45.341654219094153</v>
      </c>
      <c r="H10" s="341"/>
      <c r="I10" s="484">
        <v>13.876300665839642</v>
      </c>
      <c r="J10" s="341"/>
      <c r="K10" s="484">
        <v>2.3987949062001568</v>
      </c>
      <c r="L10" s="341"/>
      <c r="M10" s="487">
        <v>0.18987822476518393</v>
      </c>
    </row>
    <row r="11" spans="1:13" s="275" customFormat="1" ht="18" customHeight="1" x14ac:dyDescent="0.2">
      <c r="A11" s="318"/>
      <c r="B11" s="331" t="s">
        <v>10</v>
      </c>
      <c r="C11" s="485">
        <f t="shared" ref="C11:C28" si="0">M11+K11+I11+G11+E11</f>
        <v>100.00000000000001</v>
      </c>
      <c r="D11" s="338"/>
      <c r="E11" s="485">
        <v>21.053690937452828</v>
      </c>
      <c r="F11" s="341"/>
      <c r="G11" s="485">
        <v>56.232073667790473</v>
      </c>
      <c r="H11" s="341"/>
      <c r="I11" s="485">
        <v>16.056961706838425</v>
      </c>
      <c r="J11" s="341"/>
      <c r="K11" s="485">
        <v>5.8521612237709455</v>
      </c>
      <c r="L11" s="341"/>
      <c r="M11" s="488">
        <v>0.8051124641473355</v>
      </c>
    </row>
    <row r="12" spans="1:13" s="275" customFormat="1" ht="18" customHeight="1" x14ac:dyDescent="0.2">
      <c r="A12" s="318"/>
      <c r="B12" s="331" t="s">
        <v>40</v>
      </c>
      <c r="C12" s="485">
        <f t="shared" si="0"/>
        <v>100</v>
      </c>
      <c r="D12" s="338"/>
      <c r="E12" s="485">
        <v>25.454381860716214</v>
      </c>
      <c r="F12" s="341"/>
      <c r="G12" s="485">
        <v>45.015296023034011</v>
      </c>
      <c r="H12" s="341"/>
      <c r="I12" s="485">
        <v>21.666366744646393</v>
      </c>
      <c r="J12" s="341"/>
      <c r="K12" s="485">
        <v>6.9821846319956817</v>
      </c>
      <c r="L12" s="341"/>
      <c r="M12" s="488">
        <v>0.88177073960770191</v>
      </c>
    </row>
    <row r="13" spans="1:13" s="275" customFormat="1" ht="18" customHeight="1" x14ac:dyDescent="0.2">
      <c r="A13" s="318"/>
      <c r="B13" s="331" t="s">
        <v>41</v>
      </c>
      <c r="C13" s="485">
        <f t="shared" si="0"/>
        <v>100</v>
      </c>
      <c r="D13" s="338"/>
      <c r="E13" s="485">
        <v>25.167348456675342</v>
      </c>
      <c r="F13" s="341"/>
      <c r="G13" s="485">
        <v>51.878021569356633</v>
      </c>
      <c r="H13" s="341"/>
      <c r="I13" s="485">
        <v>17.724990702863519</v>
      </c>
      <c r="J13" s="341"/>
      <c r="K13" s="485">
        <v>4.7926738564522129</v>
      </c>
      <c r="L13" s="341"/>
      <c r="M13" s="488">
        <v>0.43696541465228711</v>
      </c>
    </row>
    <row r="14" spans="1:13" s="275" customFormat="1" ht="18" customHeight="1" x14ac:dyDescent="0.2">
      <c r="A14" s="318"/>
      <c r="B14" s="331" t="s">
        <v>9</v>
      </c>
      <c r="C14" s="485">
        <f t="shared" si="0"/>
        <v>100</v>
      </c>
      <c r="D14" s="338"/>
      <c r="E14" s="485">
        <v>36.368309451905162</v>
      </c>
      <c r="F14" s="341"/>
      <c r="G14" s="485">
        <v>45.35115337659834</v>
      </c>
      <c r="H14" s="341"/>
      <c r="I14" s="485">
        <v>13.59635031806207</v>
      </c>
      <c r="J14" s="341"/>
      <c r="K14" s="485">
        <v>4.0544882092141616</v>
      </c>
      <c r="L14" s="341"/>
      <c r="M14" s="488">
        <v>0.629698644220266</v>
      </c>
    </row>
    <row r="15" spans="1:13" s="275" customFormat="1" ht="18" customHeight="1" x14ac:dyDescent="0.2">
      <c r="A15" s="318"/>
      <c r="B15" s="331" t="s">
        <v>8</v>
      </c>
      <c r="C15" s="485">
        <f t="shared" si="0"/>
        <v>100</v>
      </c>
      <c r="D15" s="338"/>
      <c r="E15" s="485">
        <v>23.158809472083426</v>
      </c>
      <c r="F15" s="341"/>
      <c r="G15" s="485">
        <v>48.120790788616119</v>
      </c>
      <c r="H15" s="341"/>
      <c r="I15" s="485">
        <v>20.758201173147945</v>
      </c>
      <c r="J15" s="341"/>
      <c r="K15" s="485">
        <v>6.8650879860960243</v>
      </c>
      <c r="L15" s="341"/>
      <c r="M15" s="488">
        <v>1.0971105800564849</v>
      </c>
    </row>
    <row r="16" spans="1:13" s="275" customFormat="1" ht="18" customHeight="1" x14ac:dyDescent="0.2">
      <c r="A16" s="318"/>
      <c r="B16" s="331" t="s">
        <v>7</v>
      </c>
      <c r="C16" s="485">
        <f t="shared" si="0"/>
        <v>100</v>
      </c>
      <c r="D16" s="338"/>
      <c r="E16" s="485">
        <v>25.567095705365105</v>
      </c>
      <c r="F16" s="341"/>
      <c r="G16" s="485">
        <v>52.325729578182745</v>
      </c>
      <c r="H16" s="341"/>
      <c r="I16" s="485">
        <v>17.688288517904933</v>
      </c>
      <c r="J16" s="341"/>
      <c r="K16" s="485">
        <v>4.090735312858417</v>
      </c>
      <c r="L16" s="341"/>
      <c r="M16" s="488">
        <v>0.32815088568879824</v>
      </c>
    </row>
    <row r="17" spans="1:13" s="275" customFormat="1" ht="18" customHeight="1" x14ac:dyDescent="0.2">
      <c r="A17" s="318"/>
      <c r="B17" s="331" t="s">
        <v>43</v>
      </c>
      <c r="C17" s="485">
        <f t="shared" si="0"/>
        <v>100</v>
      </c>
      <c r="D17" s="338"/>
      <c r="E17" s="485">
        <v>31.603368276336141</v>
      </c>
      <c r="F17" s="341"/>
      <c r="G17" s="485">
        <v>47.035573122529648</v>
      </c>
      <c r="H17" s="341"/>
      <c r="I17" s="485">
        <v>15.575413874090623</v>
      </c>
      <c r="J17" s="341"/>
      <c r="K17" s="485">
        <v>4.7774531706478776</v>
      </c>
      <c r="L17" s="341"/>
      <c r="M17" s="488">
        <v>1.0081915563957151</v>
      </c>
    </row>
    <row r="18" spans="1:13" s="275" customFormat="1" ht="18" customHeight="1" x14ac:dyDescent="0.2">
      <c r="A18" s="318"/>
      <c r="B18" s="331" t="s">
        <v>44</v>
      </c>
      <c r="C18" s="485">
        <f t="shared" si="0"/>
        <v>99.999999999999986</v>
      </c>
      <c r="D18" s="338"/>
      <c r="E18" s="485">
        <v>22.66652845085996</v>
      </c>
      <c r="F18" s="341"/>
      <c r="G18" s="485">
        <v>41.542488402829967</v>
      </c>
      <c r="H18" s="341"/>
      <c r="I18" s="485">
        <v>22.920499995680757</v>
      </c>
      <c r="J18" s="341"/>
      <c r="K18" s="485">
        <v>10.992475877022486</v>
      </c>
      <c r="L18" s="341"/>
      <c r="M18" s="488">
        <v>1.8780072736068278</v>
      </c>
    </row>
    <row r="19" spans="1:13" s="275" customFormat="1" ht="18" customHeight="1" x14ac:dyDescent="0.2">
      <c r="A19" s="318"/>
      <c r="B19" s="331" t="s">
        <v>6</v>
      </c>
      <c r="C19" s="485">
        <f t="shared" si="0"/>
        <v>100</v>
      </c>
      <c r="D19" s="338"/>
      <c r="E19" s="485">
        <v>25.265731292517007</v>
      </c>
      <c r="F19" s="341"/>
      <c r="G19" s="485">
        <v>54.403409090909093</v>
      </c>
      <c r="H19" s="341"/>
      <c r="I19" s="485">
        <v>15.869472789115646</v>
      </c>
      <c r="J19" s="341"/>
      <c r="K19" s="485">
        <v>4.0323515769944338</v>
      </c>
      <c r="L19" s="341"/>
      <c r="M19" s="488">
        <v>0.4290352504638219</v>
      </c>
    </row>
    <row r="20" spans="1:13" s="275" customFormat="1" ht="18" customHeight="1" x14ac:dyDescent="0.2">
      <c r="A20" s="318"/>
      <c r="B20" s="331" t="s">
        <v>5</v>
      </c>
      <c r="C20" s="485">
        <f t="shared" si="0"/>
        <v>100</v>
      </c>
      <c r="D20" s="338"/>
      <c r="E20" s="485">
        <v>36.390349520569131</v>
      </c>
      <c r="F20" s="341"/>
      <c r="G20" s="485">
        <v>45.886173832353848</v>
      </c>
      <c r="H20" s="341"/>
      <c r="I20" s="485">
        <v>15.295391277451284</v>
      </c>
      <c r="J20" s="341"/>
      <c r="K20" s="485">
        <v>2.2424992267244046</v>
      </c>
      <c r="L20" s="341"/>
      <c r="M20" s="488">
        <v>0.18558614290133002</v>
      </c>
    </row>
    <row r="21" spans="1:13" s="275" customFormat="1" ht="18" customHeight="1" x14ac:dyDescent="0.2">
      <c r="A21" s="318"/>
      <c r="B21" s="331" t="s">
        <v>38</v>
      </c>
      <c r="C21" s="485">
        <f t="shared" si="0"/>
        <v>100</v>
      </c>
      <c r="D21" s="338"/>
      <c r="E21" s="485">
        <v>39.37993565369991</v>
      </c>
      <c r="F21" s="341"/>
      <c r="G21" s="485">
        <v>45.270546943550741</v>
      </c>
      <c r="H21" s="341"/>
      <c r="I21" s="485">
        <v>12.828312372038608</v>
      </c>
      <c r="J21" s="341"/>
      <c r="K21" s="485">
        <v>2.2345715121380523</v>
      </c>
      <c r="L21" s="341"/>
      <c r="M21" s="488">
        <v>0.2866335185726821</v>
      </c>
    </row>
    <row r="22" spans="1:13" s="275" customFormat="1" ht="18" customHeight="1" x14ac:dyDescent="0.2">
      <c r="A22" s="318"/>
      <c r="B22" s="331" t="s">
        <v>45</v>
      </c>
      <c r="C22" s="485">
        <f t="shared" si="0"/>
        <v>100</v>
      </c>
      <c r="D22" s="338"/>
      <c r="E22" s="485">
        <v>37.247455231954781</v>
      </c>
      <c r="F22" s="341"/>
      <c r="G22" s="485">
        <v>41.460398772328823</v>
      </c>
      <c r="H22" s="341"/>
      <c r="I22" s="485">
        <v>16.582393075581265</v>
      </c>
      <c r="J22" s="341"/>
      <c r="K22" s="485">
        <v>4.3012652078871252</v>
      </c>
      <c r="L22" s="341"/>
      <c r="M22" s="488">
        <v>0.40848771224800728</v>
      </c>
    </row>
    <row r="23" spans="1:13" s="275" customFormat="1" ht="18" customHeight="1" x14ac:dyDescent="0.2">
      <c r="A23" s="318">
        <v>47094</v>
      </c>
      <c r="B23" s="331" t="s">
        <v>46</v>
      </c>
      <c r="C23" s="485">
        <f t="shared" si="0"/>
        <v>100</v>
      </c>
      <c r="D23" s="338"/>
      <c r="E23" s="485">
        <v>34.315120073634006</v>
      </c>
      <c r="F23" s="341"/>
      <c r="G23" s="485">
        <v>43.862438289682871</v>
      </c>
      <c r="H23" s="341"/>
      <c r="I23" s="485">
        <v>15.195381139653586</v>
      </c>
      <c r="J23" s="341"/>
      <c r="K23" s="485">
        <v>5.9869466990210025</v>
      </c>
      <c r="L23" s="341"/>
      <c r="M23" s="488">
        <v>0.64011379800853485</v>
      </c>
    </row>
    <row r="24" spans="1:13" s="275" customFormat="1" ht="18" customHeight="1" x14ac:dyDescent="0.2">
      <c r="B24" s="331" t="s">
        <v>47</v>
      </c>
      <c r="C24" s="485">
        <f t="shared" si="0"/>
        <v>100</v>
      </c>
      <c r="D24" s="338"/>
      <c r="E24" s="485">
        <v>20.187315484068002</v>
      </c>
      <c r="F24" s="341"/>
      <c r="G24" s="485">
        <v>54.637076249618246</v>
      </c>
      <c r="H24" s="341"/>
      <c r="I24" s="485">
        <v>16.868573755471854</v>
      </c>
      <c r="J24" s="341"/>
      <c r="K24" s="485">
        <v>7.339916522447318</v>
      </c>
      <c r="L24" s="341"/>
      <c r="M24" s="488">
        <v>0.96711798839458418</v>
      </c>
    </row>
    <row r="25" spans="1:13" s="275" customFormat="1" ht="18" customHeight="1" x14ac:dyDescent="0.2">
      <c r="B25" s="331" t="s">
        <v>48</v>
      </c>
      <c r="C25" s="485">
        <f t="shared" si="0"/>
        <v>100</v>
      </c>
      <c r="D25" s="338"/>
      <c r="E25" s="485">
        <v>20.547752016697693</v>
      </c>
      <c r="F25" s="341"/>
      <c r="G25" s="485">
        <v>42.717323856264457</v>
      </c>
      <c r="H25" s="341"/>
      <c r="I25" s="485">
        <v>22.110340159079371</v>
      </c>
      <c r="J25" s="341"/>
      <c r="K25" s="485">
        <v>12.497884582839735</v>
      </c>
      <c r="L25" s="341"/>
      <c r="M25" s="488">
        <v>2.1266993851187457</v>
      </c>
    </row>
    <row r="26" spans="1:13" s="275" customFormat="1" ht="18" customHeight="1" x14ac:dyDescent="0.2">
      <c r="B26" s="331" t="s">
        <v>49</v>
      </c>
      <c r="C26" s="485">
        <f t="shared" si="0"/>
        <v>100</v>
      </c>
      <c r="D26" s="338"/>
      <c r="E26" s="485">
        <v>21.752988047808767</v>
      </c>
      <c r="F26" s="341"/>
      <c r="G26" s="485">
        <v>35.617529880478088</v>
      </c>
      <c r="H26" s="341"/>
      <c r="I26" s="485">
        <v>24.302788844621514</v>
      </c>
      <c r="J26" s="341"/>
      <c r="K26" s="485">
        <v>15.936254980079681</v>
      </c>
      <c r="L26" s="341"/>
      <c r="M26" s="488">
        <v>2.3904382470119523</v>
      </c>
    </row>
    <row r="27" spans="1:13" s="275" customFormat="1" ht="18" customHeight="1" x14ac:dyDescent="0.2">
      <c r="B27" s="336" t="s">
        <v>4</v>
      </c>
      <c r="C27" s="485">
        <f t="shared" si="0"/>
        <v>100</v>
      </c>
      <c r="D27" s="338"/>
      <c r="E27" s="485">
        <v>63.226571767497028</v>
      </c>
      <c r="F27" s="341"/>
      <c r="G27" s="485">
        <v>29.952550415183865</v>
      </c>
      <c r="H27" s="341"/>
      <c r="I27" s="485">
        <v>5.6346381969157768</v>
      </c>
      <c r="J27" s="341"/>
      <c r="K27" s="485">
        <v>0.88967971530249124</v>
      </c>
      <c r="L27" s="341"/>
      <c r="M27" s="488">
        <v>0.29655990510083036</v>
      </c>
    </row>
    <row r="28" spans="1:13" s="212" customFormat="1" ht="18" customHeight="1" x14ac:dyDescent="0.2">
      <c r="B28" s="735" t="s">
        <v>3</v>
      </c>
      <c r="C28" s="486">
        <f t="shared" si="0"/>
        <v>100.00000000000001</v>
      </c>
      <c r="D28" s="349"/>
      <c r="E28" s="486">
        <v>28.493446305697557</v>
      </c>
      <c r="F28" s="352"/>
      <c r="G28" s="486">
        <v>46.893318946456056</v>
      </c>
      <c r="H28" s="352"/>
      <c r="I28" s="486">
        <v>17.661896591371413</v>
      </c>
      <c r="J28" s="352"/>
      <c r="K28" s="486">
        <v>6.0879486317725933</v>
      </c>
      <c r="L28" s="352"/>
      <c r="M28" s="489">
        <v>0.86338952470238617</v>
      </c>
    </row>
    <row r="29" spans="1:13" s="256" customFormat="1" ht="6.75" customHeight="1" x14ac:dyDescent="0.2">
      <c r="B29" s="1133"/>
      <c r="C29" s="1133"/>
      <c r="D29" s="293"/>
    </row>
    <row r="30" spans="1:13" x14ac:dyDescent="0.2">
      <c r="E30" s="319"/>
    </row>
    <row r="31" spans="1:13" x14ac:dyDescent="0.2">
      <c r="E31" s="319"/>
      <c r="G31" s="319"/>
    </row>
    <row r="32" spans="1:13" x14ac:dyDescent="0.2">
      <c r="B32" s="319"/>
      <c r="G32" s="319"/>
    </row>
  </sheetData>
  <mergeCells count="6">
    <mergeCell ref="B4:M4"/>
    <mergeCell ref="B5:M5"/>
    <mergeCell ref="B29:C29"/>
    <mergeCell ref="B2:C2"/>
    <mergeCell ref="E2:I2"/>
    <mergeCell ref="B7:B8"/>
  </mergeCells>
  <printOptions horizontalCentered="1"/>
  <pageMargins left="0" right="0" top="0.43307086614173229" bottom="0.43307086614173229" header="0" footer="0"/>
  <pageSetup paperSize="9" orientation="landscape"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68">
    <pageSetUpPr fitToPage="1"/>
  </sheetPr>
  <dimension ref="A1:U32"/>
  <sheetViews>
    <sheetView zoomScaleNormal="100" workbookViewId="0"/>
  </sheetViews>
  <sheetFormatPr baseColWidth="10" defaultColWidth="11.42578125" defaultRowHeight="12.75" x14ac:dyDescent="0.2"/>
  <cols>
    <col min="1" max="1" width="1" style="264" customWidth="1"/>
    <col min="2" max="2" width="30.28515625" style="264" customWidth="1"/>
    <col min="3" max="3" width="11.28515625" style="264" customWidth="1"/>
    <col min="4" max="4" width="0.85546875" style="264" customWidth="1"/>
    <col min="5" max="5" width="10" style="264" customWidth="1"/>
    <col min="6" max="6" width="0.7109375" style="264" customWidth="1"/>
    <col min="7" max="7" width="10" style="264" customWidth="1"/>
    <col min="8" max="8" width="0.7109375" style="264" customWidth="1"/>
    <col min="9" max="9" width="10" style="264" customWidth="1"/>
    <col min="10" max="10" width="0.7109375" style="264" customWidth="1"/>
    <col min="11" max="11" width="11.85546875" style="264" customWidth="1"/>
    <col min="12" max="12" width="0.7109375" style="264" customWidth="1"/>
    <col min="13" max="13" width="10" style="264" customWidth="1"/>
    <col min="14" max="14" width="0.7109375" style="264" customWidth="1"/>
    <col min="15" max="15" width="13.85546875" style="264" bestFit="1" customWidth="1"/>
    <col min="16" max="16" width="0.7109375" style="264" customWidth="1"/>
    <col min="17" max="17" width="8.140625" style="264" bestFit="1" customWidth="1"/>
    <col min="18" max="18" width="0.7109375" style="264" customWidth="1"/>
    <col min="19" max="19" width="14.42578125" style="264" bestFit="1" customWidth="1"/>
    <col min="20" max="20" width="0.7109375" style="264" customWidth="1"/>
    <col min="21" max="21" width="11.140625" style="264" customWidth="1"/>
    <col min="22" max="16384" width="11.42578125" style="264"/>
  </cols>
  <sheetData>
    <row r="1" spans="1:21" ht="9.75" customHeight="1" x14ac:dyDescent="0.2"/>
    <row r="2" spans="1:21" s="205" customFormat="1" ht="49.5" customHeight="1" x14ac:dyDescent="0.2">
      <c r="B2" s="1033"/>
      <c r="C2" s="1033"/>
      <c r="D2" s="206"/>
      <c r="E2" s="1134"/>
      <c r="F2" s="1134"/>
      <c r="G2" s="1134"/>
      <c r="H2" s="1134"/>
      <c r="I2" s="1134"/>
    </row>
    <row r="3" spans="1:21" s="205" customFormat="1" ht="14.25" customHeight="1" x14ac:dyDescent="0.2">
      <c r="B3" s="206"/>
      <c r="C3" s="206"/>
      <c r="D3" s="206"/>
      <c r="G3" s="206"/>
      <c r="I3" s="206"/>
      <c r="K3" s="206"/>
      <c r="M3" s="206"/>
      <c r="O3" s="206"/>
      <c r="Q3" s="206"/>
      <c r="S3" s="206"/>
      <c r="U3" s="206"/>
    </row>
    <row r="4" spans="1:21" s="208" customFormat="1" ht="21.75" customHeight="1" x14ac:dyDescent="0.2">
      <c r="B4" s="1148" t="s">
        <v>456</v>
      </c>
      <c r="C4" s="1148"/>
      <c r="D4" s="1148"/>
      <c r="E4" s="1148"/>
      <c r="F4" s="1148"/>
      <c r="G4" s="1148"/>
      <c r="H4" s="1148"/>
      <c r="I4" s="1148"/>
      <c r="J4" s="1148"/>
      <c r="K4" s="1148"/>
      <c r="L4" s="1148"/>
      <c r="M4" s="1148"/>
      <c r="N4" s="1148"/>
      <c r="O4" s="1148"/>
      <c r="P4" s="1148"/>
      <c r="Q4" s="1148"/>
      <c r="R4" s="1148"/>
      <c r="S4" s="1148"/>
      <c r="T4" s="1148"/>
      <c r="U4" s="1148"/>
    </row>
    <row r="5" spans="1:21" s="315" customFormat="1" ht="18.75" customHeight="1" x14ac:dyDescent="0.2">
      <c r="B5" s="1135" t="str">
        <f>porsaad!B6</f>
        <v>Situación a 31 de mayo de 2023</v>
      </c>
      <c r="C5" s="1135"/>
      <c r="D5" s="1135"/>
      <c r="E5" s="1135"/>
      <c r="F5" s="1135"/>
      <c r="G5" s="1135"/>
      <c r="H5" s="1135"/>
      <c r="I5" s="1135"/>
      <c r="J5" s="1135"/>
      <c r="K5" s="1135"/>
      <c r="L5" s="1135"/>
      <c r="M5" s="1135"/>
      <c r="N5" s="1135"/>
      <c r="O5" s="1135"/>
      <c r="P5" s="1135"/>
      <c r="Q5" s="1135"/>
      <c r="R5" s="1135"/>
      <c r="S5" s="1135"/>
      <c r="T5" s="1135"/>
      <c r="U5" s="1135"/>
    </row>
    <row r="6" spans="1:21" s="208" customFormat="1" ht="4.5" customHeight="1" x14ac:dyDescent="0.2"/>
    <row r="7" spans="1:21" s="211" customFormat="1" ht="15" customHeight="1" x14ac:dyDescent="0.2">
      <c r="A7" s="212"/>
      <c r="B7" s="1136" t="s">
        <v>15</v>
      </c>
      <c r="C7" s="441" t="s">
        <v>71</v>
      </c>
      <c r="D7" s="347"/>
      <c r="E7" s="482" t="s">
        <v>147</v>
      </c>
      <c r="F7" s="351"/>
      <c r="G7" s="482" t="s">
        <v>151</v>
      </c>
      <c r="H7" s="351"/>
      <c r="I7" s="482" t="s">
        <v>149</v>
      </c>
      <c r="J7" s="351"/>
      <c r="K7" s="482" t="s">
        <v>155</v>
      </c>
      <c r="L7" s="351"/>
      <c r="M7" s="482" t="s">
        <v>153</v>
      </c>
      <c r="N7" s="351"/>
      <c r="O7" s="482" t="s">
        <v>159</v>
      </c>
      <c r="P7" s="351"/>
      <c r="Q7" s="482" t="s">
        <v>157</v>
      </c>
      <c r="R7" s="351"/>
      <c r="S7" s="482" t="s">
        <v>200</v>
      </c>
      <c r="T7" s="351"/>
      <c r="U7" s="482" t="s">
        <v>158</v>
      </c>
    </row>
    <row r="8" spans="1:21" s="216" customFormat="1" ht="19.5" customHeight="1" x14ac:dyDescent="0.2">
      <c r="A8" s="317"/>
      <c r="B8" s="1138"/>
      <c r="C8" s="322" t="s">
        <v>31</v>
      </c>
      <c r="D8" s="348"/>
      <c r="E8" s="483" t="s">
        <v>31</v>
      </c>
      <c r="F8" s="321"/>
      <c r="G8" s="483" t="s">
        <v>31</v>
      </c>
      <c r="H8" s="321"/>
      <c r="I8" s="483" t="s">
        <v>31</v>
      </c>
      <c r="J8" s="321"/>
      <c r="K8" s="483" t="s">
        <v>31</v>
      </c>
      <c r="L8" s="321"/>
      <c r="M8" s="483" t="s">
        <v>31</v>
      </c>
      <c r="N8" s="321"/>
      <c r="O8" s="483" t="s">
        <v>31</v>
      </c>
      <c r="P8" s="321"/>
      <c r="Q8" s="483" t="s">
        <v>31</v>
      </c>
      <c r="R8" s="321"/>
      <c r="S8" s="483" t="s">
        <v>31</v>
      </c>
      <c r="T8" s="321"/>
      <c r="U8" s="483" t="s">
        <v>31</v>
      </c>
    </row>
    <row r="9" spans="1:21" s="216" customFormat="1" ht="6" customHeight="1" x14ac:dyDescent="0.2">
      <c r="A9" s="317"/>
      <c r="B9" s="320"/>
      <c r="C9" s="321"/>
      <c r="D9" s="321"/>
      <c r="E9" s="321"/>
      <c r="F9" s="321"/>
      <c r="G9" s="321"/>
      <c r="H9" s="321"/>
      <c r="I9" s="321"/>
      <c r="J9" s="321"/>
      <c r="K9" s="321"/>
      <c r="L9" s="321"/>
      <c r="M9" s="321"/>
      <c r="N9" s="321"/>
      <c r="O9" s="321"/>
      <c r="P9" s="321"/>
      <c r="Q9" s="321"/>
      <c r="R9" s="321"/>
      <c r="S9" s="321"/>
      <c r="T9" s="321"/>
      <c r="U9" s="321"/>
    </row>
    <row r="10" spans="1:21" s="275" customFormat="1" ht="18" customHeight="1" x14ac:dyDescent="0.2">
      <c r="A10" s="318"/>
      <c r="B10" s="330" t="s">
        <v>11</v>
      </c>
      <c r="C10" s="484">
        <f>K10+M10+G10+I10+E10+S10+O10+U10+Q10</f>
        <v>100.00000000000001</v>
      </c>
      <c r="D10" s="338"/>
      <c r="E10" s="484">
        <v>23.39927648055858</v>
      </c>
      <c r="F10" s="341"/>
      <c r="G10" s="484">
        <v>42.032431885451189</v>
      </c>
      <c r="H10" s="341"/>
      <c r="I10" s="484">
        <v>17.353082546990816</v>
      </c>
      <c r="J10" s="341"/>
      <c r="K10" s="487">
        <v>5.5237926585544797</v>
      </c>
      <c r="L10" s="341"/>
      <c r="M10" s="484">
        <v>3.9034632801234537</v>
      </c>
      <c r="N10" s="341"/>
      <c r="O10" s="484">
        <v>0.97017379645323687</v>
      </c>
      <c r="P10" s="341"/>
      <c r="Q10" s="484">
        <v>0.8019428773811631</v>
      </c>
      <c r="R10" s="341"/>
      <c r="S10" s="484">
        <v>0.31369374383364113</v>
      </c>
      <c r="T10" s="341"/>
      <c r="U10" s="487">
        <v>5.7021427306534447</v>
      </c>
    </row>
    <row r="11" spans="1:21" s="275" customFormat="1" ht="18" customHeight="1" x14ac:dyDescent="0.2">
      <c r="A11" s="318"/>
      <c r="B11" s="331" t="s">
        <v>10</v>
      </c>
      <c r="C11" s="485">
        <f t="shared" ref="C11:C27" si="0">K11+M11+G11+I11+E11+S11+O11+U11+Q11</f>
        <v>100.00000000000001</v>
      </c>
      <c r="D11" s="338"/>
      <c r="E11" s="485">
        <v>14.614276488997069</v>
      </c>
      <c r="F11" s="341"/>
      <c r="G11" s="485">
        <v>7.5356415478615073</v>
      </c>
      <c r="H11" s="341"/>
      <c r="I11" s="485">
        <v>15.866077194376832</v>
      </c>
      <c r="J11" s="341"/>
      <c r="K11" s="488">
        <v>2.4390243902439024</v>
      </c>
      <c r="L11" s="341"/>
      <c r="M11" s="485">
        <v>1.0630371069494808</v>
      </c>
      <c r="N11" s="341"/>
      <c r="O11" s="485">
        <v>0.6606725945059857</v>
      </c>
      <c r="P11" s="341"/>
      <c r="Q11" s="485">
        <v>0.19373106154686801</v>
      </c>
      <c r="R11" s="341"/>
      <c r="S11" s="485">
        <v>0.15895881973076348</v>
      </c>
      <c r="T11" s="341"/>
      <c r="U11" s="488">
        <v>57.468580795787595</v>
      </c>
    </row>
    <row r="12" spans="1:21" s="275" customFormat="1" ht="18" customHeight="1" x14ac:dyDescent="0.2">
      <c r="A12" s="318"/>
      <c r="B12" s="331" t="s">
        <v>40</v>
      </c>
      <c r="C12" s="485">
        <f t="shared" si="0"/>
        <v>100</v>
      </c>
      <c r="D12" s="338"/>
      <c r="E12" s="485">
        <v>36.876866009228266</v>
      </c>
      <c r="F12" s="341"/>
      <c r="G12" s="485">
        <v>22.790192707862118</v>
      </c>
      <c r="H12" s="341"/>
      <c r="I12" s="485">
        <v>23.595403962725054</v>
      </c>
      <c r="J12" s="341"/>
      <c r="K12" s="488">
        <v>4.8584094815887084</v>
      </c>
      <c r="L12" s="341"/>
      <c r="M12" s="485">
        <v>2.7594318284628607</v>
      </c>
      <c r="N12" s="341"/>
      <c r="O12" s="485">
        <v>2.9313308603998913</v>
      </c>
      <c r="P12" s="341"/>
      <c r="Q12" s="485">
        <v>1.8004161766036371</v>
      </c>
      <c r="R12" s="341"/>
      <c r="S12" s="485">
        <v>0.19904098434814077</v>
      </c>
      <c r="T12" s="341"/>
      <c r="U12" s="488">
        <v>4.1889079887813265</v>
      </c>
    </row>
    <row r="13" spans="1:21" s="275" customFormat="1" ht="18" customHeight="1" x14ac:dyDescent="0.2">
      <c r="A13" s="318"/>
      <c r="B13" s="331" t="s">
        <v>41</v>
      </c>
      <c r="C13" s="485">
        <f t="shared" si="0"/>
        <v>99.999999999999986</v>
      </c>
      <c r="D13" s="338"/>
      <c r="E13" s="485">
        <v>49.201263118788887</v>
      </c>
      <c r="F13" s="341"/>
      <c r="G13" s="485">
        <v>15.110987275935731</v>
      </c>
      <c r="H13" s="341"/>
      <c r="I13" s="485">
        <v>16.295161140521966</v>
      </c>
      <c r="J13" s="341"/>
      <c r="K13" s="488">
        <v>5.3636110337141263</v>
      </c>
      <c r="L13" s="341"/>
      <c r="M13" s="485">
        <v>2.5262375777839696</v>
      </c>
      <c r="N13" s="341"/>
      <c r="O13" s="485">
        <v>1.955047831336491</v>
      </c>
      <c r="P13" s="341"/>
      <c r="Q13" s="485">
        <v>1.2631187888919848</v>
      </c>
      <c r="R13" s="341"/>
      <c r="S13" s="485">
        <v>0.84053125290238695</v>
      </c>
      <c r="T13" s="341"/>
      <c r="U13" s="488">
        <v>7.4440419801244539</v>
      </c>
    </row>
    <row r="14" spans="1:21" s="275" customFormat="1" ht="18" customHeight="1" x14ac:dyDescent="0.2">
      <c r="A14" s="318"/>
      <c r="B14" s="331" t="s">
        <v>9</v>
      </c>
      <c r="C14" s="485">
        <f t="shared" si="0"/>
        <v>100</v>
      </c>
      <c r="D14" s="338"/>
      <c r="E14" s="485">
        <v>31.502090704406559</v>
      </c>
      <c r="F14" s="341"/>
      <c r="G14" s="485">
        <v>38.082984882598907</v>
      </c>
      <c r="H14" s="341"/>
      <c r="I14" s="485">
        <v>13.393374075265358</v>
      </c>
      <c r="J14" s="341"/>
      <c r="K14" s="488">
        <v>6.3428755226761018</v>
      </c>
      <c r="L14" s="341"/>
      <c r="M14" s="485">
        <v>3.8597619813444837</v>
      </c>
      <c r="N14" s="341"/>
      <c r="O14" s="485">
        <v>1.0871662914120295</v>
      </c>
      <c r="P14" s="341"/>
      <c r="Q14" s="485">
        <v>1.1579285944033453</v>
      </c>
      <c r="R14" s="341"/>
      <c r="S14" s="485">
        <v>0.33451270504985525</v>
      </c>
      <c r="T14" s="341"/>
      <c r="U14" s="488">
        <v>4.2393052428433577</v>
      </c>
    </row>
    <row r="15" spans="1:21" s="275" customFormat="1" ht="18" customHeight="1" x14ac:dyDescent="0.2">
      <c r="A15" s="318"/>
      <c r="B15" s="331" t="s">
        <v>8</v>
      </c>
      <c r="C15" s="485">
        <f t="shared" si="0"/>
        <v>100</v>
      </c>
      <c r="D15" s="338"/>
      <c r="E15" s="485">
        <v>42.619745845552295</v>
      </c>
      <c r="F15" s="341"/>
      <c r="G15" s="485">
        <v>15.998696643857935</v>
      </c>
      <c r="H15" s="341"/>
      <c r="I15" s="485">
        <v>24.242424242424242</v>
      </c>
      <c r="J15" s="341"/>
      <c r="K15" s="488">
        <v>5.0505050505050502</v>
      </c>
      <c r="L15" s="341"/>
      <c r="M15" s="485">
        <v>1.5640273704789833</v>
      </c>
      <c r="N15" s="341"/>
      <c r="O15" s="485">
        <v>2.3569023569023568</v>
      </c>
      <c r="P15" s="341"/>
      <c r="Q15" s="485">
        <v>2.3569023569023568</v>
      </c>
      <c r="R15" s="341"/>
      <c r="S15" s="485">
        <v>0.5865102639296188</v>
      </c>
      <c r="T15" s="341"/>
      <c r="U15" s="488">
        <v>5.2242858694471597</v>
      </c>
    </row>
    <row r="16" spans="1:21" s="275" customFormat="1" ht="18" customHeight="1" x14ac:dyDescent="0.2">
      <c r="A16" s="318"/>
      <c r="B16" s="331" t="s">
        <v>7</v>
      </c>
      <c r="C16" s="485">
        <f t="shared" si="0"/>
        <v>100</v>
      </c>
      <c r="D16" s="338"/>
      <c r="E16" s="485">
        <v>45.082672273726466</v>
      </c>
      <c r="F16" s="341"/>
      <c r="G16" s="485">
        <v>18.997100895218068</v>
      </c>
      <c r="H16" s="341"/>
      <c r="I16" s="485">
        <v>19.156392366752684</v>
      </c>
      <c r="J16" s="341"/>
      <c r="K16" s="488">
        <v>5.3203351492561088</v>
      </c>
      <c r="L16" s="341"/>
      <c r="M16" s="485">
        <v>2.2205231131925194</v>
      </c>
      <c r="N16" s="341"/>
      <c r="O16" s="485">
        <v>1.9337984644302146</v>
      </c>
      <c r="P16" s="341"/>
      <c r="Q16" s="485">
        <v>0.94300551148491507</v>
      </c>
      <c r="R16" s="341"/>
      <c r="S16" s="485">
        <v>0.9111472171779923</v>
      </c>
      <c r="T16" s="341"/>
      <c r="U16" s="488">
        <v>5.4350250087610315</v>
      </c>
    </row>
    <row r="17" spans="1:21" s="275" customFormat="1" ht="18" customHeight="1" x14ac:dyDescent="0.2">
      <c r="A17" s="318"/>
      <c r="B17" s="331" t="s">
        <v>43</v>
      </c>
      <c r="C17" s="485">
        <f t="shared" si="0"/>
        <v>100</v>
      </c>
      <c r="D17" s="338"/>
      <c r="E17" s="485">
        <v>32.753987765136358</v>
      </c>
      <c r="F17" s="341"/>
      <c r="G17" s="485">
        <v>35.847007032187982</v>
      </c>
      <c r="H17" s="341"/>
      <c r="I17" s="485">
        <v>13.498370590589445</v>
      </c>
      <c r="J17" s="341"/>
      <c r="K17" s="488">
        <v>6.1059973700760395</v>
      </c>
      <c r="L17" s="341"/>
      <c r="M17" s="485">
        <v>4.8539248756503346</v>
      </c>
      <c r="N17" s="341"/>
      <c r="O17" s="485">
        <v>1.6694299925676064</v>
      </c>
      <c r="P17" s="341"/>
      <c r="Q17" s="485">
        <v>0.57743982619632961</v>
      </c>
      <c r="R17" s="341"/>
      <c r="S17" s="485">
        <v>0.21153736207192272</v>
      </c>
      <c r="T17" s="341"/>
      <c r="U17" s="488">
        <v>4.4823051855239839</v>
      </c>
    </row>
    <row r="18" spans="1:21" s="275" customFormat="1" ht="18" customHeight="1" x14ac:dyDescent="0.2">
      <c r="A18" s="318"/>
      <c r="B18" s="331" t="s">
        <v>44</v>
      </c>
      <c r="C18" s="485">
        <f t="shared" si="0"/>
        <v>100.00000000000001</v>
      </c>
      <c r="D18" s="338"/>
      <c r="E18" s="485">
        <v>33.613837837837842</v>
      </c>
      <c r="F18" s="341"/>
      <c r="G18" s="485">
        <v>20.012972972972971</v>
      </c>
      <c r="H18" s="341"/>
      <c r="I18" s="485">
        <v>32.02854054054054</v>
      </c>
      <c r="J18" s="341"/>
      <c r="K18" s="488">
        <v>4.1176216216216215</v>
      </c>
      <c r="L18" s="341"/>
      <c r="M18" s="485">
        <v>3.4464864864864864</v>
      </c>
      <c r="N18" s="341"/>
      <c r="O18" s="485">
        <v>1.5567567567567566</v>
      </c>
      <c r="P18" s="341"/>
      <c r="Q18" s="485">
        <v>2.4934054054054053</v>
      </c>
      <c r="R18" s="341"/>
      <c r="S18" s="485">
        <v>0</v>
      </c>
      <c r="T18" s="341"/>
      <c r="U18" s="488">
        <v>2.7303783783783784</v>
      </c>
    </row>
    <row r="19" spans="1:21" s="275" customFormat="1" ht="18" customHeight="1" x14ac:dyDescent="0.2">
      <c r="A19" s="318"/>
      <c r="B19" s="331" t="s">
        <v>6</v>
      </c>
      <c r="C19" s="485">
        <f t="shared" si="0"/>
        <v>100</v>
      </c>
      <c r="D19" s="338"/>
      <c r="E19" s="485">
        <v>46.261260824452357</v>
      </c>
      <c r="F19" s="341"/>
      <c r="G19" s="485">
        <v>11.060578144545834</v>
      </c>
      <c r="H19" s="341"/>
      <c r="I19" s="485">
        <v>13.141588200498433</v>
      </c>
      <c r="J19" s="341"/>
      <c r="K19" s="488">
        <v>4.3123260572326254</v>
      </c>
      <c r="L19" s="341"/>
      <c r="M19" s="485">
        <v>1.9190675213095043</v>
      </c>
      <c r="N19" s="341"/>
      <c r="O19" s="485">
        <v>3.2020014933622956</v>
      </c>
      <c r="P19" s="341"/>
      <c r="Q19" s="485">
        <v>2.6308389011180822</v>
      </c>
      <c r="R19" s="341"/>
      <c r="S19" s="485">
        <v>0</v>
      </c>
      <c r="T19" s="341"/>
      <c r="U19" s="488">
        <v>17.472338857480874</v>
      </c>
    </row>
    <row r="20" spans="1:21" s="275" customFormat="1" ht="18" customHeight="1" x14ac:dyDescent="0.2">
      <c r="A20" s="318"/>
      <c r="B20" s="331" t="s">
        <v>5</v>
      </c>
      <c r="C20" s="485">
        <f t="shared" si="0"/>
        <v>100</v>
      </c>
      <c r="D20" s="338"/>
      <c r="E20" s="485">
        <v>27.103960396039607</v>
      </c>
      <c r="F20" s="341"/>
      <c r="G20" s="485">
        <v>35.720915841584159</v>
      </c>
      <c r="H20" s="341"/>
      <c r="I20" s="485">
        <v>20.884900990099009</v>
      </c>
      <c r="J20" s="341"/>
      <c r="K20" s="488">
        <v>5.8168316831683171</v>
      </c>
      <c r="L20" s="341"/>
      <c r="M20" s="485">
        <v>4.1924504950495054</v>
      </c>
      <c r="N20" s="341"/>
      <c r="O20" s="485">
        <v>1.5006188118811881</v>
      </c>
      <c r="P20" s="341"/>
      <c r="Q20" s="485">
        <v>1.051980198019802</v>
      </c>
      <c r="R20" s="341"/>
      <c r="S20" s="485">
        <v>0.21658415841584161</v>
      </c>
      <c r="T20" s="341"/>
      <c r="U20" s="488">
        <v>3.5117574257425748</v>
      </c>
    </row>
    <row r="21" spans="1:21" s="275" customFormat="1" ht="18" customHeight="1" x14ac:dyDescent="0.2">
      <c r="A21" s="318"/>
      <c r="B21" s="331" t="s">
        <v>38</v>
      </c>
      <c r="C21" s="485">
        <f t="shared" si="0"/>
        <v>100.00000000000001</v>
      </c>
      <c r="D21" s="338"/>
      <c r="E21" s="485">
        <v>28.907168037602819</v>
      </c>
      <c r="F21" s="341"/>
      <c r="G21" s="485">
        <v>36.980023501762631</v>
      </c>
      <c r="H21" s="341"/>
      <c r="I21" s="485">
        <v>10.940070505287897</v>
      </c>
      <c r="J21" s="341"/>
      <c r="K21" s="488">
        <v>5.6462984723854293</v>
      </c>
      <c r="L21" s="341"/>
      <c r="M21" s="485">
        <v>4.3478260869565215</v>
      </c>
      <c r="N21" s="341"/>
      <c r="O21" s="485">
        <v>3.7132784958871916</v>
      </c>
      <c r="P21" s="341"/>
      <c r="Q21" s="485">
        <v>1.4453584018801411</v>
      </c>
      <c r="R21" s="341"/>
      <c r="S21" s="485">
        <v>0</v>
      </c>
      <c r="T21" s="341"/>
      <c r="U21" s="488">
        <v>8.0199764982373676</v>
      </c>
    </row>
    <row r="22" spans="1:21" s="275" customFormat="1" ht="18" customHeight="1" x14ac:dyDescent="0.2">
      <c r="A22" s="318"/>
      <c r="B22" s="331" t="s">
        <v>45</v>
      </c>
      <c r="C22" s="485">
        <f t="shared" si="0"/>
        <v>100</v>
      </c>
      <c r="D22" s="338"/>
      <c r="E22" s="485">
        <v>25.091085742045177</v>
      </c>
      <c r="F22" s="341"/>
      <c r="G22" s="485">
        <v>37.408086205754408</v>
      </c>
      <c r="H22" s="341"/>
      <c r="I22" s="485">
        <v>25.139664804469277</v>
      </c>
      <c r="J22" s="341"/>
      <c r="K22" s="488">
        <v>2.4664914876233799</v>
      </c>
      <c r="L22" s="341"/>
      <c r="M22" s="485">
        <v>5.8074060988804739</v>
      </c>
      <c r="N22" s="341"/>
      <c r="O22" s="485">
        <v>0.64036036831761878</v>
      </c>
      <c r="P22" s="341"/>
      <c r="Q22" s="485">
        <v>0.94287543886766634</v>
      </c>
      <c r="R22" s="341"/>
      <c r="S22" s="485">
        <v>2.2081392010952368E-3</v>
      </c>
      <c r="T22" s="341"/>
      <c r="U22" s="488">
        <v>2.5018217148409039</v>
      </c>
    </row>
    <row r="23" spans="1:21" s="275" customFormat="1" ht="18" customHeight="1" x14ac:dyDescent="0.2">
      <c r="A23" s="318">
        <v>47094</v>
      </c>
      <c r="B23" s="331" t="s">
        <v>46</v>
      </c>
      <c r="C23" s="485">
        <f t="shared" si="0"/>
        <v>100.00000000000001</v>
      </c>
      <c r="D23" s="338"/>
      <c r="E23" s="485">
        <v>37.904204141393016</v>
      </c>
      <c r="F23" s="341"/>
      <c r="G23" s="485">
        <v>23.969880778079901</v>
      </c>
      <c r="H23" s="341"/>
      <c r="I23" s="485">
        <v>20.736247646935787</v>
      </c>
      <c r="J23" s="341"/>
      <c r="K23" s="488">
        <v>4.7521439029491743</v>
      </c>
      <c r="L23" s="341"/>
      <c r="M23" s="485">
        <v>2.8613260824095379</v>
      </c>
      <c r="N23" s="341"/>
      <c r="O23" s="485">
        <v>2.3802551767412679</v>
      </c>
      <c r="P23" s="341"/>
      <c r="Q23" s="485">
        <v>3.6854214599456183</v>
      </c>
      <c r="R23" s="341"/>
      <c r="S23" s="485">
        <v>1.2549675800041833E-2</v>
      </c>
      <c r="T23" s="341"/>
      <c r="U23" s="488">
        <v>3.6979711357456599</v>
      </c>
    </row>
    <row r="24" spans="1:21" s="275" customFormat="1" ht="18" customHeight="1" x14ac:dyDescent="0.2">
      <c r="B24" s="331" t="s">
        <v>47</v>
      </c>
      <c r="C24" s="485">
        <f t="shared" si="0"/>
        <v>99.999999999999986</v>
      </c>
      <c r="D24" s="338"/>
      <c r="E24" s="485">
        <v>46.834016393442624</v>
      </c>
      <c r="F24" s="341"/>
      <c r="G24" s="485">
        <v>13.432377049180328</v>
      </c>
      <c r="H24" s="341"/>
      <c r="I24" s="485">
        <v>15.122950819672132</v>
      </c>
      <c r="J24" s="341"/>
      <c r="K24" s="488">
        <v>5.9221311475409832</v>
      </c>
      <c r="L24" s="341"/>
      <c r="M24" s="485">
        <v>2.3770491803278686</v>
      </c>
      <c r="N24" s="341"/>
      <c r="O24" s="485">
        <v>1.9979508196721314</v>
      </c>
      <c r="P24" s="341"/>
      <c r="Q24" s="485">
        <v>1.0758196721311475</v>
      </c>
      <c r="R24" s="341"/>
      <c r="S24" s="485">
        <v>0.14344262295081966</v>
      </c>
      <c r="T24" s="341"/>
      <c r="U24" s="488">
        <v>13.094262295081968</v>
      </c>
    </row>
    <row r="25" spans="1:21" s="275" customFormat="1" ht="18" customHeight="1" x14ac:dyDescent="0.2">
      <c r="B25" s="331" t="s">
        <v>48</v>
      </c>
      <c r="C25" s="485">
        <f t="shared" si="0"/>
        <v>100.00000000000001</v>
      </c>
      <c r="D25" s="338"/>
      <c r="E25" s="485">
        <v>33.458296924768163</v>
      </c>
      <c r="F25" s="341"/>
      <c r="G25" s="485">
        <v>20.765566423316514</v>
      </c>
      <c r="H25" s="341"/>
      <c r="I25" s="485">
        <v>12.833666882769117</v>
      </c>
      <c r="J25" s="341"/>
      <c r="K25" s="488">
        <v>4.5071454745327957</v>
      </c>
      <c r="L25" s="341"/>
      <c r="M25" s="485">
        <v>3.8983003072413114</v>
      </c>
      <c r="N25" s="341"/>
      <c r="O25" s="485">
        <v>1.1754094201877274</v>
      </c>
      <c r="P25" s="341"/>
      <c r="Q25" s="485">
        <v>1.772979676973814</v>
      </c>
      <c r="R25" s="341"/>
      <c r="S25" s="485">
        <v>19.257547143219551</v>
      </c>
      <c r="T25" s="341"/>
      <c r="U25" s="488">
        <v>2.3310877469910083</v>
      </c>
    </row>
    <row r="26" spans="1:21" s="275" customFormat="1" ht="18" customHeight="1" x14ac:dyDescent="0.2">
      <c r="B26" s="331" t="s">
        <v>49</v>
      </c>
      <c r="C26" s="485">
        <f t="shared" si="0"/>
        <v>100.00000000000001</v>
      </c>
      <c r="D26" s="338"/>
      <c r="E26" s="485">
        <v>24.522292993630572</v>
      </c>
      <c r="F26" s="341"/>
      <c r="G26" s="485">
        <v>26.990445859872615</v>
      </c>
      <c r="H26" s="341"/>
      <c r="I26" s="485">
        <v>34.235668789808912</v>
      </c>
      <c r="J26" s="341"/>
      <c r="K26" s="488">
        <v>7.0063694267515926</v>
      </c>
      <c r="L26" s="341"/>
      <c r="M26" s="485">
        <v>2.7866242038216562</v>
      </c>
      <c r="N26" s="341"/>
      <c r="O26" s="485">
        <v>0.79617834394904463</v>
      </c>
      <c r="P26" s="341"/>
      <c r="Q26" s="485">
        <v>0.47770700636942676</v>
      </c>
      <c r="R26" s="341"/>
      <c r="S26" s="485">
        <v>7.9617834394904469E-2</v>
      </c>
      <c r="T26" s="341"/>
      <c r="U26" s="488">
        <v>3.105095541401274</v>
      </c>
    </row>
    <row r="27" spans="1:21" s="275" customFormat="1" ht="18" customHeight="1" x14ac:dyDescent="0.2">
      <c r="B27" s="336" t="s">
        <v>4</v>
      </c>
      <c r="C27" s="485">
        <f t="shared" si="0"/>
        <v>100</v>
      </c>
      <c r="D27" s="338"/>
      <c r="E27" s="485">
        <v>7.5370919881305634</v>
      </c>
      <c r="F27" s="341"/>
      <c r="G27" s="485">
        <v>68.724035608308611</v>
      </c>
      <c r="H27" s="341"/>
      <c r="I27" s="485">
        <v>4.6884272997032639</v>
      </c>
      <c r="J27" s="341"/>
      <c r="K27" s="488">
        <v>4.7477744807121667</v>
      </c>
      <c r="L27" s="341"/>
      <c r="M27" s="485">
        <v>10.207715133531158</v>
      </c>
      <c r="N27" s="341"/>
      <c r="O27" s="485">
        <v>0.65281899109792285</v>
      </c>
      <c r="P27" s="341"/>
      <c r="Q27" s="485">
        <v>0.771513353115727</v>
      </c>
      <c r="R27" s="341"/>
      <c r="S27" s="485">
        <v>5.9347181008902072E-2</v>
      </c>
      <c r="T27" s="341"/>
      <c r="U27" s="488">
        <v>2.6112759643916914</v>
      </c>
    </row>
    <row r="28" spans="1:21" s="212" customFormat="1" ht="18" customHeight="1" x14ac:dyDescent="0.2">
      <c r="B28" s="735" t="s">
        <v>3</v>
      </c>
      <c r="C28" s="486">
        <f>K28+M28+G28+I28+E28+S28+O28+U28+Q28</f>
        <v>99.999999999999986</v>
      </c>
      <c r="D28" s="349"/>
      <c r="E28" s="486">
        <v>34.575848215075837</v>
      </c>
      <c r="F28" s="352"/>
      <c r="G28" s="486">
        <v>24.095325746446967</v>
      </c>
      <c r="H28" s="352"/>
      <c r="I28" s="486">
        <v>19.892568273127907</v>
      </c>
      <c r="J28" s="352"/>
      <c r="K28" s="489">
        <v>4.5808038795773527</v>
      </c>
      <c r="L28" s="352"/>
      <c r="M28" s="486">
        <v>3.2831277322525261</v>
      </c>
      <c r="N28" s="352"/>
      <c r="O28" s="486">
        <v>1.8146581476434047</v>
      </c>
      <c r="P28" s="352"/>
      <c r="Q28" s="486">
        <v>1.7537742694819562</v>
      </c>
      <c r="R28" s="352"/>
      <c r="S28" s="486">
        <v>1.3766128033132157</v>
      </c>
      <c r="T28" s="352"/>
      <c r="U28" s="489">
        <v>8.6272809330808311</v>
      </c>
    </row>
    <row r="29" spans="1:21" s="256" customFormat="1" ht="6.75" customHeight="1" x14ac:dyDescent="0.2">
      <c r="B29" s="1133"/>
      <c r="C29" s="1133"/>
      <c r="D29" s="293"/>
    </row>
    <row r="30" spans="1:21" x14ac:dyDescent="0.2">
      <c r="E30" s="319"/>
    </row>
    <row r="31" spans="1:21" x14ac:dyDescent="0.2">
      <c r="E31" s="319"/>
      <c r="G31" s="319"/>
    </row>
    <row r="32" spans="1:21" x14ac:dyDescent="0.2">
      <c r="B32" s="319"/>
      <c r="G32" s="319"/>
    </row>
  </sheetData>
  <mergeCells count="6">
    <mergeCell ref="B2:C2"/>
    <mergeCell ref="E2:I2"/>
    <mergeCell ref="B7:B8"/>
    <mergeCell ref="B29:C29"/>
    <mergeCell ref="B4:U4"/>
    <mergeCell ref="B5:U5"/>
  </mergeCells>
  <printOptions horizontalCentered="1"/>
  <pageMargins left="0" right="0" top="0.43307086614173229" bottom="0.43307086614173229" header="0" footer="0"/>
  <pageSetup paperSize="9" orientation="landscape" r:id="rId1"/>
  <headerFooter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69">
    <pageSetUpPr fitToPage="1"/>
  </sheetPr>
  <dimension ref="B1:R19"/>
  <sheetViews>
    <sheetView zoomScaleNormal="100" workbookViewId="0"/>
  </sheetViews>
  <sheetFormatPr baseColWidth="10" defaultRowHeight="12.75" x14ac:dyDescent="0.2"/>
  <cols>
    <col min="1" max="1" width="2" customWidth="1"/>
    <col min="2" max="2" width="12" customWidth="1"/>
    <col min="3" max="3" width="9.28515625" customWidth="1"/>
    <col min="4" max="4" width="9.42578125" bestFit="1" customWidth="1"/>
    <col min="5" max="5" width="10" bestFit="1" customWidth="1"/>
    <col min="6" max="6" width="7.140625" bestFit="1" customWidth="1"/>
    <col min="7" max="7" width="5.5703125" customWidth="1"/>
    <col min="9" max="12" width="10.42578125" customWidth="1"/>
    <col min="13" max="13" width="4.85546875" customWidth="1"/>
    <col min="15" max="15" width="8.85546875" bestFit="1" customWidth="1"/>
    <col min="16" max="16" width="9.42578125" bestFit="1" customWidth="1"/>
    <col min="17" max="17" width="10" bestFit="1" customWidth="1"/>
    <col min="18" max="18" width="8.7109375" customWidth="1"/>
    <col min="19" max="19" width="5.28515625" customWidth="1"/>
  </cols>
  <sheetData>
    <row r="1" spans="2:18" s="354" customFormat="1" x14ac:dyDescent="0.2">
      <c r="B1" s="354" t="s">
        <v>85</v>
      </c>
      <c r="C1" s="354" t="s">
        <v>86</v>
      </c>
      <c r="J1" s="354" t="s">
        <v>85</v>
      </c>
      <c r="K1" s="354" t="s">
        <v>70</v>
      </c>
      <c r="R1" s="354" t="s">
        <v>87</v>
      </c>
    </row>
    <row r="2" spans="2:18" s="2" customFormat="1" ht="15" customHeight="1" x14ac:dyDescent="0.2">
      <c r="B2" s="11"/>
    </row>
    <row r="3" spans="2:18" s="44" customFormat="1" ht="38.25" customHeight="1" x14ac:dyDescent="0.2">
      <c r="B3" s="1058"/>
      <c r="C3" s="1058"/>
      <c r="D3" s="1058"/>
    </row>
    <row r="4" spans="2:18" s="7" customFormat="1" ht="23.25" customHeight="1" x14ac:dyDescent="0.2">
      <c r="B4" s="1173" t="s">
        <v>340</v>
      </c>
      <c r="C4" s="1173"/>
      <c r="D4" s="1173"/>
      <c r="E4" s="1173"/>
      <c r="F4" s="1173"/>
      <c r="G4" s="1173"/>
      <c r="H4" s="1173"/>
      <c r="I4" s="1173"/>
      <c r="J4" s="1173"/>
      <c r="K4" s="1173"/>
      <c r="L4" s="1173"/>
      <c r="M4" s="1173"/>
      <c r="N4" s="1173"/>
      <c r="O4" s="1173"/>
      <c r="P4" s="1173"/>
      <c r="Q4" s="1173"/>
      <c r="R4" s="1173"/>
    </row>
    <row r="5" spans="2:18" s="7" customFormat="1" ht="15.75" customHeight="1" x14ac:dyDescent="0.2">
      <c r="B5" s="1171" t="str">
        <f>porsaad!B6</f>
        <v>Situación a 31 de mayo de 2023</v>
      </c>
      <c r="C5" s="1171"/>
      <c r="D5" s="1171"/>
      <c r="E5" s="1171"/>
      <c r="F5" s="1171"/>
      <c r="G5" s="1171"/>
      <c r="H5" s="1171"/>
      <c r="I5" s="1171"/>
      <c r="J5" s="1171"/>
      <c r="K5" s="1171"/>
      <c r="L5" s="1171"/>
      <c r="M5" s="1171"/>
      <c r="N5" s="1171"/>
      <c r="O5" s="1171"/>
      <c r="P5" s="1171"/>
      <c r="Q5" s="1171"/>
      <c r="R5" s="1171"/>
    </row>
    <row r="7" spans="2:18" ht="16.5" customHeight="1" x14ac:dyDescent="0.2">
      <c r="B7" s="1174" t="s">
        <v>88</v>
      </c>
      <c r="C7" s="1175"/>
      <c r="D7" s="1175"/>
      <c r="E7" s="1175"/>
      <c r="F7" s="1176"/>
      <c r="G7" s="355"/>
      <c r="H7" s="1174" t="s">
        <v>89</v>
      </c>
      <c r="I7" s="1175"/>
      <c r="J7" s="1175"/>
      <c r="K7" s="1175"/>
      <c r="L7" s="1176"/>
      <c r="M7" s="355"/>
      <c r="N7" s="1174" t="s">
        <v>90</v>
      </c>
      <c r="O7" s="1175"/>
      <c r="P7" s="1175"/>
      <c r="Q7" s="1175"/>
      <c r="R7" s="1176"/>
    </row>
    <row r="8" spans="2:18" ht="16.5" customHeight="1" x14ac:dyDescent="0.2">
      <c r="B8" s="357" t="s">
        <v>91</v>
      </c>
      <c r="C8" s="358" t="s">
        <v>51</v>
      </c>
      <c r="D8" s="358" t="s">
        <v>36</v>
      </c>
      <c r="E8" s="358" t="s">
        <v>35</v>
      </c>
      <c r="F8" s="359" t="s">
        <v>3</v>
      </c>
      <c r="G8" s="355"/>
      <c r="H8" s="357" t="s">
        <v>91</v>
      </c>
      <c r="I8" s="358" t="s">
        <v>51</v>
      </c>
      <c r="J8" s="358" t="s">
        <v>36</v>
      </c>
      <c r="K8" s="358" t="s">
        <v>35</v>
      </c>
      <c r="L8" s="359" t="s">
        <v>3</v>
      </c>
      <c r="M8" s="355"/>
      <c r="N8" s="357" t="s">
        <v>91</v>
      </c>
      <c r="O8" s="358" t="s">
        <v>51</v>
      </c>
      <c r="P8" s="358" t="s">
        <v>36</v>
      </c>
      <c r="Q8" s="358" t="s">
        <v>35</v>
      </c>
      <c r="R8" s="359" t="s">
        <v>3</v>
      </c>
    </row>
    <row r="9" spans="2:18" ht="16.5" customHeight="1" x14ac:dyDescent="0.2">
      <c r="B9" s="397" t="s">
        <v>92</v>
      </c>
      <c r="C9" s="379">
        <v>3.0700427296812619E-3</v>
      </c>
      <c r="D9" s="379">
        <v>1.8153690724253331E-3</v>
      </c>
      <c r="E9" s="379">
        <v>1.0386989553656221E-3</v>
      </c>
      <c r="F9" s="380">
        <v>2.1723894159731303E-3</v>
      </c>
      <c r="G9" s="355"/>
      <c r="H9" s="397" t="s">
        <v>92</v>
      </c>
      <c r="I9" s="383">
        <v>5.5417821204608426E-4</v>
      </c>
      <c r="J9" s="383">
        <v>0</v>
      </c>
      <c r="K9" s="383">
        <v>0</v>
      </c>
      <c r="L9" s="384">
        <v>2.9465130344431866E-4</v>
      </c>
      <c r="M9" s="356"/>
      <c r="N9" s="397" t="s">
        <v>92</v>
      </c>
      <c r="O9" s="383">
        <v>2.5617016765895799E-3</v>
      </c>
      <c r="P9" s="383">
        <v>1.5860865727427575E-3</v>
      </c>
      <c r="Q9" s="383">
        <v>8.8267930999697366E-4</v>
      </c>
      <c r="R9" s="384">
        <v>1.8648953121352672E-3</v>
      </c>
    </row>
    <row r="10" spans="2:18" ht="16.5" customHeight="1" x14ac:dyDescent="0.2">
      <c r="B10" s="398" t="s">
        <v>93</v>
      </c>
      <c r="C10" s="381">
        <v>0.43881685276340743</v>
      </c>
      <c r="D10" s="381">
        <v>1.6062069836458925E-2</v>
      </c>
      <c r="E10" s="381">
        <v>6.2025166191832862E-3</v>
      </c>
      <c r="F10" s="382">
        <v>0.18785100321307316</v>
      </c>
      <c r="G10" s="355"/>
      <c r="H10" s="398" t="s">
        <v>93</v>
      </c>
      <c r="I10" s="381">
        <v>2.0242088376841185E-2</v>
      </c>
      <c r="J10" s="381">
        <v>5.4644808743169399E-5</v>
      </c>
      <c r="K10" s="381">
        <v>8.4047739115817788E-5</v>
      </c>
      <c r="L10" s="382">
        <v>1.0793542484065567E-2</v>
      </c>
      <c r="M10" s="356"/>
      <c r="N10" s="398" t="s">
        <v>93</v>
      </c>
      <c r="O10" s="381">
        <v>0.35425095254079586</v>
      </c>
      <c r="P10" s="381">
        <v>1.4040314183061975E-2</v>
      </c>
      <c r="Q10" s="381">
        <v>5.2834661555533138E-3</v>
      </c>
      <c r="R10" s="382">
        <v>0.15885863332352254</v>
      </c>
    </row>
    <row r="11" spans="2:18" ht="16.5" customHeight="1" x14ac:dyDescent="0.2">
      <c r="B11" s="399" t="s">
        <v>94</v>
      </c>
      <c r="C11" s="383">
        <v>9.7245079444735538E-2</v>
      </c>
      <c r="D11" s="383">
        <v>5.5771295068510453E-2</v>
      </c>
      <c r="E11" s="383">
        <v>1.5061134852801519E-2</v>
      </c>
      <c r="F11" s="384">
        <v>6.4498120397705028E-2</v>
      </c>
      <c r="G11" s="355"/>
      <c r="H11" s="399" t="s">
        <v>94</v>
      </c>
      <c r="I11" s="383">
        <v>9.2897768703514655E-2</v>
      </c>
      <c r="J11" s="383">
        <v>6.0109289617486339E-4</v>
      </c>
      <c r="K11" s="383">
        <v>2.5214321734745338E-4</v>
      </c>
      <c r="L11" s="384">
        <v>4.9609974722019758E-2</v>
      </c>
      <c r="M11" s="356"/>
      <c r="N11" s="399" t="s">
        <v>94</v>
      </c>
      <c r="O11" s="383">
        <v>9.6355316855997034E-2</v>
      </c>
      <c r="P11" s="383">
        <v>4.8803194240436935E-2</v>
      </c>
      <c r="Q11" s="383">
        <v>1.2836679108241702E-2</v>
      </c>
      <c r="R11" s="384">
        <v>6.2054074352234319E-2</v>
      </c>
    </row>
    <row r="12" spans="2:18" ht="16.5" customHeight="1" x14ac:dyDescent="0.2">
      <c r="B12" s="398" t="s">
        <v>95</v>
      </c>
      <c r="C12" s="381">
        <v>0.40146712618908809</v>
      </c>
      <c r="D12" s="381">
        <v>1.2407652964576625E-2</v>
      </c>
      <c r="E12" s="381">
        <v>2.6427469135802469E-2</v>
      </c>
      <c r="F12" s="382">
        <v>0.17522626528030194</v>
      </c>
      <c r="G12" s="355"/>
      <c r="H12" s="398" t="s">
        <v>95</v>
      </c>
      <c r="I12" s="381">
        <v>0.72851101064605517</v>
      </c>
      <c r="J12" s="381">
        <v>9.562841530054645E-3</v>
      </c>
      <c r="K12" s="381">
        <v>7.5642965204236008E-4</v>
      </c>
      <c r="L12" s="382">
        <v>0.39019586557697378</v>
      </c>
      <c r="M12" s="356"/>
      <c r="N12" s="398" t="s">
        <v>95</v>
      </c>
      <c r="O12" s="381">
        <v>0.46744872179919794</v>
      </c>
      <c r="P12" s="381">
        <v>1.2047361924267815E-2</v>
      </c>
      <c r="Q12" s="381">
        <v>2.257137092706547E-2</v>
      </c>
      <c r="R12" s="382">
        <v>0.21037541484405922</v>
      </c>
    </row>
    <row r="13" spans="2:18" ht="16.5" customHeight="1" x14ac:dyDescent="0.2">
      <c r="B13" s="399" t="s">
        <v>96</v>
      </c>
      <c r="C13" s="383">
        <v>5.4139022752263788E-2</v>
      </c>
      <c r="D13" s="383">
        <v>0.18591747174338574</v>
      </c>
      <c r="E13" s="383">
        <v>0.15368292972459638</v>
      </c>
      <c r="F13" s="384">
        <v>0.12514904836600513</v>
      </c>
      <c r="G13" s="355"/>
      <c r="H13" s="399" t="s">
        <v>96</v>
      </c>
      <c r="I13" s="383">
        <v>0.1418987895581158</v>
      </c>
      <c r="J13" s="383">
        <v>8.2513661202185798E-2</v>
      </c>
      <c r="K13" s="383">
        <v>5.6311985207597916E-3</v>
      </c>
      <c r="L13" s="384">
        <v>9.9902299830963201E-2</v>
      </c>
      <c r="M13" s="356"/>
      <c r="N13" s="399" t="s">
        <v>96</v>
      </c>
      <c r="O13" s="383">
        <v>7.1851315301309115E-2</v>
      </c>
      <c r="P13" s="383">
        <v>0.17284895628607486</v>
      </c>
      <c r="Q13" s="383">
        <v>0.13144355896297791</v>
      </c>
      <c r="R13" s="384">
        <v>0.12100252712344338</v>
      </c>
    </row>
    <row r="14" spans="2:18" ht="16.5" customHeight="1" x14ac:dyDescent="0.2">
      <c r="B14" s="398" t="s">
        <v>97</v>
      </c>
      <c r="C14" s="381">
        <v>3.653055651904386E-3</v>
      </c>
      <c r="D14" s="381">
        <v>0.6904480015154385</v>
      </c>
      <c r="E14" s="381">
        <v>2.4795227920227921E-2</v>
      </c>
      <c r="F14" s="382">
        <v>0.27198254806714989</v>
      </c>
      <c r="G14" s="355"/>
      <c r="H14" s="398" t="s">
        <v>97</v>
      </c>
      <c r="I14" s="381">
        <v>1.8958728306839726E-3</v>
      </c>
      <c r="J14" s="381">
        <v>0.75693989071038248</v>
      </c>
      <c r="K14" s="381">
        <v>1.2943351823835939E-2</v>
      </c>
      <c r="L14" s="382">
        <v>0.21821255214552673</v>
      </c>
      <c r="M14" s="356"/>
      <c r="N14" s="398" t="s">
        <v>97</v>
      </c>
      <c r="O14" s="381">
        <v>3.2978228480233674E-3</v>
      </c>
      <c r="P14" s="381">
        <v>0.6987676796932647</v>
      </c>
      <c r="Q14" s="381">
        <v>2.3012710582063955E-2</v>
      </c>
      <c r="R14" s="382">
        <v>0.26315068354122051</v>
      </c>
    </row>
    <row r="15" spans="2:18" ht="16.5" customHeight="1" x14ac:dyDescent="0.2">
      <c r="B15" s="399" t="s">
        <v>98</v>
      </c>
      <c r="C15" s="383">
        <v>5.756330118152366E-4</v>
      </c>
      <c r="D15" s="383">
        <v>3.4894550735619118E-2</v>
      </c>
      <c r="E15" s="383">
        <v>0.12179487179487179</v>
      </c>
      <c r="F15" s="384">
        <v>3.8553844006662806E-2</v>
      </c>
      <c r="G15" s="355"/>
      <c r="H15" s="399" t="s">
        <v>98</v>
      </c>
      <c r="I15" s="383">
        <v>2.6250546886393466E-4</v>
      </c>
      <c r="J15" s="383">
        <v>0.11639344262295082</v>
      </c>
      <c r="K15" s="383">
        <v>4.1351487644982352E-2</v>
      </c>
      <c r="L15" s="384">
        <v>4.0801451545368544E-2</v>
      </c>
      <c r="M15" s="356"/>
      <c r="N15" s="399" t="s">
        <v>98</v>
      </c>
      <c r="O15" s="383">
        <v>5.1234033531791603E-4</v>
      </c>
      <c r="P15" s="383">
        <v>4.517588320886002E-2</v>
      </c>
      <c r="Q15" s="383">
        <v>0.1097044285281953</v>
      </c>
      <c r="R15" s="384">
        <v>3.8916686119089425E-2</v>
      </c>
    </row>
    <row r="16" spans="2:18" ht="16.5" customHeight="1" x14ac:dyDescent="0.2">
      <c r="B16" s="398" t="s">
        <v>99</v>
      </c>
      <c r="C16" s="381">
        <v>3.9113525161804533E-4</v>
      </c>
      <c r="D16" s="381">
        <v>7.8139799204394772E-4</v>
      </c>
      <c r="E16" s="381">
        <v>9.1539055080721743E-2</v>
      </c>
      <c r="F16" s="382">
        <v>1.9178314941852175E-2</v>
      </c>
      <c r="G16" s="355"/>
      <c r="H16" s="398" t="s">
        <v>99</v>
      </c>
      <c r="I16" s="381">
        <v>3.7334111127315154E-3</v>
      </c>
      <c r="J16" s="381">
        <v>1.7486338797814208E-3</v>
      </c>
      <c r="K16" s="381">
        <v>0.18658598083711547</v>
      </c>
      <c r="L16" s="382">
        <v>3.6908952747235706E-2</v>
      </c>
      <c r="M16" s="356"/>
      <c r="N16" s="398" t="s">
        <v>99</v>
      </c>
      <c r="O16" s="381">
        <v>1.0659034562361242E-3</v>
      </c>
      <c r="P16" s="381">
        <v>9.0337974360565746E-4</v>
      </c>
      <c r="Q16" s="381">
        <v>0.10578281045092303</v>
      </c>
      <c r="R16" s="382">
        <v>2.2076808314134638E-2</v>
      </c>
    </row>
    <row r="17" spans="2:18" ht="16.5" customHeight="1" x14ac:dyDescent="0.2">
      <c r="B17" s="399" t="s">
        <v>100</v>
      </c>
      <c r="C17" s="383">
        <v>2.5829686427606769E-4</v>
      </c>
      <c r="D17" s="383">
        <v>5.2882490370651002E-4</v>
      </c>
      <c r="E17" s="383">
        <v>0.52524038461538458</v>
      </c>
      <c r="F17" s="384">
        <v>0.10770621770618737</v>
      </c>
      <c r="G17" s="355"/>
      <c r="H17" s="399" t="s">
        <v>100</v>
      </c>
      <c r="I17" s="383">
        <v>2.9167274318214964E-5</v>
      </c>
      <c r="J17" s="383">
        <v>2.7322404371584699E-4</v>
      </c>
      <c r="K17" s="383">
        <v>0.60943015632879471</v>
      </c>
      <c r="L17" s="384">
        <v>0.11254128995239056</v>
      </c>
      <c r="M17" s="356"/>
      <c r="N17" s="399" t="s">
        <v>100</v>
      </c>
      <c r="O17" s="383">
        <v>2.1200289737293077E-4</v>
      </c>
      <c r="P17" s="383">
        <v>4.9651405755425453E-4</v>
      </c>
      <c r="Q17" s="383">
        <v>0.53777867446787042</v>
      </c>
      <c r="R17" s="384">
        <v>0.10848362444306868</v>
      </c>
    </row>
    <row r="18" spans="2:18" ht="16.5" customHeight="1" x14ac:dyDescent="0.2">
      <c r="B18" s="400" t="s">
        <v>101</v>
      </c>
      <c r="C18" s="385">
        <v>3.8375534121015773E-4</v>
      </c>
      <c r="D18" s="385">
        <v>1.3733661678348172E-3</v>
      </c>
      <c r="E18" s="385">
        <v>3.4217711301044632E-2</v>
      </c>
      <c r="F18" s="386">
        <v>7.682248605089338E-3</v>
      </c>
      <c r="G18" s="355"/>
      <c r="H18" s="400" t="s">
        <v>101</v>
      </c>
      <c r="I18" s="381">
        <v>9.975207816829517E-3</v>
      </c>
      <c r="J18" s="381">
        <v>3.1912568306010927E-2</v>
      </c>
      <c r="K18" s="381">
        <v>0.14296520423600606</v>
      </c>
      <c r="L18" s="382">
        <v>4.073941969201185E-2</v>
      </c>
      <c r="M18" s="356"/>
      <c r="N18" s="400" t="s">
        <v>101</v>
      </c>
      <c r="O18" s="381">
        <v>2.443922289160174E-3</v>
      </c>
      <c r="P18" s="381">
        <v>5.3306300901310938E-3</v>
      </c>
      <c r="Q18" s="381">
        <v>5.0703621507111871E-2</v>
      </c>
      <c r="R18" s="382">
        <v>1.3216652627091981E-2</v>
      </c>
    </row>
    <row r="19" spans="2:18" ht="16.5" customHeight="1" x14ac:dyDescent="0.2">
      <c r="B19" s="360" t="s">
        <v>3</v>
      </c>
      <c r="C19" s="387">
        <f>SUM(C9:C18)</f>
        <v>1.0000000000000002</v>
      </c>
      <c r="D19" s="387">
        <f>SUM(D9:D18)</f>
        <v>0.99999999999999989</v>
      </c>
      <c r="E19" s="387">
        <f>SUM(E9:E18)</f>
        <v>1</v>
      </c>
      <c r="F19" s="388">
        <f>SUM(F9:F18)</f>
        <v>1</v>
      </c>
      <c r="G19" s="355"/>
      <c r="H19" s="360" t="s">
        <v>3</v>
      </c>
      <c r="I19" s="387">
        <f>SUM(I9:I18)</f>
        <v>1.0000000000000002</v>
      </c>
      <c r="J19" s="387">
        <f>SUM(J9:J18)</f>
        <v>1</v>
      </c>
      <c r="K19" s="387">
        <f>SUM(K9:K18)</f>
        <v>1</v>
      </c>
      <c r="L19" s="388">
        <f>SUM(L9:L18)</f>
        <v>1</v>
      </c>
      <c r="M19" s="355"/>
      <c r="N19" s="360" t="s">
        <v>3</v>
      </c>
      <c r="O19" s="387">
        <f>SUM(O9:O18)</f>
        <v>0.99999999999999989</v>
      </c>
      <c r="P19" s="387">
        <f>SUM(P9:P18)</f>
        <v>1</v>
      </c>
      <c r="Q19" s="387">
        <f>SUM(Q9:Q18)</f>
        <v>0.99999999999999989</v>
      </c>
      <c r="R19" s="388">
        <f>SUM(R9:R18)</f>
        <v>0.99999999999999989</v>
      </c>
    </row>
  </sheetData>
  <mergeCells count="6">
    <mergeCell ref="B3:D3"/>
    <mergeCell ref="B4:R4"/>
    <mergeCell ref="B5:R5"/>
    <mergeCell ref="B7:F7"/>
    <mergeCell ref="H7:L7"/>
    <mergeCell ref="N7:R7"/>
  </mergeCells>
  <conditionalFormatting sqref="C9:C18">
    <cfRule type="colorScale" priority="1">
      <colorScale>
        <cfvo type="min"/>
        <cfvo type="max"/>
        <color rgb="FFFCFCFF"/>
        <color rgb="FF63BE7B"/>
      </colorScale>
    </cfRule>
  </conditionalFormatting>
  <conditionalFormatting sqref="D9:D18">
    <cfRule type="colorScale" priority="2">
      <colorScale>
        <cfvo type="min"/>
        <cfvo type="max"/>
        <color rgb="FFFCFCFF"/>
        <color rgb="FF63BE7B"/>
      </colorScale>
    </cfRule>
  </conditionalFormatting>
  <conditionalFormatting sqref="E9:E18">
    <cfRule type="colorScale" priority="3">
      <colorScale>
        <cfvo type="min"/>
        <cfvo type="max"/>
        <color rgb="FFFCFCFF"/>
        <color rgb="FF63BE7B"/>
      </colorScale>
    </cfRule>
  </conditionalFormatting>
  <conditionalFormatting sqref="I9:I18">
    <cfRule type="colorScale" priority="4">
      <colorScale>
        <cfvo type="min"/>
        <cfvo type="max"/>
        <color rgb="FFFCFCFF"/>
        <color rgb="FF63BE7B"/>
      </colorScale>
    </cfRule>
  </conditionalFormatting>
  <conditionalFormatting sqref="J9:J18">
    <cfRule type="colorScale" priority="5">
      <colorScale>
        <cfvo type="min"/>
        <cfvo type="max"/>
        <color rgb="FFFCFCFF"/>
        <color rgb="FF63BE7B"/>
      </colorScale>
    </cfRule>
  </conditionalFormatting>
  <conditionalFormatting sqref="K9:K18">
    <cfRule type="colorScale" priority="6">
      <colorScale>
        <cfvo type="min"/>
        <cfvo type="max"/>
        <color rgb="FFFCFCFF"/>
        <color rgb="FF63BE7B"/>
      </colorScale>
    </cfRule>
  </conditionalFormatting>
  <conditionalFormatting sqref="O9:O18">
    <cfRule type="colorScale" priority="7">
      <colorScale>
        <cfvo type="min"/>
        <cfvo type="max"/>
        <color rgb="FFFCFCFF"/>
        <color rgb="FF63BE7B"/>
      </colorScale>
    </cfRule>
  </conditionalFormatting>
  <conditionalFormatting sqref="P9:P18">
    <cfRule type="colorScale" priority="8">
      <colorScale>
        <cfvo type="min"/>
        <cfvo type="max"/>
        <color rgb="FFFCFCFF"/>
        <color rgb="FF63BE7B"/>
      </colorScale>
    </cfRule>
  </conditionalFormatting>
  <conditionalFormatting sqref="Q9:Q18">
    <cfRule type="colorScale" priority="9">
      <colorScale>
        <cfvo type="min"/>
        <cfvo type="max"/>
        <color rgb="FFFCFCFF"/>
        <color rgb="FF63BE7B"/>
      </colorScale>
    </cfRule>
  </conditionalFormatting>
  <printOptions horizontalCentered="1"/>
  <pageMargins left="0" right="0" top="0.43307086614173229" bottom="0.43307086614173229" header="0" footer="0"/>
  <pageSetup paperSize="9" scale="89" orientation="landscape"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70">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59</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461</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139</v>
      </c>
      <c r="D10" s="443" t="s">
        <v>165</v>
      </c>
      <c r="E10" s="442" t="s">
        <v>139</v>
      </c>
      <c r="F10" s="443" t="s">
        <v>165</v>
      </c>
      <c r="G10" s="442" t="s">
        <v>139</v>
      </c>
      <c r="H10" s="444" t="s">
        <v>165</v>
      </c>
      <c r="I10" s="366"/>
      <c r="J10" s="366"/>
      <c r="K10" s="366"/>
      <c r="L10" s="366"/>
      <c r="M10" s="366"/>
      <c r="N10" s="366"/>
      <c r="O10" s="366"/>
    </row>
    <row r="11" spans="1:18" ht="15" customHeight="1" x14ac:dyDescent="0.2">
      <c r="B11" s="367" t="s">
        <v>11</v>
      </c>
      <c r="C11" s="375">
        <v>10.092618082398417</v>
      </c>
      <c r="D11" s="370">
        <v>0.20867301998016363</v>
      </c>
      <c r="E11" s="376">
        <v>40.158467273727311</v>
      </c>
      <c r="F11" s="372">
        <v>0.20605379319206865</v>
      </c>
      <c r="G11" s="376">
        <v>61.74476006618864</v>
      </c>
      <c r="H11" s="372">
        <v>0.25746425899018427</v>
      </c>
      <c r="I11" s="366"/>
      <c r="J11" s="366"/>
      <c r="K11" s="366"/>
      <c r="L11" s="366"/>
      <c r="M11" s="366"/>
      <c r="N11" s="366"/>
      <c r="O11" s="366"/>
    </row>
    <row r="12" spans="1:18" ht="15" customHeight="1" x14ac:dyDescent="0.2">
      <c r="B12" s="368" t="s">
        <v>10</v>
      </c>
      <c r="C12" s="375">
        <v>9.6148387096774197</v>
      </c>
      <c r="D12" s="370">
        <v>0.40958935275141561</v>
      </c>
      <c r="E12" s="377">
        <v>22.897658862876256</v>
      </c>
      <c r="F12" s="373">
        <v>0.28188573180761034</v>
      </c>
      <c r="G12" s="377">
        <v>47.138138138138139</v>
      </c>
      <c r="H12" s="373">
        <v>0.11094931917230975</v>
      </c>
      <c r="I12" s="366"/>
      <c r="J12" s="366"/>
      <c r="K12" s="366"/>
      <c r="L12" s="366"/>
      <c r="M12" s="366"/>
      <c r="N12" s="366"/>
      <c r="O12" s="366"/>
    </row>
    <row r="13" spans="1:18" ht="15" customHeight="1" x14ac:dyDescent="0.2">
      <c r="B13" s="368" t="s">
        <v>40</v>
      </c>
      <c r="C13" s="375">
        <v>19.550069220119983</v>
      </c>
      <c r="D13" s="370">
        <v>0.10183001913991845</v>
      </c>
      <c r="E13" s="377">
        <v>42.716094986807391</v>
      </c>
      <c r="F13" s="373">
        <v>0.11079508215006824</v>
      </c>
      <c r="G13" s="377">
        <v>68.217871485943775</v>
      </c>
      <c r="H13" s="373">
        <v>8.5133300681730265E-2</v>
      </c>
      <c r="I13" s="366"/>
      <c r="J13" s="366"/>
      <c r="K13" s="366"/>
      <c r="L13" s="366"/>
      <c r="M13" s="366"/>
      <c r="N13" s="366"/>
      <c r="O13" s="366"/>
    </row>
    <row r="14" spans="1:18" ht="15" customHeight="1" x14ac:dyDescent="0.2">
      <c r="B14" s="368" t="s">
        <v>41</v>
      </c>
      <c r="C14" s="375">
        <v>17.972652218782251</v>
      </c>
      <c r="D14" s="370">
        <v>0.20286846395179753</v>
      </c>
      <c r="E14" s="377">
        <v>27.852150537634408</v>
      </c>
      <c r="F14" s="373">
        <v>0.39525487120604857</v>
      </c>
      <c r="G14" s="377">
        <v>32.70718816067653</v>
      </c>
      <c r="H14" s="373">
        <v>0.55224209285360037</v>
      </c>
      <c r="I14" s="366"/>
      <c r="J14" s="366"/>
      <c r="K14" s="366"/>
      <c r="L14" s="366"/>
      <c r="M14" s="366"/>
      <c r="N14" s="366"/>
      <c r="O14" s="366"/>
    </row>
    <row r="15" spans="1:18" ht="15" customHeight="1" x14ac:dyDescent="0.2">
      <c r="B15" s="368" t="s">
        <v>9</v>
      </c>
      <c r="C15" s="375">
        <v>20.216453295400665</v>
      </c>
      <c r="D15" s="370">
        <v>9.9582213189281371E-2</v>
      </c>
      <c r="E15" s="377">
        <v>44.123450230251507</v>
      </c>
      <c r="F15" s="373">
        <v>9.361721396525835E-2</v>
      </c>
      <c r="G15" s="377">
        <v>69.710751237067029</v>
      </c>
      <c r="H15" s="373">
        <v>7.6559525537482909E-2</v>
      </c>
      <c r="I15" s="366"/>
      <c r="J15" s="366"/>
      <c r="K15" s="366"/>
      <c r="L15" s="366"/>
      <c r="M15" s="366"/>
      <c r="N15" s="366"/>
      <c r="O15" s="366"/>
    </row>
    <row r="16" spans="1:18" ht="15" customHeight="1" x14ac:dyDescent="0.2">
      <c r="B16" s="368" t="s">
        <v>8</v>
      </c>
      <c r="C16" s="375">
        <v>21.294702886247876</v>
      </c>
      <c r="D16" s="370">
        <v>0.6384288677349631</v>
      </c>
      <c r="E16" s="377">
        <v>34.446613756613758</v>
      </c>
      <c r="F16" s="373">
        <v>0.37485446827009411</v>
      </c>
      <c r="G16" s="377">
        <v>43.44005698005698</v>
      </c>
      <c r="H16" s="373">
        <v>0.46228278916948257</v>
      </c>
      <c r="I16" s="366"/>
      <c r="J16" s="366"/>
      <c r="K16" s="366"/>
      <c r="L16" s="366"/>
      <c r="M16" s="366"/>
      <c r="N16" s="366"/>
      <c r="O16" s="366"/>
    </row>
    <row r="17" spans="1:15" ht="15" customHeight="1" x14ac:dyDescent="0.2">
      <c r="B17" s="368" t="s">
        <v>7</v>
      </c>
      <c r="C17" s="375">
        <v>21.341356552603848</v>
      </c>
      <c r="D17" s="370">
        <v>0.26827833010576735</v>
      </c>
      <c r="E17" s="377">
        <v>43.375759357240838</v>
      </c>
      <c r="F17" s="373">
        <v>0.2447811703091036</v>
      </c>
      <c r="G17" s="377">
        <v>70.839036055923472</v>
      </c>
      <c r="H17" s="373">
        <v>0.19799982533210364</v>
      </c>
      <c r="I17" s="366"/>
      <c r="J17" s="366"/>
      <c r="K17" s="366"/>
      <c r="L17" s="366"/>
      <c r="M17" s="366"/>
      <c r="N17" s="366"/>
      <c r="O17" s="366"/>
    </row>
    <row r="18" spans="1:15" ht="15" customHeight="1" x14ac:dyDescent="0.2">
      <c r="B18" s="368" t="s">
        <v>43</v>
      </c>
      <c r="C18" s="375">
        <v>17.474581830108232</v>
      </c>
      <c r="D18" s="370">
        <v>0.26293495418272433</v>
      </c>
      <c r="E18" s="377">
        <v>30.289127575624725</v>
      </c>
      <c r="F18" s="373">
        <v>0.44924094708781204</v>
      </c>
      <c r="G18" s="377">
        <v>40.355374823196605</v>
      </c>
      <c r="H18" s="373">
        <v>0.51648138221783157</v>
      </c>
      <c r="I18" s="366"/>
      <c r="J18" s="366"/>
      <c r="K18" s="366"/>
      <c r="L18" s="366"/>
      <c r="M18" s="366"/>
      <c r="N18" s="366"/>
      <c r="O18" s="366"/>
    </row>
    <row r="19" spans="1:15" ht="15" customHeight="1" x14ac:dyDescent="0.2">
      <c r="B19" s="368" t="s">
        <v>44</v>
      </c>
      <c r="C19" s="375">
        <v>16.232919873968015</v>
      </c>
      <c r="D19" s="370">
        <v>0.23596374348447086</v>
      </c>
      <c r="E19" s="377">
        <v>25.481349776802602</v>
      </c>
      <c r="F19" s="373">
        <v>0.48842119530950867</v>
      </c>
      <c r="G19" s="377">
        <v>34.984234647112743</v>
      </c>
      <c r="H19" s="373">
        <v>0.55712578751652275</v>
      </c>
      <c r="I19" s="366"/>
      <c r="J19" s="366"/>
      <c r="K19" s="366"/>
      <c r="L19" s="366"/>
      <c r="M19" s="366"/>
      <c r="N19" s="366"/>
      <c r="O19" s="366"/>
    </row>
    <row r="20" spans="1:15" ht="15" customHeight="1" x14ac:dyDescent="0.2">
      <c r="B20" s="368" t="s">
        <v>6</v>
      </c>
      <c r="C20" s="375">
        <v>20.192517718136401</v>
      </c>
      <c r="D20" s="370">
        <v>0.10457488161038903</v>
      </c>
      <c r="E20" s="377">
        <v>30.956448598130841</v>
      </c>
      <c r="F20" s="373">
        <v>8.9092186376925175E-2</v>
      </c>
      <c r="G20" s="377">
        <v>54.984357541899442</v>
      </c>
      <c r="H20" s="373">
        <v>0.10989133370120249</v>
      </c>
      <c r="I20" s="366"/>
      <c r="J20" s="366"/>
      <c r="K20" s="366"/>
      <c r="L20" s="366"/>
      <c r="M20" s="366"/>
      <c r="N20" s="366"/>
      <c r="O20" s="366"/>
    </row>
    <row r="21" spans="1:15" ht="15" customHeight="1" x14ac:dyDescent="0.2">
      <c r="B21" s="368" t="s">
        <v>5</v>
      </c>
      <c r="C21" s="375">
        <v>19.880044843049326</v>
      </c>
      <c r="D21" s="370">
        <v>9.194979923610494E-2</v>
      </c>
      <c r="E21" s="377">
        <v>43.640607549698458</v>
      </c>
      <c r="F21" s="373">
        <v>0.15533050723990863</v>
      </c>
      <c r="G21" s="377">
        <v>68.86614645858343</v>
      </c>
      <c r="H21" s="373">
        <v>0.14874610075908246</v>
      </c>
      <c r="I21" s="366"/>
      <c r="J21" s="366"/>
      <c r="K21" s="366"/>
      <c r="L21" s="366"/>
      <c r="M21" s="366"/>
      <c r="N21" s="366"/>
      <c r="O21" s="366"/>
    </row>
    <row r="22" spans="1:15" ht="15" customHeight="1" x14ac:dyDescent="0.2">
      <c r="B22" s="368" t="s">
        <v>38</v>
      </c>
      <c r="C22" s="375">
        <v>19.875066116576747</v>
      </c>
      <c r="D22" s="370">
        <v>7.6062578635501726E-2</v>
      </c>
      <c r="E22" s="377">
        <v>44.157889182058049</v>
      </c>
      <c r="F22" s="373">
        <v>9.6785556747212495E-2</v>
      </c>
      <c r="G22" s="377">
        <v>68.640965147453088</v>
      </c>
      <c r="H22" s="373">
        <v>0.104972569661594</v>
      </c>
      <c r="I22" s="366"/>
      <c r="J22" s="366"/>
      <c r="K22" s="366"/>
      <c r="L22" s="366"/>
      <c r="M22" s="366"/>
      <c r="N22" s="366"/>
      <c r="O22" s="366"/>
    </row>
    <row r="23" spans="1:15" ht="15" customHeight="1" x14ac:dyDescent="0.2">
      <c r="B23" s="368" t="s">
        <v>45</v>
      </c>
      <c r="C23" s="375">
        <v>19.962440424610051</v>
      </c>
      <c r="D23" s="370">
        <v>5.5233406965866323E-2</v>
      </c>
      <c r="E23" s="377">
        <v>34.906185831622174</v>
      </c>
      <c r="F23" s="373">
        <v>0.31814358993955</v>
      </c>
      <c r="G23" s="377">
        <v>51.924670855774984</v>
      </c>
      <c r="H23" s="373">
        <v>0.35106920873907427</v>
      </c>
      <c r="I23" s="366"/>
      <c r="J23" s="366"/>
      <c r="K23" s="366"/>
      <c r="L23" s="366"/>
      <c r="M23" s="366"/>
      <c r="N23" s="366"/>
      <c r="O23" s="366"/>
    </row>
    <row r="24" spans="1:15" ht="15" customHeight="1" x14ac:dyDescent="0.2">
      <c r="B24" s="368" t="s">
        <v>46</v>
      </c>
      <c r="C24" s="375">
        <v>17.864397321428573</v>
      </c>
      <c r="D24" s="370">
        <v>0.22022206520489465</v>
      </c>
      <c r="E24" s="377">
        <v>34.614572333685324</v>
      </c>
      <c r="F24" s="373">
        <v>0.29509913704891988</v>
      </c>
      <c r="G24" s="377">
        <v>59.523595505617976</v>
      </c>
      <c r="H24" s="373">
        <v>0.18532792786332863</v>
      </c>
      <c r="I24" s="366"/>
      <c r="J24" s="366"/>
      <c r="K24" s="366"/>
      <c r="L24" s="366"/>
      <c r="M24" s="366"/>
      <c r="N24" s="366"/>
      <c r="O24" s="366"/>
    </row>
    <row r="25" spans="1:15" ht="15" customHeight="1" x14ac:dyDescent="0.2">
      <c r="B25" s="368" t="s">
        <v>47</v>
      </c>
      <c r="C25" s="375">
        <v>58.19161105815062</v>
      </c>
      <c r="D25" s="370">
        <v>1.0049831030368332</v>
      </c>
      <c r="E25" s="377">
        <v>95.788863109048719</v>
      </c>
      <c r="F25" s="373">
        <v>0.64049704486551406</v>
      </c>
      <c r="G25" s="377">
        <v>103.65399239543726</v>
      </c>
      <c r="H25" s="373">
        <v>0.55649530273149916</v>
      </c>
      <c r="I25" s="366"/>
      <c r="J25" s="366"/>
      <c r="K25" s="366"/>
      <c r="L25" s="366"/>
      <c r="M25" s="366"/>
      <c r="N25" s="366"/>
      <c r="O25" s="366"/>
    </row>
    <row r="26" spans="1:15" ht="15" customHeight="1" x14ac:dyDescent="0.2">
      <c r="B26" s="368" t="s">
        <v>48</v>
      </c>
      <c r="C26" s="375">
        <v>20.518655812192332</v>
      </c>
      <c r="D26" s="370">
        <v>0.67787021688439586</v>
      </c>
      <c r="E26" s="377">
        <v>27.552790966994753</v>
      </c>
      <c r="F26" s="373">
        <v>0.62772684593488082</v>
      </c>
      <c r="G26" s="377">
        <v>33.882685265911064</v>
      </c>
      <c r="H26" s="373">
        <v>0.64318919546480091</v>
      </c>
      <c r="I26" s="366"/>
      <c r="J26" s="366"/>
      <c r="K26" s="366"/>
      <c r="L26" s="366"/>
      <c r="M26" s="366"/>
      <c r="N26" s="366"/>
      <c r="O26" s="366"/>
    </row>
    <row r="27" spans="1:15" ht="15" customHeight="1" x14ac:dyDescent="0.2">
      <c r="B27" s="368" t="s">
        <v>49</v>
      </c>
      <c r="C27" s="375">
        <v>17.013366745283022</v>
      </c>
      <c r="D27" s="370">
        <v>0.32893001687679185</v>
      </c>
      <c r="E27" s="377">
        <v>26.730156716417863</v>
      </c>
      <c r="F27" s="373">
        <v>0.47300409972204455</v>
      </c>
      <c r="G27" s="377">
        <v>36.224986149584439</v>
      </c>
      <c r="H27" s="373">
        <v>0.48321291413628464</v>
      </c>
      <c r="I27" s="366"/>
      <c r="J27" s="366"/>
      <c r="K27" s="366"/>
      <c r="L27" s="366"/>
      <c r="M27" s="366"/>
      <c r="N27" s="366"/>
      <c r="O27" s="366"/>
    </row>
    <row r="28" spans="1:15" ht="15" customHeight="1" x14ac:dyDescent="0.2">
      <c r="B28" s="368" t="s">
        <v>4</v>
      </c>
      <c r="C28" s="375">
        <v>20.352422907488986</v>
      </c>
      <c r="D28" s="370">
        <v>9.0699292797318545E-2</v>
      </c>
      <c r="E28" s="377">
        <v>45</v>
      </c>
      <c r="F28" s="373">
        <v>2.8071730702217298E-2</v>
      </c>
      <c r="G28" s="377">
        <v>70.424342105263165</v>
      </c>
      <c r="H28" s="373">
        <v>4.9875886896726819E-2</v>
      </c>
      <c r="I28" s="366"/>
      <c r="J28" s="366"/>
      <c r="K28" s="366"/>
      <c r="L28" s="366"/>
      <c r="M28" s="366"/>
      <c r="N28" s="366"/>
      <c r="O28" s="366"/>
    </row>
    <row r="29" spans="1:15" ht="15" customHeight="1" x14ac:dyDescent="0.2">
      <c r="B29" s="369" t="s">
        <v>3</v>
      </c>
      <c r="C29" s="378">
        <v>16.338905105190001</v>
      </c>
      <c r="D29" s="371">
        <v>0.4958960265483805</v>
      </c>
      <c r="E29" s="378">
        <v>37.940255662225169</v>
      </c>
      <c r="F29" s="374">
        <v>0.33546471293170776</v>
      </c>
      <c r="G29" s="378">
        <v>58.581143145415574</v>
      </c>
      <c r="H29" s="374">
        <v>0.33251325559021111</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626"/>
      <c r="J31" s="626"/>
      <c r="K31" s="626"/>
      <c r="L31" s="626"/>
      <c r="M31" s="626"/>
      <c r="N31" s="626"/>
      <c r="O31" s="626"/>
    </row>
    <row r="32" spans="1:15" ht="34.5" customHeight="1" x14ac:dyDescent="0.2">
      <c r="B32" s="1177" t="s">
        <v>299</v>
      </c>
      <c r="C32" s="1177"/>
      <c r="D32" s="1177"/>
      <c r="E32" s="1177"/>
      <c r="F32" s="1177"/>
      <c r="G32" s="1177"/>
      <c r="H32" s="1177"/>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20"/>
        <color rgb="FFFCFCFF"/>
        <color rgb="FF63BE7B"/>
      </colorScale>
    </cfRule>
  </conditionalFormatting>
  <conditionalFormatting sqref="E11:E28">
    <cfRule type="colorScale" priority="2">
      <colorScale>
        <cfvo type="num" val="21"/>
        <cfvo type="num" val="45"/>
        <color rgb="FFFCFCFF"/>
        <color rgb="FF63BE7B"/>
      </colorScale>
    </cfRule>
  </conditionalFormatting>
  <conditionalFormatting sqref="G11:G28">
    <cfRule type="colorScale" priority="1">
      <colorScale>
        <cfvo type="num" val="46"/>
        <cfvo type="num" val="70"/>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1">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59</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460</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139</v>
      </c>
      <c r="D10" s="443" t="s">
        <v>165</v>
      </c>
      <c r="E10" s="442" t="s">
        <v>139</v>
      </c>
      <c r="F10" s="443" t="s">
        <v>165</v>
      </c>
      <c r="G10" s="442" t="s">
        <v>139</v>
      </c>
      <c r="H10" s="444" t="s">
        <v>165</v>
      </c>
      <c r="I10" s="366"/>
      <c r="J10" s="366"/>
      <c r="K10" s="366"/>
      <c r="L10" s="366"/>
      <c r="M10" s="366"/>
      <c r="N10" s="366"/>
      <c r="O10" s="366"/>
    </row>
    <row r="11" spans="1:18" ht="15" customHeight="1" x14ac:dyDescent="0.2">
      <c r="B11" s="367" t="s">
        <v>11</v>
      </c>
      <c r="C11" s="375">
        <v>10.092618082398417</v>
      </c>
      <c r="D11" s="370">
        <v>0.20867301998016363</v>
      </c>
      <c r="E11" s="376">
        <v>40.158467273727311</v>
      </c>
      <c r="F11" s="372">
        <v>0.20605379319206865</v>
      </c>
      <c r="G11" s="376">
        <v>61.74476006618864</v>
      </c>
      <c r="H11" s="372">
        <v>0.25746425899018427</v>
      </c>
      <c r="I11" s="366"/>
      <c r="J11" s="366"/>
      <c r="K11" s="366"/>
      <c r="L11" s="366"/>
      <c r="M11" s="366"/>
      <c r="N11" s="366"/>
      <c r="O11" s="366"/>
    </row>
    <row r="12" spans="1:18" ht="15" customHeight="1" x14ac:dyDescent="0.2">
      <c r="B12" s="368" t="s">
        <v>10</v>
      </c>
      <c r="C12" s="375">
        <v>9.6058747579083281</v>
      </c>
      <c r="D12" s="370">
        <v>0.40819520352985944</v>
      </c>
      <c r="E12" s="377">
        <v>22.904219691895513</v>
      </c>
      <c r="F12" s="373">
        <v>0.28186682698306648</v>
      </c>
      <c r="G12" s="377">
        <v>47.139849624060147</v>
      </c>
      <c r="H12" s="373">
        <v>0.11102484319550217</v>
      </c>
      <c r="I12" s="366"/>
      <c r="J12" s="366"/>
      <c r="K12" s="366"/>
      <c r="L12" s="366"/>
      <c r="M12" s="366"/>
      <c r="N12" s="366"/>
      <c r="O12" s="366"/>
    </row>
    <row r="13" spans="1:18" ht="15" customHeight="1" x14ac:dyDescent="0.2">
      <c r="B13" s="368" t="s">
        <v>40</v>
      </c>
      <c r="C13" s="375">
        <v>19.535486913463807</v>
      </c>
      <c r="D13" s="370">
        <v>0.10230203383507158</v>
      </c>
      <c r="E13" s="377">
        <v>42.640130861504908</v>
      </c>
      <c r="F13" s="373">
        <v>0.1123861634848391</v>
      </c>
      <c r="G13" s="377">
        <v>68.087284482758619</v>
      </c>
      <c r="H13" s="373">
        <v>8.8063975945884471E-2</v>
      </c>
      <c r="I13" s="366"/>
      <c r="J13" s="366"/>
      <c r="K13" s="366"/>
      <c r="L13" s="366"/>
      <c r="M13" s="366"/>
      <c r="N13" s="366"/>
      <c r="O13" s="366"/>
    </row>
    <row r="14" spans="1:18" ht="15" customHeight="1" x14ac:dyDescent="0.2">
      <c r="B14" s="368" t="s">
        <v>41</v>
      </c>
      <c r="C14" s="375">
        <v>17.972652218782251</v>
      </c>
      <c r="D14" s="370">
        <v>0.20286846395179753</v>
      </c>
      <c r="E14" s="377">
        <v>27.852150537634408</v>
      </c>
      <c r="F14" s="373">
        <v>0.39525487120604857</v>
      </c>
      <c r="G14" s="377">
        <v>32.70718816067653</v>
      </c>
      <c r="H14" s="373">
        <v>0.55224209285360037</v>
      </c>
      <c r="I14" s="366"/>
      <c r="J14" s="366"/>
      <c r="K14" s="366"/>
      <c r="L14" s="366"/>
      <c r="M14" s="366"/>
      <c r="N14" s="366"/>
      <c r="O14" s="366"/>
    </row>
    <row r="15" spans="1:18" ht="15" customHeight="1" x14ac:dyDescent="0.2">
      <c r="B15" s="368" t="s">
        <v>9</v>
      </c>
      <c r="C15" s="375">
        <v>18.331775700934578</v>
      </c>
      <c r="D15" s="370">
        <v>0.23619976369415213</v>
      </c>
      <c r="E15" s="377">
        <v>34.391025641025642</v>
      </c>
      <c r="F15" s="373">
        <v>0.32803574364406091</v>
      </c>
      <c r="G15" s="377">
        <v>61.44670050761421</v>
      </c>
      <c r="H15" s="373">
        <v>0.17595898159421916</v>
      </c>
      <c r="I15" s="366"/>
      <c r="J15" s="366"/>
      <c r="K15" s="366"/>
      <c r="L15" s="366"/>
      <c r="M15" s="366"/>
      <c r="N15" s="366"/>
      <c r="O15" s="366"/>
    </row>
    <row r="16" spans="1:18" ht="15" customHeight="1" x14ac:dyDescent="0.2">
      <c r="B16" s="368" t="s">
        <v>8</v>
      </c>
      <c r="C16" s="375">
        <v>21.294702886247876</v>
      </c>
      <c r="D16" s="370">
        <v>0.6384288677349631</v>
      </c>
      <c r="E16" s="377">
        <v>34.446613756613758</v>
      </c>
      <c r="F16" s="373">
        <v>0.37485446827009411</v>
      </c>
      <c r="G16" s="377">
        <v>43.44005698005698</v>
      </c>
      <c r="H16" s="373">
        <v>0.46228278916948257</v>
      </c>
      <c r="I16" s="366"/>
      <c r="J16" s="366"/>
      <c r="K16" s="366"/>
      <c r="L16" s="366"/>
      <c r="M16" s="366"/>
      <c r="N16" s="366"/>
      <c r="O16" s="366"/>
    </row>
    <row r="17" spans="1:15" ht="15" customHeight="1" x14ac:dyDescent="0.2">
      <c r="B17" s="368" t="s">
        <v>7</v>
      </c>
      <c r="C17" s="375">
        <v>20.548444130127297</v>
      </c>
      <c r="D17" s="370">
        <v>0.29435241943955032</v>
      </c>
      <c r="E17" s="377">
        <v>42.236944987433681</v>
      </c>
      <c r="F17" s="373">
        <v>0.26672201496038295</v>
      </c>
      <c r="G17" s="377">
        <v>69.7583426028921</v>
      </c>
      <c r="H17" s="373">
        <v>0.21102829419891303</v>
      </c>
      <c r="I17" s="366"/>
      <c r="J17" s="366"/>
      <c r="K17" s="366"/>
      <c r="L17" s="366"/>
      <c r="M17" s="366"/>
      <c r="N17" s="366"/>
      <c r="O17" s="366"/>
    </row>
    <row r="18" spans="1:15" ht="15" customHeight="1" x14ac:dyDescent="0.2">
      <c r="B18" s="368" t="s">
        <v>43</v>
      </c>
      <c r="C18" s="375">
        <v>17.406045282151478</v>
      </c>
      <c r="D18" s="370">
        <v>0.26734283218381605</v>
      </c>
      <c r="E18" s="377">
        <v>30.015148037640579</v>
      </c>
      <c r="F18" s="373">
        <v>0.45517423805795393</v>
      </c>
      <c r="G18" s="377">
        <v>39.671752884257536</v>
      </c>
      <c r="H18" s="373">
        <v>0.52243796431617739</v>
      </c>
      <c r="I18" s="366"/>
      <c r="J18" s="366"/>
      <c r="K18" s="366"/>
      <c r="L18" s="366"/>
      <c r="M18" s="366"/>
      <c r="N18" s="366"/>
      <c r="O18" s="366"/>
    </row>
    <row r="19" spans="1:15" ht="15" customHeight="1" x14ac:dyDescent="0.2">
      <c r="B19" s="368" t="s">
        <v>44</v>
      </c>
      <c r="C19" s="375">
        <v>16.476782470481382</v>
      </c>
      <c r="D19" s="370">
        <v>0.24079936255704773</v>
      </c>
      <c r="E19" s="377">
        <v>24.073617952928299</v>
      </c>
      <c r="F19" s="373">
        <v>0.51858735275123169</v>
      </c>
      <c r="G19" s="377">
        <v>31.045857988165679</v>
      </c>
      <c r="H19" s="373">
        <v>0.56499967741760382</v>
      </c>
      <c r="I19" s="366"/>
      <c r="J19" s="366"/>
      <c r="K19" s="366"/>
      <c r="L19" s="366"/>
      <c r="M19" s="366"/>
      <c r="N19" s="366"/>
      <c r="O19" s="366"/>
    </row>
    <row r="20" spans="1:15" ht="15" customHeight="1" x14ac:dyDescent="0.2">
      <c r="B20" s="368" t="s">
        <v>6</v>
      </c>
      <c r="C20" s="375">
        <v>20.087848932676518</v>
      </c>
      <c r="D20" s="370">
        <v>6.4163360321818061E-2</v>
      </c>
      <c r="E20" s="377">
        <v>30.65256588072122</v>
      </c>
      <c r="F20" s="373">
        <v>8.9001744598473348E-2</v>
      </c>
      <c r="G20" s="377">
        <v>54.019575856443723</v>
      </c>
      <c r="H20" s="373">
        <v>0.14680284277437086</v>
      </c>
      <c r="I20" s="366"/>
      <c r="J20" s="366"/>
      <c r="K20" s="366"/>
      <c r="L20" s="366"/>
      <c r="M20" s="366"/>
      <c r="N20" s="366"/>
      <c r="O20" s="366"/>
    </row>
    <row r="21" spans="1:15" ht="15" customHeight="1" x14ac:dyDescent="0.2">
      <c r="B21" s="368" t="s">
        <v>5</v>
      </c>
      <c r="C21" s="375">
        <v>20.03846153846154</v>
      </c>
      <c r="D21" s="370">
        <v>0.21797982325845403</v>
      </c>
      <c r="E21" s="377">
        <v>44.349823321554773</v>
      </c>
      <c r="F21" s="373">
        <v>0.31118646518897664</v>
      </c>
      <c r="G21" s="377">
        <v>73.94886363636364</v>
      </c>
      <c r="H21" s="373">
        <v>0.40134101412929851</v>
      </c>
      <c r="I21" s="366"/>
      <c r="J21" s="366"/>
      <c r="K21" s="366"/>
      <c r="L21" s="366"/>
      <c r="M21" s="366"/>
      <c r="N21" s="366"/>
      <c r="O21" s="366"/>
    </row>
    <row r="22" spans="1:15" ht="15" customHeight="1" x14ac:dyDescent="0.2">
      <c r="B22" s="368" t="s">
        <v>38</v>
      </c>
      <c r="C22" s="375">
        <v>19.846523076923077</v>
      </c>
      <c r="D22" s="370">
        <v>8.1743053083198527E-2</v>
      </c>
      <c r="E22" s="377">
        <v>44.128606853020742</v>
      </c>
      <c r="F22" s="373">
        <v>9.7054194082406647E-2</v>
      </c>
      <c r="G22" s="377">
        <v>68.610321280644797</v>
      </c>
      <c r="H22" s="373">
        <v>0.10665342725973685</v>
      </c>
      <c r="I22" s="366"/>
      <c r="J22" s="366"/>
      <c r="K22" s="366"/>
      <c r="L22" s="366"/>
      <c r="M22" s="366"/>
      <c r="N22" s="366"/>
      <c r="O22" s="366"/>
    </row>
    <row r="23" spans="1:15" ht="15" customHeight="1" x14ac:dyDescent="0.2">
      <c r="B23" s="368" t="s">
        <v>45</v>
      </c>
      <c r="C23" s="375">
        <v>19.95568351094305</v>
      </c>
      <c r="D23" s="370">
        <v>5.3154633565624929E-2</v>
      </c>
      <c r="E23" s="377">
        <v>34.495884773662553</v>
      </c>
      <c r="F23" s="373">
        <v>0.32280043982088824</v>
      </c>
      <c r="G23" s="377">
        <v>50.318296555655074</v>
      </c>
      <c r="H23" s="373">
        <v>0.36093770152252613</v>
      </c>
      <c r="I23" s="366"/>
      <c r="J23" s="366"/>
      <c r="K23" s="366"/>
      <c r="L23" s="366"/>
      <c r="M23" s="366"/>
      <c r="N23" s="366"/>
      <c r="O23" s="366"/>
    </row>
    <row r="24" spans="1:15" ht="15" customHeight="1" x14ac:dyDescent="0.2">
      <c r="B24" s="368" t="s">
        <v>46</v>
      </c>
      <c r="C24" s="375">
        <v>17.850956130483688</v>
      </c>
      <c r="D24" s="370">
        <v>0.22102056936139711</v>
      </c>
      <c r="E24" s="377">
        <v>34.632804232804233</v>
      </c>
      <c r="F24" s="373">
        <v>0.29498562425273411</v>
      </c>
      <c r="G24" s="377">
        <v>59.510158013544022</v>
      </c>
      <c r="H24" s="373">
        <v>0.18556453678617779</v>
      </c>
      <c r="I24" s="366"/>
      <c r="J24" s="366"/>
      <c r="K24" s="366"/>
      <c r="L24" s="366"/>
      <c r="M24" s="366"/>
      <c r="N24" s="366"/>
      <c r="O24" s="366"/>
    </row>
    <row r="25" spans="1:15" ht="15" customHeight="1" x14ac:dyDescent="0.2">
      <c r="B25" s="368" t="s">
        <v>47</v>
      </c>
      <c r="C25" s="375">
        <v>14.427378964941569</v>
      </c>
      <c r="D25" s="370">
        <v>0.60714916321392232</v>
      </c>
      <c r="E25" s="377">
        <v>17.988970588235293</v>
      </c>
      <c r="F25" s="373">
        <v>0.62464000877296011</v>
      </c>
      <c r="G25" s="377">
        <v>22.367647058823529</v>
      </c>
      <c r="H25" s="373">
        <v>0.51723427478582162</v>
      </c>
      <c r="I25" s="366"/>
      <c r="J25" s="366"/>
      <c r="K25" s="366"/>
      <c r="L25" s="366"/>
      <c r="M25" s="366"/>
      <c r="N25" s="366"/>
      <c r="O25" s="366"/>
    </row>
    <row r="26" spans="1:15" ht="15" customHeight="1" x14ac:dyDescent="0.2">
      <c r="B26" s="368" t="s">
        <v>48</v>
      </c>
      <c r="C26" s="375">
        <v>20.518655812192332</v>
      </c>
      <c r="D26" s="370">
        <v>0.67787021688439586</v>
      </c>
      <c r="E26" s="377">
        <v>27.552790966994753</v>
      </c>
      <c r="F26" s="373">
        <v>0.62772684593488082</v>
      </c>
      <c r="G26" s="377">
        <v>33.882685265911064</v>
      </c>
      <c r="H26" s="373">
        <v>0.64318919546480091</v>
      </c>
      <c r="I26" s="366"/>
      <c r="J26" s="366"/>
      <c r="K26" s="366"/>
      <c r="L26" s="366"/>
      <c r="M26" s="366"/>
      <c r="N26" s="366"/>
      <c r="O26" s="366"/>
    </row>
    <row r="27" spans="1:15" ht="15" customHeight="1" x14ac:dyDescent="0.2">
      <c r="B27" s="368" t="s">
        <v>49</v>
      </c>
      <c r="C27" s="375">
        <v>17.013366745283022</v>
      </c>
      <c r="D27" s="370">
        <v>0.32893001687679185</v>
      </c>
      <c r="E27" s="377">
        <v>26.730156716417863</v>
      </c>
      <c r="F27" s="373">
        <v>0.47300409972204455</v>
      </c>
      <c r="G27" s="377">
        <v>36.224986149584439</v>
      </c>
      <c r="H27" s="373">
        <v>0.48321291413628464</v>
      </c>
      <c r="I27" s="366"/>
      <c r="J27" s="366"/>
      <c r="K27" s="366"/>
      <c r="L27" s="366"/>
      <c r="M27" s="366"/>
      <c r="N27" s="366"/>
      <c r="O27" s="366"/>
    </row>
    <row r="28" spans="1:15" ht="15" customHeight="1" x14ac:dyDescent="0.2">
      <c r="B28" s="368" t="s">
        <v>4</v>
      </c>
      <c r="C28" s="375">
        <v>20.353200883002206</v>
      </c>
      <c r="D28" s="370">
        <v>9.0792436794080819E-2</v>
      </c>
      <c r="E28" s="377">
        <v>45</v>
      </c>
      <c r="F28" s="373">
        <v>2.8071730702217298E-2</v>
      </c>
      <c r="G28" s="377">
        <v>70.424342105263165</v>
      </c>
      <c r="H28" s="373">
        <v>4.9875886896726819E-2</v>
      </c>
      <c r="I28" s="366"/>
      <c r="J28" s="366"/>
      <c r="K28" s="366"/>
      <c r="L28" s="366"/>
      <c r="M28" s="366"/>
      <c r="N28" s="366"/>
      <c r="O28" s="366"/>
    </row>
    <row r="29" spans="1:15" ht="15" customHeight="1" x14ac:dyDescent="0.2">
      <c r="B29" s="369" t="s">
        <v>3</v>
      </c>
      <c r="C29" s="378">
        <v>15.187715548733207</v>
      </c>
      <c r="D29" s="371">
        <v>0.38908207048567411</v>
      </c>
      <c r="E29" s="378">
        <v>37.217763859948192</v>
      </c>
      <c r="F29" s="374">
        <v>0.3019972995538856</v>
      </c>
      <c r="G29" s="378">
        <v>56.766705840455835</v>
      </c>
      <c r="H29" s="374">
        <v>0.34172854590309715</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850"/>
      <c r="J31" s="850"/>
      <c r="K31" s="850"/>
      <c r="L31" s="850"/>
      <c r="M31" s="850"/>
      <c r="N31" s="850"/>
      <c r="O31" s="850"/>
    </row>
    <row r="32" spans="1:15" ht="38.25" customHeight="1" x14ac:dyDescent="0.2">
      <c r="B32" s="1177" t="s">
        <v>299</v>
      </c>
      <c r="C32" s="1177"/>
      <c r="D32" s="1177"/>
      <c r="E32" s="1177"/>
      <c r="F32" s="1177"/>
      <c r="G32" s="1177"/>
      <c r="H32" s="1177"/>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rgb="FF63BE7B"/>
      </colorScale>
    </cfRule>
  </conditionalFormatting>
  <conditionalFormatting sqref="E11:E28">
    <cfRule type="colorScale" priority="2">
      <colorScale>
        <cfvo type="num" val="21"/>
        <cfvo type="num" val="45"/>
        <color rgb="FFFCFCFF"/>
        <color rgb="FF63BE7B"/>
      </colorScale>
    </cfRule>
  </conditionalFormatting>
  <conditionalFormatting sqref="G11:G28">
    <cfRule type="colorScale" priority="1">
      <colorScale>
        <cfvo type="num" val="46"/>
        <cfvo type="num" val="70"/>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72">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70</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459</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139</v>
      </c>
      <c r="D10" s="443" t="s">
        <v>165</v>
      </c>
      <c r="E10" s="442" t="s">
        <v>139</v>
      </c>
      <c r="F10" s="443" t="s">
        <v>165</v>
      </c>
      <c r="G10" s="442" t="s">
        <v>139</v>
      </c>
      <c r="H10" s="444" t="s">
        <v>165</v>
      </c>
      <c r="I10" s="366"/>
      <c r="J10" s="366"/>
      <c r="K10" s="366"/>
      <c r="L10" s="366"/>
      <c r="M10" s="366"/>
      <c r="N10" s="366"/>
      <c r="O10" s="366"/>
    </row>
    <row r="11" spans="1:18" ht="15" customHeight="1" x14ac:dyDescent="0.2">
      <c r="B11" s="367" t="s">
        <v>11</v>
      </c>
      <c r="C11" s="375" t="s">
        <v>375</v>
      </c>
      <c r="D11" s="370" t="s">
        <v>375</v>
      </c>
      <c r="E11" s="376" t="s">
        <v>375</v>
      </c>
      <c r="F11" s="372" t="s">
        <v>375</v>
      </c>
      <c r="G11" s="376" t="s">
        <v>375</v>
      </c>
      <c r="H11" s="372" t="s">
        <v>375</v>
      </c>
      <c r="I11" s="366"/>
      <c r="J11" s="366"/>
      <c r="K11" s="366"/>
      <c r="L11" s="366"/>
      <c r="M11" s="366"/>
      <c r="N11" s="366"/>
      <c r="O11" s="366"/>
    </row>
    <row r="12" spans="1:18" ht="15" customHeight="1" x14ac:dyDescent="0.2">
      <c r="B12" s="368" t="s">
        <v>10</v>
      </c>
      <c r="C12" s="375">
        <v>23.5</v>
      </c>
      <c r="D12" s="370">
        <v>0.33098615289583072</v>
      </c>
      <c r="E12" s="377">
        <v>18</v>
      </c>
      <c r="F12" s="373">
        <v>0.15713484026367724</v>
      </c>
      <c r="G12" s="377">
        <v>46</v>
      </c>
      <c r="H12" s="373" t="s">
        <v>375</v>
      </c>
      <c r="I12" s="366"/>
      <c r="J12" s="366"/>
      <c r="K12" s="366"/>
      <c r="L12" s="366"/>
      <c r="M12" s="366"/>
      <c r="N12" s="366"/>
      <c r="O12" s="366"/>
    </row>
    <row r="13" spans="1:18" ht="15" customHeight="1" x14ac:dyDescent="0.2">
      <c r="B13" s="368" t="s">
        <v>40</v>
      </c>
      <c r="C13" s="375">
        <v>20.21505376344086</v>
      </c>
      <c r="D13" s="370">
        <v>7.2148184189370149E-2</v>
      </c>
      <c r="E13" s="377">
        <v>45</v>
      </c>
      <c r="F13" s="373">
        <v>0</v>
      </c>
      <c r="G13" s="377">
        <v>70</v>
      </c>
      <c r="H13" s="373">
        <v>0</v>
      </c>
      <c r="I13" s="366"/>
      <c r="J13" s="366"/>
      <c r="K13" s="366"/>
      <c r="L13" s="366"/>
      <c r="M13" s="366"/>
      <c r="N13" s="366"/>
      <c r="O13" s="366"/>
    </row>
    <row r="14" spans="1:18" ht="15" customHeight="1" x14ac:dyDescent="0.2">
      <c r="B14" s="368" t="s">
        <v>41</v>
      </c>
      <c r="C14" s="375" t="s">
        <v>375</v>
      </c>
      <c r="D14" s="370" t="s">
        <v>375</v>
      </c>
      <c r="E14" s="377" t="s">
        <v>375</v>
      </c>
      <c r="F14" s="373" t="s">
        <v>375</v>
      </c>
      <c r="G14" s="377" t="s">
        <v>375</v>
      </c>
      <c r="H14" s="373" t="s">
        <v>375</v>
      </c>
      <c r="I14" s="366"/>
      <c r="J14" s="366"/>
      <c r="K14" s="366"/>
      <c r="L14" s="366"/>
      <c r="M14" s="366"/>
      <c r="N14" s="366"/>
      <c r="O14" s="366"/>
    </row>
    <row r="15" spans="1:18" ht="15" customHeight="1" x14ac:dyDescent="0.2">
      <c r="B15" s="368" t="s">
        <v>9</v>
      </c>
      <c r="C15" s="375">
        <v>20.317182817182818</v>
      </c>
      <c r="D15" s="370">
        <v>8.6267347154308449E-2</v>
      </c>
      <c r="E15" s="377">
        <v>44.692725909261341</v>
      </c>
      <c r="F15" s="373">
        <v>4.8995583383313279E-2</v>
      </c>
      <c r="G15" s="377">
        <v>70.514313919052313</v>
      </c>
      <c r="H15" s="373">
        <v>5.0439012863770359E-2</v>
      </c>
      <c r="I15" s="366"/>
      <c r="J15" s="366"/>
      <c r="K15" s="366"/>
      <c r="L15" s="366"/>
      <c r="M15" s="366"/>
      <c r="N15" s="366"/>
      <c r="O15" s="366"/>
    </row>
    <row r="16" spans="1:18" ht="15" customHeight="1" x14ac:dyDescent="0.2">
      <c r="B16" s="368" t="s">
        <v>8</v>
      </c>
      <c r="C16" s="375" t="s">
        <v>375</v>
      </c>
      <c r="D16" s="370" t="s">
        <v>375</v>
      </c>
      <c r="E16" s="377" t="s">
        <v>375</v>
      </c>
      <c r="F16" s="373" t="s">
        <v>375</v>
      </c>
      <c r="G16" s="377" t="s">
        <v>375</v>
      </c>
      <c r="H16" s="373" t="s">
        <v>375</v>
      </c>
      <c r="I16" s="366"/>
      <c r="J16" s="366"/>
      <c r="K16" s="366"/>
      <c r="L16" s="366"/>
      <c r="M16" s="366"/>
      <c r="N16" s="366"/>
      <c r="O16" s="366"/>
    </row>
    <row r="17" spans="1:15" ht="15" customHeight="1" x14ac:dyDescent="0.2">
      <c r="B17" s="368" t="s">
        <v>7</v>
      </c>
      <c r="C17" s="375">
        <v>22.676291114749219</v>
      </c>
      <c r="D17" s="370">
        <v>0.2139601389775142</v>
      </c>
      <c r="E17" s="377">
        <v>46.055190538764784</v>
      </c>
      <c r="F17" s="373">
        <v>0.18058203617386195</v>
      </c>
      <c r="G17" s="377">
        <v>72.951086956521735</v>
      </c>
      <c r="H17" s="373">
        <v>0.1684682869055949</v>
      </c>
      <c r="I17" s="366"/>
      <c r="J17" s="366"/>
      <c r="K17" s="366"/>
      <c r="L17" s="366"/>
      <c r="M17" s="366"/>
      <c r="N17" s="366"/>
      <c r="O17" s="366"/>
    </row>
    <row r="18" spans="1:15" ht="15" customHeight="1" x14ac:dyDescent="0.2">
      <c r="B18" s="368" t="s">
        <v>43</v>
      </c>
      <c r="C18" s="375">
        <v>18.811659192825111</v>
      </c>
      <c r="D18" s="370">
        <v>0.15644397916914049</v>
      </c>
      <c r="E18" s="377">
        <v>36.112195121951217</v>
      </c>
      <c r="F18" s="373">
        <v>0.30125857131403122</v>
      </c>
      <c r="G18" s="377">
        <v>53.382978723404257</v>
      </c>
      <c r="H18" s="373">
        <v>0.35083058511795484</v>
      </c>
      <c r="I18" s="366"/>
      <c r="J18" s="366"/>
      <c r="K18" s="366"/>
      <c r="L18" s="366"/>
      <c r="M18" s="366"/>
      <c r="N18" s="366"/>
      <c r="O18" s="366"/>
    </row>
    <row r="19" spans="1:15" ht="15" customHeight="1" x14ac:dyDescent="0.2">
      <c r="B19" s="368" t="s">
        <v>44</v>
      </c>
      <c r="C19" s="375">
        <v>15.656832506369854</v>
      </c>
      <c r="D19" s="370">
        <v>0.21822006870925367</v>
      </c>
      <c r="E19" s="377">
        <v>32.324611973392464</v>
      </c>
      <c r="F19" s="373">
        <v>0.29960055243088457</v>
      </c>
      <c r="G19" s="377">
        <v>60.760719225449513</v>
      </c>
      <c r="H19" s="373">
        <v>0.15307880491655745</v>
      </c>
      <c r="I19" s="366"/>
      <c r="J19" s="366"/>
      <c r="K19" s="366"/>
      <c r="L19" s="366"/>
      <c r="M19" s="366"/>
      <c r="N19" s="366"/>
      <c r="O19" s="366"/>
    </row>
    <row r="20" spans="1:15" ht="15" customHeight="1" x14ac:dyDescent="0.2">
      <c r="B20" s="368" t="s">
        <v>6</v>
      </c>
      <c r="C20" s="375">
        <v>20.233835683033544</v>
      </c>
      <c r="D20" s="370">
        <v>0.11651260601526159</v>
      </c>
      <c r="E20" s="377">
        <v>31.068577277379735</v>
      </c>
      <c r="F20" s="373">
        <v>8.8862087975101298E-2</v>
      </c>
      <c r="G20" s="377">
        <v>55.269787644787648</v>
      </c>
      <c r="H20" s="373">
        <v>9.6378136968518574E-2</v>
      </c>
      <c r="I20" s="366"/>
      <c r="J20" s="366"/>
      <c r="K20" s="366"/>
      <c r="L20" s="366"/>
      <c r="M20" s="366"/>
      <c r="N20" s="366"/>
      <c r="O20" s="366"/>
    </row>
    <row r="21" spans="1:15" ht="15" customHeight="1" x14ac:dyDescent="0.2">
      <c r="B21" s="368" t="s">
        <v>5</v>
      </c>
      <c r="C21" s="375">
        <v>19.866919575113808</v>
      </c>
      <c r="D21" s="370">
        <v>7.1857159173447191E-2</v>
      </c>
      <c r="E21" s="377">
        <v>43.592751549833096</v>
      </c>
      <c r="F21" s="373">
        <v>0.13803109639199787</v>
      </c>
      <c r="G21" s="377">
        <v>68.582699619771859</v>
      </c>
      <c r="H21" s="373">
        <v>0.11332448058520367</v>
      </c>
      <c r="I21" s="366"/>
      <c r="J21" s="366"/>
      <c r="K21" s="366"/>
      <c r="L21" s="366"/>
      <c r="M21" s="366"/>
      <c r="N21" s="366"/>
      <c r="O21" s="366"/>
    </row>
    <row r="22" spans="1:15" ht="15" customHeight="1" x14ac:dyDescent="0.2">
      <c r="B22" s="368" t="s">
        <v>38</v>
      </c>
      <c r="C22" s="375">
        <v>20.049698795180724</v>
      </c>
      <c r="D22" s="370">
        <v>1.7994005509592612E-2</v>
      </c>
      <c r="E22" s="377">
        <v>44.588723051409616</v>
      </c>
      <c r="F22" s="373">
        <v>9.2361220007299086E-2</v>
      </c>
      <c r="G22" s="377">
        <v>69.339285714285708</v>
      </c>
      <c r="H22" s="373">
        <v>5.4627188588538975E-2</v>
      </c>
      <c r="I22" s="366"/>
      <c r="J22" s="366"/>
      <c r="K22" s="366"/>
      <c r="L22" s="366"/>
      <c r="M22" s="366"/>
      <c r="N22" s="366"/>
      <c r="O22" s="366"/>
    </row>
    <row r="23" spans="1:15" ht="15" customHeight="1" x14ac:dyDescent="0.2">
      <c r="B23" s="368" t="s">
        <v>45</v>
      </c>
      <c r="C23" s="375">
        <v>20.079207920792079</v>
      </c>
      <c r="D23" s="370">
        <v>8.2869530137456543E-2</v>
      </c>
      <c r="E23" s="377">
        <v>44.889466840052016</v>
      </c>
      <c r="F23" s="373">
        <v>4.0317736287551774E-2</v>
      </c>
      <c r="G23" s="377">
        <v>70.073597056117762</v>
      </c>
      <c r="H23" s="373">
        <v>1.7289806125693124E-2</v>
      </c>
      <c r="I23" s="366"/>
      <c r="J23" s="366"/>
      <c r="K23" s="366"/>
      <c r="L23" s="366"/>
      <c r="M23" s="366"/>
      <c r="N23" s="366"/>
      <c r="O23" s="366"/>
    </row>
    <row r="24" spans="1:15" ht="15" customHeight="1" x14ac:dyDescent="0.2">
      <c r="B24" s="368" t="s">
        <v>46</v>
      </c>
      <c r="C24" s="375">
        <v>19.571428571428573</v>
      </c>
      <c r="D24" s="370">
        <v>5.9161161527779421E-2</v>
      </c>
      <c r="E24" s="377">
        <v>26</v>
      </c>
      <c r="F24" s="373">
        <v>0.21757131728816848</v>
      </c>
      <c r="G24" s="377">
        <v>62.5</v>
      </c>
      <c r="H24" s="373">
        <v>0.16970562748477142</v>
      </c>
      <c r="I24" s="366"/>
      <c r="J24" s="366"/>
      <c r="K24" s="366"/>
      <c r="L24" s="366"/>
      <c r="M24" s="366"/>
      <c r="N24" s="366"/>
      <c r="O24" s="366"/>
    </row>
    <row r="25" spans="1:15" ht="15" customHeight="1" x14ac:dyDescent="0.2">
      <c r="B25" s="368" t="s">
        <v>47</v>
      </c>
      <c r="C25" s="375">
        <v>116.44666666666667</v>
      </c>
      <c r="D25" s="370">
        <v>0.37670153987691729</v>
      </c>
      <c r="E25" s="377">
        <v>131.65593220338982</v>
      </c>
      <c r="F25" s="373">
        <v>0.28016011565224014</v>
      </c>
      <c r="G25" s="377">
        <v>132</v>
      </c>
      <c r="H25" s="373">
        <v>0.27612824962034771</v>
      </c>
      <c r="I25" s="366"/>
      <c r="J25" s="366"/>
      <c r="K25" s="366"/>
      <c r="L25" s="366"/>
      <c r="M25" s="366"/>
      <c r="N25" s="366"/>
      <c r="O25" s="366"/>
    </row>
    <row r="26" spans="1:15" ht="15" customHeight="1" x14ac:dyDescent="0.2">
      <c r="B26" s="368" t="s">
        <v>48</v>
      </c>
      <c r="C26" s="375" t="s">
        <v>375</v>
      </c>
      <c r="D26" s="370" t="s">
        <v>375</v>
      </c>
      <c r="E26" s="377" t="s">
        <v>375</v>
      </c>
      <c r="F26" s="373" t="s">
        <v>375</v>
      </c>
      <c r="G26" s="377" t="s">
        <v>375</v>
      </c>
      <c r="H26" s="373" t="s">
        <v>375</v>
      </c>
      <c r="I26" s="366"/>
      <c r="J26" s="366"/>
      <c r="K26" s="366"/>
      <c r="L26" s="366"/>
      <c r="M26" s="366"/>
      <c r="N26" s="366"/>
      <c r="O26" s="366"/>
    </row>
    <row r="27" spans="1:15" ht="15" customHeight="1" x14ac:dyDescent="0.2">
      <c r="B27" s="368" t="s">
        <v>49</v>
      </c>
      <c r="C27" s="375" t="s">
        <v>375</v>
      </c>
      <c r="D27" s="370" t="s">
        <v>375</v>
      </c>
      <c r="E27" s="377" t="s">
        <v>375</v>
      </c>
      <c r="F27" s="373" t="s">
        <v>375</v>
      </c>
      <c r="G27" s="377" t="s">
        <v>375</v>
      </c>
      <c r="H27" s="373" t="s">
        <v>375</v>
      </c>
      <c r="I27" s="366"/>
      <c r="J27" s="366"/>
      <c r="K27" s="366"/>
      <c r="L27" s="366"/>
      <c r="M27" s="366"/>
      <c r="N27" s="366"/>
      <c r="O27" s="366"/>
    </row>
    <row r="28" spans="1:15" ht="15" customHeight="1" x14ac:dyDescent="0.2">
      <c r="B28" s="368" t="s">
        <v>4</v>
      </c>
      <c r="C28" s="375">
        <v>20</v>
      </c>
      <c r="D28" s="370">
        <v>0</v>
      </c>
      <c r="E28" s="377" t="s">
        <v>375</v>
      </c>
      <c r="F28" s="373" t="s">
        <v>375</v>
      </c>
      <c r="G28" s="377" t="s">
        <v>375</v>
      </c>
      <c r="H28" s="373" t="s">
        <v>375</v>
      </c>
      <c r="I28" s="366"/>
      <c r="J28" s="366"/>
      <c r="K28" s="366"/>
      <c r="L28" s="366"/>
      <c r="M28" s="366"/>
      <c r="N28" s="366"/>
      <c r="O28" s="366"/>
    </row>
    <row r="29" spans="1:15" ht="15" customHeight="1" x14ac:dyDescent="0.2">
      <c r="B29" s="369" t="s">
        <v>3</v>
      </c>
      <c r="C29" s="378">
        <v>20.888697681201691</v>
      </c>
      <c r="D29" s="371">
        <v>0.60774823117627053</v>
      </c>
      <c r="E29" s="378">
        <v>42.942267759562839</v>
      </c>
      <c r="F29" s="374">
        <v>0.45411372763709679</v>
      </c>
      <c r="G29" s="378">
        <v>68.858379559589849</v>
      </c>
      <c r="H29" s="374">
        <v>0.23988474646757962</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850"/>
      <c r="J31" s="850"/>
      <c r="K31" s="850"/>
      <c r="L31" s="850"/>
      <c r="M31" s="850"/>
      <c r="N31" s="850"/>
      <c r="O31" s="850"/>
    </row>
    <row r="32" spans="1:15" ht="38.25" customHeight="1" x14ac:dyDescent="0.2">
      <c r="B32" s="1177" t="s">
        <v>299</v>
      </c>
      <c r="C32" s="1177"/>
      <c r="D32" s="1177"/>
      <c r="E32" s="1177"/>
      <c r="F32" s="1177"/>
      <c r="G32" s="1177"/>
      <c r="H32" s="1177"/>
    </row>
  </sheetData>
  <mergeCells count="7">
    <mergeCell ref="B32:H32"/>
    <mergeCell ref="B6:I6"/>
    <mergeCell ref="B9:B10"/>
    <mergeCell ref="C9:D9"/>
    <mergeCell ref="E9:F9"/>
    <mergeCell ref="G9:H9"/>
    <mergeCell ref="B7:I7"/>
  </mergeCells>
  <conditionalFormatting sqref="C11:C28">
    <cfRule type="colorScale" priority="3">
      <colorScale>
        <cfvo type="num" val="0"/>
        <cfvo type="num" val="20"/>
        <color rgb="FFFCFCFF"/>
        <color rgb="FF63BE7B"/>
      </colorScale>
    </cfRule>
  </conditionalFormatting>
  <conditionalFormatting sqref="E11:E28">
    <cfRule type="colorScale" priority="2">
      <colorScale>
        <cfvo type="num" val="21"/>
        <cfvo type="num" val="45"/>
        <color rgb="FFFCFCFF"/>
        <color rgb="FF63BE7B"/>
      </colorScale>
    </cfRule>
  </conditionalFormatting>
  <conditionalFormatting sqref="G11:G28">
    <cfRule type="colorScale" priority="1">
      <colorScale>
        <cfvo type="num" val="46"/>
        <cfvo type="num" val="70"/>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73">
    <pageSetUpPr fitToPage="1"/>
  </sheetPr>
  <dimension ref="B1:X37"/>
  <sheetViews>
    <sheetView zoomScale="85" zoomScaleNormal="85" workbookViewId="0"/>
  </sheetViews>
  <sheetFormatPr baseColWidth="10" defaultRowHeight="12.75" x14ac:dyDescent="0.2"/>
  <cols>
    <col min="1" max="1" width="2" customWidth="1"/>
    <col min="2" max="2" width="13" customWidth="1"/>
    <col min="3" max="4" width="9.140625" customWidth="1"/>
    <col min="5" max="5" width="9.42578125" customWidth="1"/>
    <col min="6" max="6" width="7.42578125" customWidth="1"/>
    <col min="7" max="7" width="2.28515625" customWidth="1"/>
    <col min="8" max="8" width="12.5703125" customWidth="1"/>
    <col min="9" max="10" width="9.140625" customWidth="1"/>
    <col min="11" max="11" width="9.42578125" customWidth="1"/>
    <col min="12" max="12" width="7.42578125" customWidth="1"/>
    <col min="13" max="13" width="2.42578125" customWidth="1"/>
    <col min="14" max="14" width="13" customWidth="1"/>
    <col min="15" max="16" width="9.140625" customWidth="1"/>
    <col min="17" max="17" width="9.28515625" customWidth="1"/>
    <col min="18" max="18" width="7.42578125" customWidth="1"/>
    <col min="19" max="19" width="2.140625" customWidth="1"/>
    <col min="20" max="20" width="12.42578125" customWidth="1"/>
    <col min="21" max="22" width="9.140625" customWidth="1"/>
    <col min="23" max="23" width="9.28515625" customWidth="1"/>
    <col min="24" max="24" width="7.42578125" customWidth="1"/>
  </cols>
  <sheetData>
    <row r="1" spans="2:24" s="354" customFormat="1" x14ac:dyDescent="0.2">
      <c r="B1" s="354" t="s">
        <v>85</v>
      </c>
      <c r="C1" s="354" t="s">
        <v>69</v>
      </c>
      <c r="F1" s="354" t="s">
        <v>68</v>
      </c>
      <c r="J1" s="354" t="s">
        <v>85</v>
      </c>
      <c r="K1" s="354" t="s">
        <v>70</v>
      </c>
    </row>
    <row r="2" spans="2:24" s="2" customFormat="1" ht="15" customHeight="1" x14ac:dyDescent="0.2">
      <c r="B2" s="11"/>
    </row>
    <row r="3" spans="2:24" s="44" customFormat="1" ht="38.25" customHeight="1" x14ac:dyDescent="0.2">
      <c r="B3" s="1058"/>
      <c r="C3" s="1058"/>
      <c r="D3" s="1058"/>
    </row>
    <row r="4" spans="2:24" s="7" customFormat="1" ht="23.25" customHeight="1" x14ac:dyDescent="0.2">
      <c r="B4" s="1173" t="s">
        <v>462</v>
      </c>
      <c r="C4" s="1173"/>
      <c r="D4" s="1173"/>
      <c r="E4" s="1173"/>
      <c r="F4" s="1173"/>
      <c r="G4" s="1173"/>
      <c r="H4" s="1173"/>
      <c r="I4" s="1173"/>
      <c r="J4" s="1173"/>
      <c r="K4" s="1173"/>
      <c r="L4" s="1173"/>
      <c r="M4" s="1173"/>
      <c r="N4" s="1173"/>
      <c r="O4" s="1173"/>
      <c r="P4" s="1173"/>
      <c r="Q4" s="1173"/>
      <c r="R4" s="1173"/>
      <c r="S4" s="1173"/>
      <c r="T4" s="1173"/>
      <c r="U4" s="1173"/>
      <c r="V4" s="1173"/>
      <c r="W4" s="389"/>
      <c r="X4" s="389"/>
    </row>
    <row r="5" spans="2:24" s="7" customFormat="1" ht="15.75" customHeight="1" x14ac:dyDescent="0.2">
      <c r="B5" s="1171" t="str">
        <f>porsaad!B6</f>
        <v>Situación a 31 de mayo de 2023</v>
      </c>
      <c r="C5" s="1171"/>
      <c r="D5" s="1171"/>
      <c r="E5" s="1171"/>
      <c r="F5" s="1171"/>
      <c r="G5" s="1171"/>
      <c r="H5" s="1171"/>
      <c r="I5" s="1171"/>
      <c r="J5" s="1171"/>
      <c r="K5" s="1171"/>
      <c r="L5" s="1171"/>
      <c r="M5" s="1171"/>
      <c r="N5" s="1171"/>
      <c r="O5" s="1171"/>
      <c r="P5" s="1171"/>
      <c r="Q5" s="1171"/>
      <c r="R5" s="1171"/>
      <c r="S5" s="1171"/>
      <c r="T5" s="1171"/>
      <c r="U5" s="1171"/>
      <c r="V5" s="1171"/>
      <c r="W5" s="401"/>
      <c r="X5" s="401"/>
    </row>
    <row r="7" spans="2:24" ht="16.5" customHeight="1" x14ac:dyDescent="0.2">
      <c r="M7" s="355"/>
      <c r="S7" s="355"/>
    </row>
    <row r="8" spans="2:24" ht="16.5" customHeight="1" x14ac:dyDescent="0.2">
      <c r="M8" s="355"/>
      <c r="S8" s="355"/>
    </row>
    <row r="9" spans="2:24" ht="15" customHeight="1" x14ac:dyDescent="0.2">
      <c r="B9" s="1174" t="s">
        <v>133</v>
      </c>
      <c r="C9" s="1175"/>
      <c r="D9" s="1175"/>
      <c r="E9" s="1175"/>
      <c r="F9" s="1176"/>
      <c r="G9" s="355"/>
      <c r="H9" s="1174" t="s">
        <v>135</v>
      </c>
      <c r="I9" s="1175"/>
      <c r="J9" s="1175"/>
      <c r="K9" s="1175"/>
      <c r="L9" s="1176"/>
      <c r="M9" s="356"/>
      <c r="S9" s="356"/>
    </row>
    <row r="10" spans="2:24" ht="15" customHeight="1" x14ac:dyDescent="0.2">
      <c r="B10" s="357" t="s">
        <v>132</v>
      </c>
      <c r="C10" s="358" t="s">
        <v>51</v>
      </c>
      <c r="D10" s="358" t="s">
        <v>36</v>
      </c>
      <c r="E10" s="358" t="s">
        <v>35</v>
      </c>
      <c r="F10" s="359" t="s">
        <v>3</v>
      </c>
      <c r="G10" s="355"/>
      <c r="H10" s="357" t="s">
        <v>132</v>
      </c>
      <c r="I10" s="358" t="s">
        <v>51</v>
      </c>
      <c r="J10" s="358" t="s">
        <v>36</v>
      </c>
      <c r="K10" s="358" t="s">
        <v>35</v>
      </c>
      <c r="L10" s="359" t="s">
        <v>3</v>
      </c>
      <c r="M10" s="356"/>
      <c r="S10" s="356"/>
    </row>
    <row r="11" spans="2:24" ht="15.75" customHeight="1" x14ac:dyDescent="0.2">
      <c r="B11" s="397" t="s">
        <v>123</v>
      </c>
      <c r="C11" s="379">
        <v>8.0401240476281628E-3</v>
      </c>
      <c r="D11" s="379">
        <v>8.4282815670360545E-3</v>
      </c>
      <c r="E11" s="379">
        <v>1.0476960617410056E-2</v>
      </c>
      <c r="F11" s="380">
        <v>8.8352888423884612E-3</v>
      </c>
      <c r="G11" s="355"/>
      <c r="H11" s="397" t="s">
        <v>123</v>
      </c>
      <c r="I11" s="383">
        <v>2.0901459730977987E-2</v>
      </c>
      <c r="J11" s="383">
        <v>1.5135646959241352E-2</v>
      </c>
      <c r="K11" s="383">
        <v>8.7374199451052143E-3</v>
      </c>
      <c r="L11" s="384">
        <v>1.4737242368030255E-2</v>
      </c>
      <c r="M11" s="356"/>
      <c r="S11" s="356"/>
    </row>
    <row r="12" spans="2:24" ht="15.75" customHeight="1" x14ac:dyDescent="0.2">
      <c r="B12" s="398" t="s">
        <v>124</v>
      </c>
      <c r="C12" s="381">
        <v>1.8421182171708607E-2</v>
      </c>
      <c r="D12" s="381">
        <v>5.1742648902005856E-3</v>
      </c>
      <c r="E12" s="381">
        <v>2.9082964476222902E-3</v>
      </c>
      <c r="F12" s="382">
        <v>9.1024587101113524E-3</v>
      </c>
      <c r="G12" s="355"/>
      <c r="H12" s="398" t="s">
        <v>124</v>
      </c>
      <c r="I12" s="381">
        <v>7.0289586353369515E-3</v>
      </c>
      <c r="J12" s="381">
        <v>4.9782649240348335E-3</v>
      </c>
      <c r="K12" s="381">
        <v>4.6965538273863981E-3</v>
      </c>
      <c r="L12" s="382">
        <v>5.5084811082735125E-3</v>
      </c>
      <c r="M12" s="356"/>
      <c r="S12" s="356"/>
    </row>
    <row r="13" spans="2:24" ht="15.75" customHeight="1" x14ac:dyDescent="0.2">
      <c r="B13" s="399" t="s">
        <v>125</v>
      </c>
      <c r="C13" s="383">
        <v>8.0018377426394574E-2</v>
      </c>
      <c r="D13" s="383">
        <v>3.2303682998235835E-2</v>
      </c>
      <c r="E13" s="383">
        <v>9.7179661786403367E-3</v>
      </c>
      <c r="F13" s="384">
        <v>4.2653762797997159E-2</v>
      </c>
      <c r="G13" s="355"/>
      <c r="H13" s="399" t="s">
        <v>125</v>
      </c>
      <c r="I13" s="383">
        <v>4.2274887907494188E-2</v>
      </c>
      <c r="J13" s="383">
        <v>1.1692466608323888E-2</v>
      </c>
      <c r="K13" s="383">
        <v>7.9444952729490707E-3</v>
      </c>
      <c r="L13" s="384">
        <v>1.9752426660637482E-2</v>
      </c>
      <c r="M13" s="356"/>
      <c r="S13" s="356"/>
    </row>
    <row r="14" spans="2:24" ht="15.75" customHeight="1" x14ac:dyDescent="0.2">
      <c r="B14" s="398" t="s">
        <v>126</v>
      </c>
      <c r="C14" s="381">
        <v>0.88649751412491185</v>
      </c>
      <c r="D14" s="381">
        <v>0.14572602882264191</v>
      </c>
      <c r="E14" s="381">
        <v>7.9460333673816816E-2</v>
      </c>
      <c r="F14" s="382">
        <v>0.38131305582542413</v>
      </c>
      <c r="G14" s="355"/>
      <c r="H14" s="398" t="s">
        <v>126</v>
      </c>
      <c r="I14" s="381">
        <v>0.26637561945858479</v>
      </c>
      <c r="J14" s="381">
        <v>0.146650789779493</v>
      </c>
      <c r="K14" s="381">
        <v>4.9740774626410494E-2</v>
      </c>
      <c r="L14" s="382">
        <v>0.15049149833769251</v>
      </c>
      <c r="M14" s="356"/>
      <c r="S14" s="356"/>
    </row>
    <row r="15" spans="2:24" ht="15.75" customHeight="1" x14ac:dyDescent="0.2">
      <c r="B15" s="399" t="s">
        <v>127</v>
      </c>
      <c r="C15" s="383">
        <v>4.5232534608084978E-3</v>
      </c>
      <c r="D15" s="383">
        <v>0.68441713845178809</v>
      </c>
      <c r="E15" s="383">
        <v>0.17552633072295995</v>
      </c>
      <c r="F15" s="384">
        <v>0.31813578955235033</v>
      </c>
      <c r="G15" s="355"/>
      <c r="H15" s="399" t="s">
        <v>127</v>
      </c>
      <c r="I15" s="383">
        <v>0.36481475238512623</v>
      </c>
      <c r="J15" s="383">
        <v>9.0541296644333816E-2</v>
      </c>
      <c r="K15" s="383">
        <v>0.12849954254345838</v>
      </c>
      <c r="L15" s="384">
        <v>0.18694407761203233</v>
      </c>
      <c r="M15" s="356"/>
      <c r="S15" s="356"/>
    </row>
    <row r="16" spans="2:24" ht="15.75" customHeight="1" x14ac:dyDescent="0.2">
      <c r="B16" s="398" t="s">
        <v>128</v>
      </c>
      <c r="C16" s="381">
        <v>2.0127657479776626E-3</v>
      </c>
      <c r="D16" s="381">
        <v>0.12136820050039966</v>
      </c>
      <c r="E16" s="381">
        <v>0.57386363636363635</v>
      </c>
      <c r="F16" s="382">
        <v>0.19977953815110977</v>
      </c>
      <c r="G16" s="355"/>
      <c r="H16" s="398" t="s">
        <v>128</v>
      </c>
      <c r="I16" s="381">
        <v>0.26735326838148538</v>
      </c>
      <c r="J16" s="381">
        <v>0.26793681764056065</v>
      </c>
      <c r="K16" s="381">
        <v>6.7627325404086613E-2</v>
      </c>
      <c r="L16" s="382">
        <v>0.2002579531265255</v>
      </c>
      <c r="M16" s="356"/>
      <c r="S16" s="356"/>
    </row>
    <row r="17" spans="2:19" ht="15.75" customHeight="1" x14ac:dyDescent="0.2">
      <c r="B17" s="399" t="s">
        <v>129</v>
      </c>
      <c r="C17" s="383">
        <v>3.1722938419213159E-4</v>
      </c>
      <c r="D17" s="383">
        <v>2.1945693867029908E-3</v>
      </c>
      <c r="E17" s="383">
        <v>0.11737458858245375</v>
      </c>
      <c r="F17" s="384">
        <v>3.1890366938195948E-2</v>
      </c>
      <c r="G17" s="355"/>
      <c r="H17" s="399" t="s">
        <v>129</v>
      </c>
      <c r="I17" s="383">
        <v>1.7884232882715841E-2</v>
      </c>
      <c r="J17" s="383">
        <v>0.26769292569903735</v>
      </c>
      <c r="K17" s="383">
        <v>0.14705702958218969</v>
      </c>
      <c r="L17" s="384">
        <v>0.15088716349192483</v>
      </c>
      <c r="M17" s="356"/>
      <c r="S17" s="356"/>
    </row>
    <row r="18" spans="2:19" ht="15.75" customHeight="1" x14ac:dyDescent="0.2">
      <c r="B18" s="398" t="s">
        <v>130</v>
      </c>
      <c r="C18" s="381">
        <v>8.7511554259898377E-5</v>
      </c>
      <c r="D18" s="381">
        <v>3.4526630437353083E-4</v>
      </c>
      <c r="E18" s="381">
        <v>3.0565486323913291E-2</v>
      </c>
      <c r="F18" s="382">
        <v>8.2168746730438679E-3</v>
      </c>
      <c r="G18" s="355"/>
      <c r="H18" s="398" t="s">
        <v>130</v>
      </c>
      <c r="I18" s="381">
        <v>2.258706132218589E-3</v>
      </c>
      <c r="J18" s="381">
        <v>7.6051246000889486E-2</v>
      </c>
      <c r="K18" s="381">
        <v>0.24571515706007929</v>
      </c>
      <c r="L18" s="382">
        <v>0.11072971959159135</v>
      </c>
      <c r="M18" s="355"/>
      <c r="S18" s="355"/>
    </row>
    <row r="19" spans="2:19" ht="15.75" customHeight="1" x14ac:dyDescent="0.2">
      <c r="B19" s="399" t="s">
        <v>131</v>
      </c>
      <c r="C19" s="383">
        <v>8.2042082118654729E-5</v>
      </c>
      <c r="D19" s="383">
        <v>4.2567078621394213E-5</v>
      </c>
      <c r="E19" s="383">
        <v>1.0640108954715696E-4</v>
      </c>
      <c r="F19" s="384">
        <v>7.2864509378970182E-5</v>
      </c>
      <c r="G19" s="355"/>
      <c r="H19" s="399" t="s">
        <v>131</v>
      </c>
      <c r="I19" s="383">
        <v>1.1108114486060075E-2</v>
      </c>
      <c r="J19" s="383">
        <v>0.11932054574408563</v>
      </c>
      <c r="K19" s="383">
        <v>0.33998170173833486</v>
      </c>
      <c r="L19" s="384">
        <v>0.16069143770329225</v>
      </c>
    </row>
    <row r="20" spans="2:19" x14ac:dyDescent="0.2">
      <c r="B20" s="360" t="s">
        <v>3</v>
      </c>
      <c r="C20" s="387">
        <v>1</v>
      </c>
      <c r="D20" s="387">
        <v>1</v>
      </c>
      <c r="E20" s="387">
        <v>1</v>
      </c>
      <c r="F20" s="388">
        <v>0.99999999999999989</v>
      </c>
      <c r="G20" s="355"/>
      <c r="H20" s="360" t="s">
        <v>3</v>
      </c>
      <c r="I20" s="387">
        <v>1</v>
      </c>
      <c r="J20" s="387">
        <v>1</v>
      </c>
      <c r="K20" s="387">
        <v>1</v>
      </c>
      <c r="L20" s="388">
        <v>1.0000000000000002</v>
      </c>
    </row>
    <row r="23" spans="2:19" ht="15" customHeight="1" x14ac:dyDescent="0.2"/>
    <row r="24" spans="2:19" ht="15" customHeight="1" x14ac:dyDescent="0.2">
      <c r="H24" s="492"/>
      <c r="I24" s="492"/>
      <c r="J24" s="492"/>
      <c r="K24" s="492"/>
      <c r="L24" s="492"/>
    </row>
    <row r="25" spans="2:19" ht="15" customHeight="1" x14ac:dyDescent="0.2">
      <c r="B25" s="1174" t="s">
        <v>134</v>
      </c>
      <c r="C25" s="1175"/>
      <c r="D25" s="1175"/>
      <c r="E25" s="1175"/>
      <c r="F25" s="1176"/>
      <c r="H25" s="1183" t="s">
        <v>136</v>
      </c>
      <c r="I25" s="1183"/>
      <c r="J25" s="1183"/>
      <c r="K25" s="1183"/>
      <c r="L25" s="1183"/>
    </row>
    <row r="26" spans="2:19" ht="15" customHeight="1" x14ac:dyDescent="0.2">
      <c r="B26" s="357" t="s">
        <v>132</v>
      </c>
      <c r="C26" s="358" t="s">
        <v>51</v>
      </c>
      <c r="D26" s="358" t="s">
        <v>36</v>
      </c>
      <c r="E26" s="358" t="s">
        <v>35</v>
      </c>
      <c r="F26" s="359" t="s">
        <v>3</v>
      </c>
      <c r="H26" s="493" t="s">
        <v>132</v>
      </c>
      <c r="I26" s="494" t="s">
        <v>51</v>
      </c>
      <c r="J26" s="494" t="s">
        <v>36</v>
      </c>
      <c r="K26" s="494" t="s">
        <v>35</v>
      </c>
      <c r="L26" s="493" t="s">
        <v>3</v>
      </c>
    </row>
    <row r="27" spans="2:19" ht="15.75" customHeight="1" x14ac:dyDescent="0.2">
      <c r="B27" s="397" t="s">
        <v>123</v>
      </c>
      <c r="C27" s="383">
        <v>4.6865846514352666E-3</v>
      </c>
      <c r="D27" s="383">
        <v>7.0990642142626653E-3</v>
      </c>
      <c r="E27" s="383">
        <v>8.3275503122831364E-3</v>
      </c>
      <c r="F27" s="384">
        <v>6.5992549228312929E-3</v>
      </c>
      <c r="H27" s="495" t="s">
        <v>123</v>
      </c>
      <c r="I27" s="490">
        <v>2.1696751643330573E-2</v>
      </c>
      <c r="J27" s="490">
        <v>1.1960742902215001E-2</v>
      </c>
      <c r="K27" s="490">
        <v>2.5850950174646139E-3</v>
      </c>
      <c r="L27" s="490">
        <v>1.1473116702382272E-2</v>
      </c>
    </row>
    <row r="28" spans="2:19" ht="15.75" customHeight="1" x14ac:dyDescent="0.2">
      <c r="B28" s="398" t="s">
        <v>124</v>
      </c>
      <c r="C28" s="381">
        <v>8.7873462214411243E-4</v>
      </c>
      <c r="D28" s="381">
        <v>2.9041626331074541E-3</v>
      </c>
      <c r="E28" s="381">
        <v>0</v>
      </c>
      <c r="F28" s="382">
        <v>1.2772751463544438E-3</v>
      </c>
      <c r="H28" s="496" t="s">
        <v>124</v>
      </c>
      <c r="I28" s="491">
        <v>4.1526159907522044E-2</v>
      </c>
      <c r="J28" s="491">
        <v>1.7426048127443333E-2</v>
      </c>
      <c r="K28" s="491">
        <v>1.8549579022535165E-2</v>
      </c>
      <c r="L28" s="491">
        <v>2.4092829570375247E-2</v>
      </c>
    </row>
    <row r="29" spans="2:19" ht="15.75" customHeight="1" x14ac:dyDescent="0.2">
      <c r="B29" s="399" t="s">
        <v>125</v>
      </c>
      <c r="C29" s="383">
        <v>9.0802577621558293E-3</v>
      </c>
      <c r="D29" s="383">
        <v>3.5495321071313327E-3</v>
      </c>
      <c r="E29" s="383">
        <v>2.0818875780707841E-3</v>
      </c>
      <c r="F29" s="384">
        <v>5.1091005854177751E-3</v>
      </c>
      <c r="H29" s="495" t="s">
        <v>125</v>
      </c>
      <c r="I29" s="490">
        <v>8.3414844353851311E-2</v>
      </c>
      <c r="J29" s="490">
        <v>4.5334448232611665E-2</v>
      </c>
      <c r="K29" s="490">
        <v>2.9305124245091366E-2</v>
      </c>
      <c r="L29" s="490">
        <v>5.0112155350364729E-2</v>
      </c>
    </row>
    <row r="30" spans="2:19" ht="15.75" customHeight="1" x14ac:dyDescent="0.2">
      <c r="B30" s="398" t="s">
        <v>126</v>
      </c>
      <c r="C30" s="381">
        <v>0.11394258933801991</v>
      </c>
      <c r="D30" s="381">
        <v>5.969667634720878E-2</v>
      </c>
      <c r="E30" s="381">
        <v>1.3532269257460098E-2</v>
      </c>
      <c r="F30" s="382">
        <v>6.5247472059606168E-2</v>
      </c>
      <c r="H30" s="496" t="s">
        <v>126</v>
      </c>
      <c r="I30" s="491">
        <v>0.68189497732511606</v>
      </c>
      <c r="J30" s="491">
        <v>0.12110306065712968</v>
      </c>
      <c r="K30" s="491">
        <v>9.1153660926316493E-2</v>
      </c>
      <c r="L30" s="491">
        <v>0.25812544942634419</v>
      </c>
    </row>
    <row r="31" spans="2:19" ht="15.75" customHeight="1" x14ac:dyDescent="0.2">
      <c r="B31" s="399" t="s">
        <v>127</v>
      </c>
      <c r="C31" s="383">
        <v>0.24428822495606328</v>
      </c>
      <c r="D31" s="383">
        <v>0.10874475637302355</v>
      </c>
      <c r="E31" s="383">
        <v>4.8230395558639831E-2</v>
      </c>
      <c r="F31" s="384">
        <v>0.13943587014369346</v>
      </c>
      <c r="H31" s="495" t="s">
        <v>127</v>
      </c>
      <c r="I31" s="490">
        <v>0.10526891796685295</v>
      </c>
      <c r="J31" s="490">
        <v>0.48961462701877945</v>
      </c>
      <c r="K31" s="490">
        <v>0.10655352032371811</v>
      </c>
      <c r="L31" s="490">
        <v>0.26524293170866081</v>
      </c>
    </row>
    <row r="32" spans="2:19" ht="15.75" customHeight="1" x14ac:dyDescent="0.2">
      <c r="B32" s="398" t="s">
        <v>128</v>
      </c>
      <c r="C32" s="381">
        <v>0.55916813122437026</v>
      </c>
      <c r="D32" s="381">
        <v>0.10777670216198774</v>
      </c>
      <c r="E32" s="381">
        <v>4.9618320610687022E-2</v>
      </c>
      <c r="F32" s="382">
        <v>0.25396487493347525</v>
      </c>
      <c r="H32" s="496" t="s">
        <v>128</v>
      </c>
      <c r="I32" s="491">
        <v>5.922146145269739E-2</v>
      </c>
      <c r="J32" s="491">
        <v>0.21355206048041239</v>
      </c>
      <c r="K32" s="491">
        <v>0.38330814664740298</v>
      </c>
      <c r="L32" s="491">
        <v>0.22803490231573073</v>
      </c>
    </row>
    <row r="33" spans="2:12" ht="15.75" customHeight="1" x14ac:dyDescent="0.2">
      <c r="B33" s="399" t="s">
        <v>129</v>
      </c>
      <c r="C33" s="383">
        <v>5.7703573520796719E-2</v>
      </c>
      <c r="D33" s="383">
        <v>0.21845756695708293</v>
      </c>
      <c r="E33" s="383">
        <v>9.0909090909090912E-2</v>
      </c>
      <c r="F33" s="384">
        <v>0.12091538052155401</v>
      </c>
      <c r="H33" s="495" t="s">
        <v>129</v>
      </c>
      <c r="I33" s="490">
        <v>9.2341156111274509E-4</v>
      </c>
      <c r="J33" s="490">
        <v>8.0527048519669492E-2</v>
      </c>
      <c r="K33" s="490">
        <v>0.14948159711266476</v>
      </c>
      <c r="L33" s="490">
        <v>8.2000407837637693E-2</v>
      </c>
    </row>
    <row r="34" spans="2:12" ht="15.75" customHeight="1" x14ac:dyDescent="0.2">
      <c r="B34" s="398" t="s">
        <v>130</v>
      </c>
      <c r="C34" s="381">
        <v>4.6865846514352666E-3</v>
      </c>
      <c r="D34" s="381">
        <v>0.40626008389803164</v>
      </c>
      <c r="E34" s="381">
        <v>0.14260929909784872</v>
      </c>
      <c r="F34" s="382">
        <v>0.17945715806279935</v>
      </c>
      <c r="H34" s="496" t="s">
        <v>130</v>
      </c>
      <c r="I34" s="491">
        <v>7.7976976271742918E-4</v>
      </c>
      <c r="J34" s="491">
        <v>9.0987849609282401E-3</v>
      </c>
      <c r="K34" s="491">
        <v>0.13038400008856857</v>
      </c>
      <c r="L34" s="491">
        <v>4.6133949621319177E-2</v>
      </c>
    </row>
    <row r="35" spans="2:12" ht="15.75" customHeight="1" x14ac:dyDescent="0.2">
      <c r="B35" s="399" t="s">
        <v>131</v>
      </c>
      <c r="C35" s="383">
        <v>5.5653192735793788E-3</v>
      </c>
      <c r="D35" s="383">
        <v>8.5511455308163925E-2</v>
      </c>
      <c r="E35" s="383">
        <v>0.64469118667591951</v>
      </c>
      <c r="F35" s="384">
        <v>0.22799361362426823</v>
      </c>
      <c r="H35" s="495" t="s">
        <v>131</v>
      </c>
      <c r="I35" s="490">
        <v>5.2737060267994554E-3</v>
      </c>
      <c r="J35" s="490">
        <v>1.1383179100810744E-2</v>
      </c>
      <c r="K35" s="490">
        <v>8.8679276616237937E-2</v>
      </c>
      <c r="L35" s="490">
        <v>3.4784257467185171E-2</v>
      </c>
    </row>
    <row r="36" spans="2:12" x14ac:dyDescent="0.2">
      <c r="B36" s="360" t="s">
        <v>3</v>
      </c>
      <c r="C36" s="387">
        <v>1</v>
      </c>
      <c r="D36" s="387">
        <v>1</v>
      </c>
      <c r="E36" s="387">
        <v>1</v>
      </c>
      <c r="F36" s="388">
        <v>1</v>
      </c>
      <c r="H36" s="496" t="s">
        <v>3</v>
      </c>
      <c r="I36" s="497">
        <v>0.99999999999999989</v>
      </c>
      <c r="J36" s="497">
        <v>1</v>
      </c>
      <c r="K36" s="497">
        <v>1</v>
      </c>
      <c r="L36" s="498">
        <v>1.0000000000000002</v>
      </c>
    </row>
    <row r="37" spans="2:12" x14ac:dyDescent="0.2">
      <c r="H37" s="492"/>
      <c r="I37" s="492"/>
      <c r="J37" s="492"/>
      <c r="K37" s="492"/>
      <c r="L37" s="492"/>
    </row>
  </sheetData>
  <mergeCells count="7">
    <mergeCell ref="B3:D3"/>
    <mergeCell ref="B9:F9"/>
    <mergeCell ref="B25:F25"/>
    <mergeCell ref="H9:L9"/>
    <mergeCell ref="H25:L25"/>
    <mergeCell ref="B4:V4"/>
    <mergeCell ref="B5:V5"/>
  </mergeCells>
  <conditionalFormatting sqref="C11:C19">
    <cfRule type="colorScale" priority="4">
      <colorScale>
        <cfvo type="min"/>
        <cfvo type="max"/>
        <color rgb="FFFCFCFF"/>
        <color rgb="FF63BE7B"/>
      </colorScale>
    </cfRule>
  </conditionalFormatting>
  <conditionalFormatting sqref="D11:D19">
    <cfRule type="colorScale" priority="5">
      <colorScale>
        <cfvo type="min"/>
        <cfvo type="max"/>
        <color rgb="FFFCFCFF"/>
        <color rgb="FF63BE7B"/>
      </colorScale>
    </cfRule>
  </conditionalFormatting>
  <conditionalFormatting sqref="E11:E19">
    <cfRule type="colorScale" priority="6">
      <colorScale>
        <cfvo type="min"/>
        <cfvo type="max"/>
        <color rgb="FFFCFCFF"/>
        <color rgb="FF63BE7B"/>
      </colorScale>
    </cfRule>
  </conditionalFormatting>
  <conditionalFormatting sqref="C27:C35">
    <cfRule type="colorScale" priority="7">
      <colorScale>
        <cfvo type="min"/>
        <cfvo type="max"/>
        <color rgb="FFFCFCFF"/>
        <color rgb="FF63BE7B"/>
      </colorScale>
    </cfRule>
  </conditionalFormatting>
  <conditionalFormatting sqref="D27:D35">
    <cfRule type="colorScale" priority="8">
      <colorScale>
        <cfvo type="min"/>
        <cfvo type="max"/>
        <color rgb="FFFCFCFF"/>
        <color rgb="FF63BE7B"/>
      </colorScale>
    </cfRule>
  </conditionalFormatting>
  <conditionalFormatting sqref="E27:E35">
    <cfRule type="colorScale" priority="9">
      <colorScale>
        <cfvo type="min"/>
        <cfvo type="max"/>
        <color rgb="FFFCFCFF"/>
        <color rgb="FF63BE7B"/>
      </colorScale>
    </cfRule>
  </conditionalFormatting>
  <conditionalFormatting sqref="I11:I19">
    <cfRule type="colorScale" priority="10">
      <colorScale>
        <cfvo type="min"/>
        <cfvo type="max"/>
        <color rgb="FFFCFCFF"/>
        <color rgb="FF63BE7B"/>
      </colorScale>
    </cfRule>
  </conditionalFormatting>
  <conditionalFormatting sqref="J11:J19">
    <cfRule type="colorScale" priority="11">
      <colorScale>
        <cfvo type="min"/>
        <cfvo type="max"/>
        <color rgb="FFFCFCFF"/>
        <color rgb="FF63BE7B"/>
      </colorScale>
    </cfRule>
  </conditionalFormatting>
  <conditionalFormatting sqref="K11:K19">
    <cfRule type="colorScale" priority="12">
      <colorScale>
        <cfvo type="min"/>
        <cfvo type="max"/>
        <color rgb="FFFCFCFF"/>
        <color rgb="FF63BE7B"/>
      </colorScale>
    </cfRule>
  </conditionalFormatting>
  <printOptions horizontalCentered="1"/>
  <pageMargins left="0" right="0" top="0.43307086614173229" bottom="0.43307086614173229" header="0" footer="0"/>
  <pageSetup paperSize="9" scale="83" orientation="landscape" r:id="rId1"/>
  <headerFooter alignWithMargins="0"/>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74">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69</v>
      </c>
      <c r="C1" s="361" t="s">
        <v>69</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469</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140</v>
      </c>
      <c r="D10" s="443" t="s">
        <v>165</v>
      </c>
      <c r="E10" s="442" t="s">
        <v>140</v>
      </c>
      <c r="F10" s="443" t="s">
        <v>165</v>
      </c>
      <c r="G10" s="442" t="s">
        <v>140</v>
      </c>
      <c r="H10" s="444" t="s">
        <v>165</v>
      </c>
      <c r="I10" s="366"/>
      <c r="J10" s="366"/>
      <c r="K10" s="366"/>
      <c r="L10" s="366"/>
      <c r="M10" s="366"/>
      <c r="N10" s="366"/>
      <c r="O10" s="366"/>
    </row>
    <row r="11" spans="1:18" ht="15" customHeight="1" x14ac:dyDescent="0.2">
      <c r="B11" s="367" t="s">
        <v>11</v>
      </c>
      <c r="C11" s="375">
        <v>147.5493822070587</v>
      </c>
      <c r="D11" s="370">
        <v>0.22927456381417413</v>
      </c>
      <c r="E11" s="376">
        <v>268.89102247888678</v>
      </c>
      <c r="F11" s="372">
        <v>0.14093912950218024</v>
      </c>
      <c r="G11" s="376">
        <v>395.92835935280442</v>
      </c>
      <c r="H11" s="372">
        <v>0.12209960142151349</v>
      </c>
      <c r="I11" s="366"/>
      <c r="J11" s="366"/>
      <c r="K11" s="366"/>
      <c r="L11" s="366"/>
      <c r="M11" s="366"/>
      <c r="N11" s="366"/>
      <c r="O11" s="366"/>
    </row>
    <row r="12" spans="1:18" ht="15" customHeight="1" x14ac:dyDescent="0.2">
      <c r="B12" s="368" t="s">
        <v>10</v>
      </c>
      <c r="C12" s="375">
        <v>115.2994865987163</v>
      </c>
      <c r="D12" s="370">
        <v>0.3147652045745955</v>
      </c>
      <c r="E12" s="377">
        <v>204.83215003441259</v>
      </c>
      <c r="F12" s="373">
        <v>0.31111983196111009</v>
      </c>
      <c r="G12" s="377">
        <v>330.58331097697379</v>
      </c>
      <c r="H12" s="373">
        <v>0.15815624794707278</v>
      </c>
      <c r="I12" s="366"/>
      <c r="J12" s="366"/>
      <c r="K12" s="366"/>
      <c r="L12" s="366"/>
      <c r="M12" s="366"/>
      <c r="N12" s="366"/>
      <c r="O12" s="366"/>
    </row>
    <row r="13" spans="1:18" ht="15" customHeight="1" x14ac:dyDescent="0.2">
      <c r="B13" s="368" t="s">
        <v>40</v>
      </c>
      <c r="C13" s="375">
        <v>102.09715979137333</v>
      </c>
      <c r="D13" s="370">
        <v>0.41014336050589367</v>
      </c>
      <c r="E13" s="377">
        <v>180.31872158397087</v>
      </c>
      <c r="F13" s="373">
        <v>0.40622867690390724</v>
      </c>
      <c r="G13" s="377">
        <v>256.65733234532058</v>
      </c>
      <c r="H13" s="373">
        <v>0.41334448095275916</v>
      </c>
      <c r="I13" s="366"/>
      <c r="J13" s="366"/>
      <c r="K13" s="366"/>
      <c r="L13" s="366"/>
      <c r="M13" s="366"/>
      <c r="N13" s="366"/>
      <c r="O13" s="366"/>
    </row>
    <row r="14" spans="1:18" ht="15" customHeight="1" x14ac:dyDescent="0.2">
      <c r="B14" s="368" t="s">
        <v>41</v>
      </c>
      <c r="C14" s="375">
        <v>144.76282037565261</v>
      </c>
      <c r="D14" s="370">
        <v>0.14740177993429465</v>
      </c>
      <c r="E14" s="377">
        <v>247.03915311358458</v>
      </c>
      <c r="F14" s="373">
        <v>0.20540689105710064</v>
      </c>
      <c r="G14" s="377">
        <v>345.7646108925357</v>
      </c>
      <c r="H14" s="373">
        <v>0.23200359545480587</v>
      </c>
      <c r="I14" s="366"/>
      <c r="J14" s="366"/>
      <c r="K14" s="366"/>
      <c r="L14" s="366"/>
      <c r="M14" s="366"/>
      <c r="N14" s="366"/>
      <c r="O14" s="366"/>
    </row>
    <row r="15" spans="1:18" ht="15" customHeight="1" x14ac:dyDescent="0.2">
      <c r="B15" s="368" t="s">
        <v>9</v>
      </c>
      <c r="C15" s="375">
        <v>150.53107336956182</v>
      </c>
      <c r="D15" s="370">
        <v>0.18578044053274481</v>
      </c>
      <c r="E15" s="377">
        <v>245.05990973060395</v>
      </c>
      <c r="F15" s="373">
        <v>0.24900456165307633</v>
      </c>
      <c r="G15" s="377">
        <v>351.40887979737221</v>
      </c>
      <c r="H15" s="373">
        <v>0.22946567067300586</v>
      </c>
      <c r="I15" s="366"/>
      <c r="J15" s="366"/>
      <c r="K15" s="366"/>
      <c r="L15" s="366"/>
      <c r="M15" s="366"/>
      <c r="N15" s="366"/>
      <c r="O15" s="366"/>
    </row>
    <row r="16" spans="1:18" ht="15" customHeight="1" x14ac:dyDescent="0.2">
      <c r="B16" s="368" t="s">
        <v>8</v>
      </c>
      <c r="C16" s="375">
        <v>107.94195501249601</v>
      </c>
      <c r="D16" s="370">
        <v>0.59405335665966841</v>
      </c>
      <c r="E16" s="377">
        <v>175.68550996821824</v>
      </c>
      <c r="F16" s="373">
        <v>0.53446033365202195</v>
      </c>
      <c r="G16" s="377">
        <v>241.04548907388445</v>
      </c>
      <c r="H16" s="373">
        <v>0.51741279362196468</v>
      </c>
      <c r="I16" s="366"/>
      <c r="J16" s="366"/>
      <c r="K16" s="366"/>
      <c r="L16" s="366"/>
      <c r="M16" s="366"/>
      <c r="N16" s="366"/>
      <c r="O16" s="366"/>
    </row>
    <row r="17" spans="1:15" ht="15" customHeight="1" x14ac:dyDescent="0.2">
      <c r="B17" s="368" t="s">
        <v>7</v>
      </c>
      <c r="C17" s="375">
        <v>125.87213592233127</v>
      </c>
      <c r="D17" s="370">
        <v>0.25525634790492741</v>
      </c>
      <c r="E17" s="377">
        <v>207.94066718520995</v>
      </c>
      <c r="F17" s="373">
        <v>0.32132279879627212</v>
      </c>
      <c r="G17" s="377">
        <v>279.20693166591678</v>
      </c>
      <c r="H17" s="373">
        <v>0.3517359780455645</v>
      </c>
      <c r="I17" s="366"/>
      <c r="J17" s="366"/>
      <c r="K17" s="366"/>
      <c r="L17" s="366"/>
      <c r="M17" s="366"/>
      <c r="N17" s="366"/>
      <c r="O17" s="366"/>
    </row>
    <row r="18" spans="1:15" ht="15" customHeight="1" x14ac:dyDescent="0.2">
      <c r="B18" s="368" t="s">
        <v>43</v>
      </c>
      <c r="C18" s="375">
        <v>136.2408995675153</v>
      </c>
      <c r="D18" s="370">
        <v>0.23549194046155553</v>
      </c>
      <c r="E18" s="377">
        <v>237.31354745300524</v>
      </c>
      <c r="F18" s="373">
        <v>0.25004414696187605</v>
      </c>
      <c r="G18" s="377">
        <v>328.90690951993179</v>
      </c>
      <c r="H18" s="373">
        <v>0.26137510135075198</v>
      </c>
      <c r="I18" s="366"/>
      <c r="J18" s="366"/>
      <c r="K18" s="366"/>
      <c r="L18" s="366"/>
      <c r="M18" s="366"/>
      <c r="N18" s="366"/>
      <c r="O18" s="366"/>
    </row>
    <row r="19" spans="1:15" ht="15" customHeight="1" x14ac:dyDescent="0.2">
      <c r="B19" s="368" t="s">
        <v>44</v>
      </c>
      <c r="C19" s="375">
        <v>150.83147763163603</v>
      </c>
      <c r="D19" s="370">
        <v>0.11181244947525565</v>
      </c>
      <c r="E19" s="377">
        <v>253.21731329345238</v>
      </c>
      <c r="F19" s="373">
        <v>0.23387606728039201</v>
      </c>
      <c r="G19" s="377">
        <v>349.54074165233345</v>
      </c>
      <c r="H19" s="373">
        <v>0.28661556670407345</v>
      </c>
      <c r="I19" s="366"/>
      <c r="J19" s="366"/>
      <c r="K19" s="366"/>
      <c r="L19" s="366"/>
      <c r="M19" s="366"/>
      <c r="N19" s="366"/>
      <c r="O19" s="366"/>
    </row>
    <row r="20" spans="1:15" ht="15" customHeight="1" x14ac:dyDescent="0.2">
      <c r="B20" s="368" t="s">
        <v>6</v>
      </c>
      <c r="C20" s="375">
        <v>153.52926977136164</v>
      </c>
      <c r="D20" s="370">
        <v>0.1344860361109291</v>
      </c>
      <c r="E20" s="377">
        <v>264.92807511075006</v>
      </c>
      <c r="F20" s="373">
        <v>0.10647381856460307</v>
      </c>
      <c r="G20" s="377">
        <v>378.57772106479274</v>
      </c>
      <c r="H20" s="373">
        <v>0.11301296917676013</v>
      </c>
      <c r="I20" s="366"/>
      <c r="J20" s="366"/>
      <c r="K20" s="366"/>
      <c r="L20" s="366"/>
      <c r="M20" s="366"/>
      <c r="N20" s="366"/>
      <c r="O20" s="366"/>
    </row>
    <row r="21" spans="1:15" ht="15" customHeight="1" x14ac:dyDescent="0.2">
      <c r="B21" s="368" t="s">
        <v>5</v>
      </c>
      <c r="C21" s="375">
        <v>126.94141460905375</v>
      </c>
      <c r="D21" s="370">
        <v>0.25595472115290346</v>
      </c>
      <c r="E21" s="377">
        <v>224.46186692759244</v>
      </c>
      <c r="F21" s="373">
        <v>0.25302059417381367</v>
      </c>
      <c r="G21" s="377">
        <v>315.88550191991516</v>
      </c>
      <c r="H21" s="373">
        <v>0.28054125877626807</v>
      </c>
      <c r="I21" s="366"/>
      <c r="J21" s="366"/>
      <c r="K21" s="366"/>
      <c r="L21" s="366"/>
      <c r="M21" s="366"/>
      <c r="N21" s="366"/>
      <c r="O21" s="366"/>
    </row>
    <row r="22" spans="1:15" ht="15" customHeight="1" x14ac:dyDescent="0.2">
      <c r="B22" s="368" t="s">
        <v>38</v>
      </c>
      <c r="C22" s="375">
        <v>99.258293771193124</v>
      </c>
      <c r="D22" s="370">
        <v>0.603504234285271</v>
      </c>
      <c r="E22" s="377">
        <v>164.13698912696555</v>
      </c>
      <c r="F22" s="373">
        <v>0.62193096076688215</v>
      </c>
      <c r="G22" s="377">
        <v>207.58094003561939</v>
      </c>
      <c r="H22" s="373">
        <v>0.62020246622121555</v>
      </c>
      <c r="I22" s="366"/>
      <c r="J22" s="366"/>
      <c r="K22" s="366"/>
      <c r="L22" s="366"/>
      <c r="M22" s="366"/>
      <c r="N22" s="366"/>
      <c r="O22" s="366"/>
    </row>
    <row r="23" spans="1:15" ht="15" customHeight="1" x14ac:dyDescent="0.2">
      <c r="B23" s="368" t="s">
        <v>45</v>
      </c>
      <c r="C23" s="375">
        <v>154.72135125480048</v>
      </c>
      <c r="D23" s="370">
        <v>0.10622668553344752</v>
      </c>
      <c r="E23" s="377">
        <v>236.19713852664341</v>
      </c>
      <c r="F23" s="373">
        <v>0.17654732573026788</v>
      </c>
      <c r="G23" s="377">
        <v>328.06932937768619</v>
      </c>
      <c r="H23" s="373">
        <v>0.22900152658862472</v>
      </c>
      <c r="I23" s="366"/>
      <c r="J23" s="366"/>
      <c r="K23" s="366"/>
      <c r="L23" s="366"/>
      <c r="M23" s="366"/>
      <c r="N23" s="366"/>
      <c r="O23" s="366"/>
    </row>
    <row r="24" spans="1:15" ht="15" customHeight="1" x14ac:dyDescent="0.2">
      <c r="B24" s="368" t="s">
        <v>46</v>
      </c>
      <c r="C24" s="375">
        <v>113.45598910411577</v>
      </c>
      <c r="D24" s="370">
        <v>0.36850711282657228</v>
      </c>
      <c r="E24" s="377">
        <v>190.63366503275941</v>
      </c>
      <c r="F24" s="373">
        <v>0.43768195102876023</v>
      </c>
      <c r="G24" s="377">
        <v>267.65350229771633</v>
      </c>
      <c r="H24" s="373">
        <v>0.44005733904876798</v>
      </c>
      <c r="I24" s="366"/>
      <c r="J24" s="366"/>
      <c r="K24" s="366"/>
      <c r="L24" s="366"/>
      <c r="M24" s="366"/>
      <c r="N24" s="366"/>
      <c r="O24" s="366"/>
    </row>
    <row r="25" spans="1:15" ht="15" customHeight="1" x14ac:dyDescent="0.2">
      <c r="B25" s="368" t="s">
        <v>47</v>
      </c>
      <c r="C25" s="375">
        <v>100.11541155520632</v>
      </c>
      <c r="D25" s="370">
        <v>0.46718148582071423</v>
      </c>
      <c r="E25" s="377">
        <v>235.5970924092446</v>
      </c>
      <c r="F25" s="373">
        <v>0.44518467986335225</v>
      </c>
      <c r="G25" s="377">
        <v>279.45477888730466</v>
      </c>
      <c r="H25" s="373">
        <v>0.45283708402266909</v>
      </c>
      <c r="I25" s="366"/>
      <c r="J25" s="366"/>
      <c r="K25" s="366"/>
      <c r="L25" s="366"/>
      <c r="M25" s="366"/>
      <c r="N25" s="366"/>
      <c r="O25" s="366"/>
    </row>
    <row r="26" spans="1:15" ht="15" customHeight="1" x14ac:dyDescent="0.2">
      <c r="B26" s="368" t="s">
        <v>48</v>
      </c>
      <c r="C26" s="375">
        <v>163.06852590446894</v>
      </c>
      <c r="D26" s="370">
        <v>0.23075186922002799</v>
      </c>
      <c r="E26" s="377">
        <v>276.7167505945938</v>
      </c>
      <c r="F26" s="373">
        <v>0.31102922752086132</v>
      </c>
      <c r="G26" s="377">
        <v>363.0806336917488</v>
      </c>
      <c r="H26" s="373">
        <v>0.37211564157268406</v>
      </c>
      <c r="I26" s="366"/>
      <c r="J26" s="366"/>
      <c r="K26" s="366"/>
      <c r="L26" s="366"/>
      <c r="M26" s="366"/>
      <c r="N26" s="366"/>
      <c r="O26" s="366"/>
    </row>
    <row r="27" spans="1:15" ht="15" customHeight="1" x14ac:dyDescent="0.2">
      <c r="B27" s="368" t="s">
        <v>49</v>
      </c>
      <c r="C27" s="375">
        <v>186.6</v>
      </c>
      <c r="D27" s="370">
        <v>0.31907862476174542</v>
      </c>
      <c r="E27" s="377">
        <v>175.44434662998515</v>
      </c>
      <c r="F27" s="373">
        <v>0.4102615505006954</v>
      </c>
      <c r="G27" s="377">
        <v>241.96718146718192</v>
      </c>
      <c r="H27" s="373">
        <v>0.43593346924304377</v>
      </c>
      <c r="I27" s="366"/>
      <c r="J27" s="366"/>
      <c r="K27" s="366"/>
      <c r="L27" s="366"/>
      <c r="M27" s="366"/>
      <c r="N27" s="366"/>
      <c r="O27" s="366"/>
    </row>
    <row r="28" spans="1:15" ht="15" customHeight="1" x14ac:dyDescent="0.2">
      <c r="B28" s="368" t="s">
        <v>4</v>
      </c>
      <c r="C28" s="375" t="s">
        <v>375</v>
      </c>
      <c r="D28" s="370" t="s">
        <v>375</v>
      </c>
      <c r="E28" s="377" t="s">
        <v>375</v>
      </c>
      <c r="F28" s="373" t="s">
        <v>375</v>
      </c>
      <c r="G28" s="377" t="s">
        <v>375</v>
      </c>
      <c r="H28" s="373" t="s">
        <v>375</v>
      </c>
      <c r="I28" s="366"/>
      <c r="J28" s="366"/>
      <c r="K28" s="366"/>
      <c r="L28" s="366"/>
      <c r="M28" s="366"/>
      <c r="N28" s="366"/>
      <c r="O28" s="366"/>
    </row>
    <row r="29" spans="1:15" ht="15" customHeight="1" x14ac:dyDescent="0.2">
      <c r="B29" s="369" t="s">
        <v>3</v>
      </c>
      <c r="C29" s="378">
        <v>142.25961675992255</v>
      </c>
      <c r="D29" s="371">
        <v>0.24928461074596675</v>
      </c>
      <c r="E29" s="378">
        <v>243.84841579083127</v>
      </c>
      <c r="F29" s="374">
        <v>0.26863657988679401</v>
      </c>
      <c r="G29" s="378">
        <v>340.97698728645707</v>
      </c>
      <c r="H29" s="374">
        <v>0.28572109524636463</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626"/>
      <c r="J31" s="626"/>
      <c r="K31" s="626"/>
      <c r="L31" s="626"/>
      <c r="M31" s="626"/>
      <c r="N31" s="626"/>
      <c r="O31" s="626"/>
    </row>
    <row r="32" spans="1:15" ht="36.75" customHeight="1" x14ac:dyDescent="0.2">
      <c r="B32" s="1177" t="s">
        <v>300</v>
      </c>
      <c r="C32" s="1177"/>
      <c r="D32" s="1177"/>
      <c r="E32" s="1177"/>
      <c r="F32" s="1177"/>
      <c r="G32" s="1177"/>
      <c r="H32" s="1177"/>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153"/>
        <color rgb="FFFCFCFF"/>
        <color rgb="FF63BE7B"/>
      </colorScale>
    </cfRule>
  </conditionalFormatting>
  <conditionalFormatting sqref="E11:E28">
    <cfRule type="colorScale" priority="2">
      <colorScale>
        <cfvo type="num" val="153"/>
        <cfvo type="num" val="269"/>
        <color rgb="FFFCFCFF"/>
        <color rgb="FF63BE7B"/>
      </colorScale>
    </cfRule>
  </conditionalFormatting>
  <conditionalFormatting sqref="G11:G28">
    <cfRule type="colorScale" priority="1">
      <colorScale>
        <cfvo type="num" val="260"/>
        <cfvo type="num" val="387"/>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75">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68</v>
      </c>
      <c r="C1" s="361" t="s">
        <v>68</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468</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140</v>
      </c>
      <c r="D10" s="443" t="s">
        <v>165</v>
      </c>
      <c r="E10" s="442" t="s">
        <v>140</v>
      </c>
      <c r="F10" s="443" t="s">
        <v>165</v>
      </c>
      <c r="G10" s="442" t="s">
        <v>140</v>
      </c>
      <c r="H10" s="444" t="s">
        <v>165</v>
      </c>
      <c r="I10" s="366"/>
      <c r="J10" s="366"/>
      <c r="K10" s="366"/>
      <c r="L10" s="366"/>
      <c r="M10" s="366"/>
      <c r="N10" s="366"/>
      <c r="O10" s="366"/>
    </row>
    <row r="11" spans="1:18" ht="15" customHeight="1" x14ac:dyDescent="0.2">
      <c r="B11" s="367" t="s">
        <v>11</v>
      </c>
      <c r="C11" s="375" t="s">
        <v>375</v>
      </c>
      <c r="D11" s="370" t="s">
        <v>375</v>
      </c>
      <c r="E11" s="376">
        <v>124.32666666666667</v>
      </c>
      <c r="F11" s="372">
        <v>0.32235398085576883</v>
      </c>
      <c r="G11" s="376">
        <v>691.10749999999985</v>
      </c>
      <c r="H11" s="372">
        <v>0.2339074510107762</v>
      </c>
      <c r="I11" s="366"/>
      <c r="J11" s="366"/>
      <c r="K11" s="366"/>
      <c r="L11" s="366"/>
      <c r="M11" s="366"/>
      <c r="N11" s="366"/>
      <c r="O11" s="366"/>
    </row>
    <row r="12" spans="1:18" ht="15" customHeight="1" x14ac:dyDescent="0.2">
      <c r="B12" s="368" t="s">
        <v>10</v>
      </c>
      <c r="C12" s="375" t="s">
        <v>375</v>
      </c>
      <c r="D12" s="370" t="s">
        <v>375</v>
      </c>
      <c r="E12" s="377" t="s">
        <v>375</v>
      </c>
      <c r="F12" s="373" t="s">
        <v>375</v>
      </c>
      <c r="G12" s="377" t="s">
        <v>375</v>
      </c>
      <c r="H12" s="373" t="s">
        <v>375</v>
      </c>
      <c r="I12" s="366"/>
      <c r="J12" s="366"/>
      <c r="K12" s="366"/>
      <c r="L12" s="366"/>
      <c r="M12" s="366"/>
      <c r="N12" s="366"/>
      <c r="O12" s="366"/>
    </row>
    <row r="13" spans="1:18" ht="15" customHeight="1" x14ac:dyDescent="0.2">
      <c r="B13" s="368" t="s">
        <v>40</v>
      </c>
      <c r="C13" s="375">
        <v>282.85714285714283</v>
      </c>
      <c r="D13" s="370">
        <v>0.20176751874179988</v>
      </c>
      <c r="E13" s="377">
        <v>404.815</v>
      </c>
      <c r="F13" s="373">
        <v>0.20155364332595146</v>
      </c>
      <c r="G13" s="377">
        <v>623.18714285714282</v>
      </c>
      <c r="H13" s="373">
        <v>0.10412788279884191</v>
      </c>
      <c r="I13" s="366"/>
      <c r="J13" s="366"/>
      <c r="K13" s="366"/>
      <c r="L13" s="366"/>
      <c r="M13" s="366"/>
      <c r="N13" s="366"/>
      <c r="O13" s="366"/>
    </row>
    <row r="14" spans="1:18" ht="15" customHeight="1" x14ac:dyDescent="0.2">
      <c r="B14" s="368" t="s">
        <v>41</v>
      </c>
      <c r="C14" s="375" t="s">
        <v>375</v>
      </c>
      <c r="D14" s="370" t="s">
        <v>375</v>
      </c>
      <c r="E14" s="377" t="s">
        <v>375</v>
      </c>
      <c r="F14" s="373" t="s">
        <v>375</v>
      </c>
      <c r="G14" s="377" t="s">
        <v>375</v>
      </c>
      <c r="H14" s="373" t="s">
        <v>375</v>
      </c>
      <c r="I14" s="366"/>
      <c r="J14" s="366"/>
      <c r="K14" s="366"/>
      <c r="L14" s="366"/>
      <c r="M14" s="366"/>
      <c r="N14" s="366"/>
      <c r="O14" s="366"/>
    </row>
    <row r="15" spans="1:18" ht="15" customHeight="1" x14ac:dyDescent="0.2">
      <c r="B15" s="368" t="s">
        <v>9</v>
      </c>
      <c r="C15" s="375" t="s">
        <v>375</v>
      </c>
      <c r="D15" s="370" t="s">
        <v>375</v>
      </c>
      <c r="E15" s="377" t="s">
        <v>375</v>
      </c>
      <c r="F15" s="373" t="s">
        <v>375</v>
      </c>
      <c r="G15" s="377" t="s">
        <v>375</v>
      </c>
      <c r="H15" s="373" t="s">
        <v>375</v>
      </c>
      <c r="I15" s="366"/>
      <c r="J15" s="366"/>
      <c r="K15" s="366"/>
      <c r="L15" s="366"/>
      <c r="M15" s="366"/>
      <c r="N15" s="366"/>
      <c r="O15" s="366"/>
    </row>
    <row r="16" spans="1:18" ht="15" customHeight="1" x14ac:dyDescent="0.2">
      <c r="B16" s="368" t="s">
        <v>8</v>
      </c>
      <c r="C16" s="375" t="s">
        <v>375</v>
      </c>
      <c r="D16" s="370" t="s">
        <v>375</v>
      </c>
      <c r="E16" s="377" t="s">
        <v>375</v>
      </c>
      <c r="F16" s="373" t="s">
        <v>375</v>
      </c>
      <c r="G16" s="377" t="s">
        <v>375</v>
      </c>
      <c r="H16" s="373" t="s">
        <v>375</v>
      </c>
      <c r="I16" s="366"/>
      <c r="J16" s="366"/>
      <c r="K16" s="366"/>
      <c r="L16" s="366"/>
      <c r="M16" s="366"/>
      <c r="N16" s="366"/>
      <c r="O16" s="366"/>
    </row>
    <row r="17" spans="1:15" ht="15" customHeight="1" x14ac:dyDescent="0.2">
      <c r="B17" s="368" t="s">
        <v>7</v>
      </c>
      <c r="C17" s="375">
        <v>305.03000000000014</v>
      </c>
      <c r="D17" s="370">
        <v>0.44057727591598089</v>
      </c>
      <c r="E17" s="377">
        <v>529.40073136427566</v>
      </c>
      <c r="F17" s="373">
        <v>0.47542500687528133</v>
      </c>
      <c r="G17" s="377">
        <v>700.47838260869469</v>
      </c>
      <c r="H17" s="373">
        <v>0.3763352623827993</v>
      </c>
      <c r="I17" s="366"/>
      <c r="J17" s="366"/>
      <c r="K17" s="366"/>
      <c r="L17" s="366"/>
      <c r="M17" s="366"/>
      <c r="N17" s="366"/>
      <c r="O17" s="366"/>
    </row>
    <row r="18" spans="1:15" ht="15" customHeight="1" x14ac:dyDescent="0.2">
      <c r="B18" s="368" t="s">
        <v>43</v>
      </c>
      <c r="C18" s="375">
        <v>412.62</v>
      </c>
      <c r="D18" s="370">
        <v>0.29290056812660864</v>
      </c>
      <c r="E18" s="377">
        <v>800</v>
      </c>
      <c r="F18" s="373">
        <v>0</v>
      </c>
      <c r="G18" s="377">
        <v>934.44499999999994</v>
      </c>
      <c r="H18" s="373">
        <v>0.44063331300167108</v>
      </c>
      <c r="I18" s="366"/>
      <c r="J18" s="366"/>
      <c r="K18" s="366"/>
      <c r="L18" s="366"/>
      <c r="M18" s="366"/>
      <c r="N18" s="366"/>
      <c r="O18" s="366"/>
    </row>
    <row r="19" spans="1:15" ht="15" customHeight="1" x14ac:dyDescent="0.2">
      <c r="B19" s="368" t="s">
        <v>44</v>
      </c>
      <c r="C19" s="375">
        <v>280.42857142857144</v>
      </c>
      <c r="D19" s="370">
        <v>0.11394111985788848</v>
      </c>
      <c r="E19" s="377">
        <v>493.15391304347838</v>
      </c>
      <c r="F19" s="373">
        <v>0.35290541269830084</v>
      </c>
      <c r="G19" s="377">
        <v>784.62703124999973</v>
      </c>
      <c r="H19" s="373">
        <v>0.46388438923009284</v>
      </c>
      <c r="I19" s="366"/>
      <c r="J19" s="366"/>
      <c r="K19" s="366"/>
      <c r="L19" s="366"/>
      <c r="M19" s="366"/>
      <c r="N19" s="366"/>
      <c r="O19" s="366"/>
    </row>
    <row r="20" spans="1:15" ht="15" customHeight="1" x14ac:dyDescent="0.2">
      <c r="B20" s="368" t="s">
        <v>6</v>
      </c>
      <c r="C20" s="375">
        <v>299.23016393442623</v>
      </c>
      <c r="D20" s="370">
        <v>0.12861193542972826</v>
      </c>
      <c r="E20" s="377">
        <v>1230.4046874999997</v>
      </c>
      <c r="F20" s="373">
        <v>0.40669484311289372</v>
      </c>
      <c r="G20" s="440">
        <v>1526.9936363636366</v>
      </c>
      <c r="H20" s="373">
        <v>0.1877489694269226</v>
      </c>
      <c r="I20" s="366"/>
      <c r="J20" s="366"/>
      <c r="K20" s="366"/>
      <c r="L20" s="366"/>
      <c r="M20" s="366"/>
      <c r="N20" s="366"/>
      <c r="O20" s="366"/>
    </row>
    <row r="21" spans="1:15" ht="15" customHeight="1" x14ac:dyDescent="0.2">
      <c r="B21" s="368" t="s">
        <v>5</v>
      </c>
      <c r="C21" s="375" t="s">
        <v>375</v>
      </c>
      <c r="D21" s="370" t="s">
        <v>375</v>
      </c>
      <c r="E21" s="377" t="s">
        <v>375</v>
      </c>
      <c r="F21" s="373" t="s">
        <v>375</v>
      </c>
      <c r="G21" s="377" t="s">
        <v>375</v>
      </c>
      <c r="H21" s="373" t="s">
        <v>375</v>
      </c>
      <c r="I21" s="366"/>
      <c r="J21" s="366"/>
      <c r="K21" s="366"/>
      <c r="L21" s="366"/>
      <c r="M21" s="366"/>
      <c r="N21" s="366"/>
      <c r="O21" s="366"/>
    </row>
    <row r="22" spans="1:15" ht="15" customHeight="1" x14ac:dyDescent="0.2">
      <c r="B22" s="368" t="s">
        <v>38</v>
      </c>
      <c r="C22" s="375">
        <v>300</v>
      </c>
      <c r="D22" s="370">
        <v>0</v>
      </c>
      <c r="E22" s="377">
        <v>404.5641477142857</v>
      </c>
      <c r="F22" s="373">
        <v>0.88038983599067844</v>
      </c>
      <c r="G22" s="377">
        <v>584.99235714285714</v>
      </c>
      <c r="H22" s="373">
        <v>0.52587400360820291</v>
      </c>
      <c r="I22" s="366"/>
      <c r="J22" s="366"/>
      <c r="K22" s="366"/>
      <c r="L22" s="366"/>
      <c r="M22" s="366"/>
      <c r="N22" s="366"/>
      <c r="O22" s="366"/>
    </row>
    <row r="23" spans="1:15" ht="15" customHeight="1" x14ac:dyDescent="0.2">
      <c r="B23" s="368" t="s">
        <v>45</v>
      </c>
      <c r="C23" s="375" t="s">
        <v>375</v>
      </c>
      <c r="D23" s="370" t="s">
        <v>375</v>
      </c>
      <c r="E23" s="377">
        <v>364.47133333333329</v>
      </c>
      <c r="F23" s="373">
        <v>0.17366649080077864</v>
      </c>
      <c r="G23" s="377">
        <v>520.31159420289839</v>
      </c>
      <c r="H23" s="373">
        <v>0.32589594307022857</v>
      </c>
      <c r="I23" s="366"/>
      <c r="J23" s="366"/>
      <c r="K23" s="366"/>
      <c r="L23" s="366"/>
      <c r="M23" s="366"/>
      <c r="N23" s="366"/>
      <c r="O23" s="366"/>
    </row>
    <row r="24" spans="1:15" ht="15" customHeight="1" x14ac:dyDescent="0.2">
      <c r="B24" s="368" t="s">
        <v>46</v>
      </c>
      <c r="C24" s="375">
        <v>233.93</v>
      </c>
      <c r="D24" s="370">
        <v>0</v>
      </c>
      <c r="E24" s="377" t="s">
        <v>375</v>
      </c>
      <c r="F24" s="373" t="s">
        <v>375</v>
      </c>
      <c r="G24" s="377">
        <v>411.83</v>
      </c>
      <c r="H24" s="373">
        <v>8.8596532329420982E-2</v>
      </c>
      <c r="I24" s="366"/>
      <c r="J24" s="366"/>
      <c r="K24" s="366"/>
      <c r="L24" s="366"/>
      <c r="M24" s="366"/>
      <c r="N24" s="366"/>
      <c r="O24" s="366"/>
    </row>
    <row r="25" spans="1:15" ht="15" customHeight="1" x14ac:dyDescent="0.2">
      <c r="B25" s="368" t="s">
        <v>47</v>
      </c>
      <c r="C25" s="375">
        <v>547.3610000000001</v>
      </c>
      <c r="D25" s="370">
        <v>0.18938225782913076</v>
      </c>
      <c r="E25" s="377">
        <v>956.24142857142851</v>
      </c>
      <c r="F25" s="373">
        <v>0.51980246330853841</v>
      </c>
      <c r="G25" s="377">
        <v>1049.3154545454547</v>
      </c>
      <c r="H25" s="373">
        <v>0.27940773545837005</v>
      </c>
      <c r="I25" s="366"/>
      <c r="J25" s="366"/>
      <c r="K25" s="366"/>
      <c r="L25" s="366"/>
      <c r="M25" s="366"/>
      <c r="N25" s="366"/>
      <c r="O25" s="366"/>
    </row>
    <row r="26" spans="1:15" ht="15" customHeight="1" x14ac:dyDescent="0.2">
      <c r="B26" s="368" t="s">
        <v>48</v>
      </c>
      <c r="C26" s="375">
        <v>282.8250940310715</v>
      </c>
      <c r="D26" s="370">
        <v>0.2100713174862911</v>
      </c>
      <c r="E26" s="377">
        <v>439.95629317980428</v>
      </c>
      <c r="F26" s="373">
        <v>0.28753678110338843</v>
      </c>
      <c r="G26" s="377">
        <v>718.49180384425915</v>
      </c>
      <c r="H26" s="373">
        <v>0.30057397754193127</v>
      </c>
      <c r="I26" s="366"/>
      <c r="J26" s="366"/>
      <c r="K26" s="366"/>
      <c r="L26" s="366"/>
      <c r="M26" s="366"/>
      <c r="N26" s="366"/>
      <c r="O26" s="366"/>
    </row>
    <row r="27" spans="1:15" ht="15" customHeight="1" x14ac:dyDescent="0.2">
      <c r="B27" s="368" t="s">
        <v>49</v>
      </c>
      <c r="C27" s="375" t="s">
        <v>375</v>
      </c>
      <c r="D27" s="370" t="s">
        <v>375</v>
      </c>
      <c r="E27" s="377" t="s">
        <v>375</v>
      </c>
      <c r="F27" s="373" t="s">
        <v>375</v>
      </c>
      <c r="G27" s="377" t="s">
        <v>375</v>
      </c>
      <c r="H27" s="373" t="s">
        <v>375</v>
      </c>
      <c r="I27" s="366"/>
      <c r="J27" s="366"/>
      <c r="K27" s="366"/>
      <c r="L27" s="366"/>
      <c r="M27" s="366"/>
      <c r="N27" s="366"/>
      <c r="O27" s="366"/>
    </row>
    <row r="28" spans="1:15" ht="15" customHeight="1" x14ac:dyDescent="0.2">
      <c r="B28" s="368" t="s">
        <v>4</v>
      </c>
      <c r="C28" s="375" t="s">
        <v>375</v>
      </c>
      <c r="D28" s="370" t="s">
        <v>375</v>
      </c>
      <c r="E28" s="377" t="s">
        <v>375</v>
      </c>
      <c r="F28" s="373" t="s">
        <v>375</v>
      </c>
      <c r="G28" s="377" t="s">
        <v>375</v>
      </c>
      <c r="H28" s="373" t="s">
        <v>375</v>
      </c>
      <c r="I28" s="366"/>
      <c r="J28" s="366"/>
      <c r="K28" s="366"/>
      <c r="L28" s="366"/>
      <c r="M28" s="366"/>
      <c r="N28" s="366"/>
      <c r="O28" s="366"/>
    </row>
    <row r="29" spans="1:15" ht="15" customHeight="1" x14ac:dyDescent="0.2">
      <c r="B29" s="369" t="s">
        <v>3</v>
      </c>
      <c r="C29" s="378">
        <v>289.76659050966765</v>
      </c>
      <c r="D29" s="371">
        <v>0.29989813440139307</v>
      </c>
      <c r="E29" s="378">
        <v>470.7154421329476</v>
      </c>
      <c r="F29" s="374">
        <v>0.42609689742727497</v>
      </c>
      <c r="G29" s="378">
        <v>719.42829805690553</v>
      </c>
      <c r="H29" s="374">
        <v>0.35252904294999221</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626"/>
      <c r="J31" s="626"/>
      <c r="K31" s="626"/>
      <c r="L31" s="626"/>
      <c r="M31" s="626"/>
      <c r="N31" s="626"/>
      <c r="O31" s="626"/>
    </row>
    <row r="32" spans="1:15" ht="36.75" customHeight="1" x14ac:dyDescent="0.2">
      <c r="B32" s="1177" t="s">
        <v>300</v>
      </c>
      <c r="C32" s="1177"/>
      <c r="D32" s="1177"/>
      <c r="E32" s="1177"/>
      <c r="F32" s="1177"/>
      <c r="G32" s="1177"/>
      <c r="H32" s="1177"/>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76">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70</v>
      </c>
      <c r="C1" s="361" t="s">
        <v>203</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467</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140</v>
      </c>
      <c r="D10" s="443" t="s">
        <v>165</v>
      </c>
      <c r="E10" s="442" t="s">
        <v>140</v>
      </c>
      <c r="F10" s="443" t="s">
        <v>165</v>
      </c>
      <c r="G10" s="442" t="s">
        <v>140</v>
      </c>
      <c r="H10" s="444" t="s">
        <v>165</v>
      </c>
      <c r="I10" s="366"/>
      <c r="J10" s="366"/>
      <c r="K10" s="366"/>
      <c r="L10" s="366"/>
      <c r="M10" s="366"/>
      <c r="N10" s="366"/>
      <c r="O10" s="366"/>
    </row>
    <row r="11" spans="1:18" ht="15" customHeight="1" x14ac:dyDescent="0.2">
      <c r="B11" s="367" t="s">
        <v>11</v>
      </c>
      <c r="C11" s="375" t="s">
        <v>375</v>
      </c>
      <c r="D11" s="370" t="s">
        <v>375</v>
      </c>
      <c r="E11" s="376" t="s">
        <v>375</v>
      </c>
      <c r="F11" s="372" t="s">
        <v>375</v>
      </c>
      <c r="G11" s="376" t="s">
        <v>375</v>
      </c>
      <c r="H11" s="372" t="s">
        <v>375</v>
      </c>
      <c r="I11" s="366"/>
      <c r="J11" s="366"/>
      <c r="K11" s="366"/>
      <c r="L11" s="366"/>
      <c r="M11" s="366"/>
      <c r="N11" s="366"/>
      <c r="O11" s="366"/>
    </row>
    <row r="12" spans="1:18" ht="15" customHeight="1" x14ac:dyDescent="0.2">
      <c r="B12" s="368" t="s">
        <v>10</v>
      </c>
      <c r="C12" s="375">
        <v>149.42000000000002</v>
      </c>
      <c r="D12" s="370">
        <v>0.69489733469035331</v>
      </c>
      <c r="E12" s="377">
        <v>130</v>
      </c>
      <c r="F12" s="373">
        <v>0</v>
      </c>
      <c r="G12" s="377">
        <v>290</v>
      </c>
      <c r="H12" s="373">
        <v>0</v>
      </c>
      <c r="I12" s="366"/>
      <c r="J12" s="366"/>
      <c r="K12" s="366"/>
      <c r="L12" s="366"/>
      <c r="M12" s="366"/>
      <c r="N12" s="366"/>
      <c r="O12" s="366"/>
    </row>
    <row r="13" spans="1:18" ht="15" customHeight="1" x14ac:dyDescent="0.2">
      <c r="B13" s="368" t="s">
        <v>40</v>
      </c>
      <c r="C13" s="375">
        <v>149.13021505376344</v>
      </c>
      <c r="D13" s="370">
        <v>0.22913620824527828</v>
      </c>
      <c r="E13" s="377">
        <v>245.55983606557376</v>
      </c>
      <c r="F13" s="373">
        <v>0.36662702680754</v>
      </c>
      <c r="G13" s="377">
        <v>370.03441176470625</v>
      </c>
      <c r="H13" s="373">
        <v>0.35426522531987575</v>
      </c>
      <c r="I13" s="366"/>
      <c r="J13" s="366"/>
      <c r="K13" s="366"/>
      <c r="L13" s="366"/>
      <c r="M13" s="366"/>
      <c r="N13" s="366"/>
      <c r="O13" s="366"/>
    </row>
    <row r="14" spans="1:18" ht="15" customHeight="1" x14ac:dyDescent="0.2">
      <c r="B14" s="368" t="s">
        <v>41</v>
      </c>
      <c r="C14" s="375" t="s">
        <v>375</v>
      </c>
      <c r="D14" s="370" t="s">
        <v>375</v>
      </c>
      <c r="E14" s="377" t="s">
        <v>375</v>
      </c>
      <c r="F14" s="373" t="s">
        <v>375</v>
      </c>
      <c r="G14" s="377" t="s">
        <v>375</v>
      </c>
      <c r="H14" s="373" t="s">
        <v>375</v>
      </c>
      <c r="I14" s="366"/>
      <c r="J14" s="366"/>
      <c r="K14" s="366"/>
      <c r="L14" s="366"/>
      <c r="M14" s="366"/>
      <c r="N14" s="366"/>
      <c r="O14" s="366"/>
    </row>
    <row r="15" spans="1:18" ht="15" customHeight="1" x14ac:dyDescent="0.2">
      <c r="B15" s="368" t="s">
        <v>9</v>
      </c>
      <c r="C15" s="375">
        <v>230.64124125874139</v>
      </c>
      <c r="D15" s="370">
        <v>0.43186421337712544</v>
      </c>
      <c r="E15" s="377">
        <v>326.82609310987385</v>
      </c>
      <c r="F15" s="373">
        <v>0.42474669570682705</v>
      </c>
      <c r="G15" s="377">
        <v>546.72608971234627</v>
      </c>
      <c r="H15" s="373">
        <v>0.3930068676577112</v>
      </c>
      <c r="I15" s="366"/>
      <c r="J15" s="366"/>
      <c r="K15" s="366"/>
      <c r="L15" s="366"/>
      <c r="M15" s="366"/>
      <c r="N15" s="366"/>
      <c r="O15" s="366"/>
    </row>
    <row r="16" spans="1:18" ht="15" customHeight="1" x14ac:dyDescent="0.2">
      <c r="B16" s="368" t="s">
        <v>8</v>
      </c>
      <c r="C16" s="375" t="s">
        <v>375</v>
      </c>
      <c r="D16" s="370" t="s">
        <v>375</v>
      </c>
      <c r="E16" s="377" t="s">
        <v>375</v>
      </c>
      <c r="F16" s="373" t="s">
        <v>375</v>
      </c>
      <c r="G16" s="377" t="s">
        <v>375</v>
      </c>
      <c r="H16" s="373" t="s">
        <v>375</v>
      </c>
      <c r="I16" s="366"/>
      <c r="J16" s="366"/>
      <c r="K16" s="366"/>
      <c r="L16" s="366"/>
      <c r="M16" s="366"/>
      <c r="N16" s="366"/>
      <c r="O16" s="366"/>
    </row>
    <row r="17" spans="1:15" ht="15" customHeight="1" x14ac:dyDescent="0.2">
      <c r="B17" s="368" t="s">
        <v>7</v>
      </c>
      <c r="C17" s="375">
        <v>238.19915761274038</v>
      </c>
      <c r="D17" s="370">
        <v>0.41176643419408021</v>
      </c>
      <c r="E17" s="377">
        <v>392.19249342969692</v>
      </c>
      <c r="F17" s="373">
        <v>0.51257147329037789</v>
      </c>
      <c r="G17" s="377">
        <v>564.30473369565391</v>
      </c>
      <c r="H17" s="373">
        <v>0.43679474152495684</v>
      </c>
      <c r="I17" s="366"/>
      <c r="J17" s="366"/>
      <c r="K17" s="366"/>
      <c r="L17" s="366"/>
      <c r="M17" s="366"/>
      <c r="N17" s="366"/>
      <c r="O17" s="366"/>
    </row>
    <row r="18" spans="1:15" ht="15" customHeight="1" x14ac:dyDescent="0.2">
      <c r="B18" s="368" t="s">
        <v>43</v>
      </c>
      <c r="C18" s="375">
        <v>167.19266816143491</v>
      </c>
      <c r="D18" s="370">
        <v>0.36653348074288128</v>
      </c>
      <c r="E18" s="377">
        <v>284.96600000000029</v>
      </c>
      <c r="F18" s="373">
        <v>0.41603594494806273</v>
      </c>
      <c r="G18" s="377">
        <v>404.644609929078</v>
      </c>
      <c r="H18" s="373">
        <v>0.54368272216081437</v>
      </c>
      <c r="I18" s="366"/>
      <c r="J18" s="366"/>
      <c r="K18" s="366"/>
      <c r="L18" s="366"/>
      <c r="M18" s="366"/>
      <c r="N18" s="366"/>
      <c r="O18" s="366"/>
    </row>
    <row r="19" spans="1:15" ht="15" customHeight="1" x14ac:dyDescent="0.2">
      <c r="B19" s="368" t="s">
        <v>44</v>
      </c>
      <c r="C19" s="375">
        <v>221.43714936980439</v>
      </c>
      <c r="D19" s="370">
        <v>0.14046228232950295</v>
      </c>
      <c r="E19" s="377">
        <v>291.46265369306133</v>
      </c>
      <c r="F19" s="373">
        <v>0.17977084001411661</v>
      </c>
      <c r="G19" s="377">
        <v>501.33127049180325</v>
      </c>
      <c r="H19" s="373">
        <v>0.18140846982882478</v>
      </c>
      <c r="I19" s="366"/>
      <c r="J19" s="366"/>
      <c r="K19" s="366"/>
      <c r="L19" s="366"/>
      <c r="M19" s="366"/>
      <c r="N19" s="366"/>
      <c r="O19" s="366"/>
    </row>
    <row r="20" spans="1:15" ht="15" customHeight="1" x14ac:dyDescent="0.2">
      <c r="B20" s="368" t="s">
        <v>6</v>
      </c>
      <c r="C20" s="375">
        <v>263.09638632312431</v>
      </c>
      <c r="D20" s="370">
        <v>0.14891179649797096</v>
      </c>
      <c r="E20" s="377">
        <v>403.23155026861076</v>
      </c>
      <c r="F20" s="373">
        <v>0.13728601524208878</v>
      </c>
      <c r="G20" s="440">
        <v>709.847683397683</v>
      </c>
      <c r="H20" s="373">
        <v>0.15688666528896711</v>
      </c>
      <c r="I20" s="366"/>
      <c r="J20" s="366"/>
      <c r="K20" s="366"/>
      <c r="L20" s="366"/>
      <c r="M20" s="366"/>
      <c r="N20" s="366"/>
      <c r="O20" s="366"/>
    </row>
    <row r="21" spans="1:15" ht="15" customHeight="1" x14ac:dyDescent="0.2">
      <c r="B21" s="368" t="s">
        <v>5</v>
      </c>
      <c r="C21" s="375">
        <v>189.93917905917868</v>
      </c>
      <c r="D21" s="370">
        <v>0.32234181798098827</v>
      </c>
      <c r="E21" s="377">
        <v>345.3841249404</v>
      </c>
      <c r="F21" s="373">
        <v>0.29255209821087796</v>
      </c>
      <c r="G21" s="377">
        <v>605.87040557668718</v>
      </c>
      <c r="H21" s="373">
        <v>0.27014557982834958</v>
      </c>
      <c r="I21" s="366"/>
      <c r="J21" s="366"/>
      <c r="K21" s="366"/>
      <c r="L21" s="366"/>
      <c r="M21" s="366"/>
      <c r="N21" s="366"/>
      <c r="O21" s="366"/>
    </row>
    <row r="22" spans="1:15" ht="15" customHeight="1" x14ac:dyDescent="0.2">
      <c r="B22" s="368" t="s">
        <v>38</v>
      </c>
      <c r="C22" s="375">
        <v>184.96986445783128</v>
      </c>
      <c r="D22" s="370">
        <v>0.38106029351989229</v>
      </c>
      <c r="E22" s="377">
        <v>239.99072968490876</v>
      </c>
      <c r="F22" s="373">
        <v>0.40151534221730723</v>
      </c>
      <c r="G22" s="377">
        <v>381.4408905852415</v>
      </c>
      <c r="H22" s="373">
        <v>0.43825760047942341</v>
      </c>
      <c r="I22" s="366"/>
      <c r="J22" s="366"/>
      <c r="K22" s="366"/>
      <c r="L22" s="366"/>
      <c r="M22" s="366"/>
      <c r="N22" s="366"/>
      <c r="O22" s="366"/>
    </row>
    <row r="23" spans="1:15" ht="15" customHeight="1" x14ac:dyDescent="0.2">
      <c r="B23" s="368" t="s">
        <v>45</v>
      </c>
      <c r="C23" s="375">
        <v>297.25763366336633</v>
      </c>
      <c r="D23" s="370">
        <v>6.1871985126063907E-2</v>
      </c>
      <c r="E23" s="377">
        <v>312.72166449934952</v>
      </c>
      <c r="F23" s="373">
        <v>0.1476452593885538</v>
      </c>
      <c r="G23" s="377">
        <v>453.22456301747445</v>
      </c>
      <c r="H23" s="373">
        <v>0.25533126261988187</v>
      </c>
      <c r="I23" s="366"/>
      <c r="J23" s="366"/>
      <c r="K23" s="366"/>
      <c r="L23" s="366"/>
      <c r="M23" s="366"/>
      <c r="N23" s="366"/>
      <c r="O23" s="366"/>
    </row>
    <row r="24" spans="1:15" ht="15" customHeight="1" x14ac:dyDescent="0.2">
      <c r="B24" s="368" t="s">
        <v>46</v>
      </c>
      <c r="C24" s="375">
        <v>152.58857142857141</v>
      </c>
      <c r="D24" s="370">
        <v>0.24959177508900568</v>
      </c>
      <c r="E24" s="377">
        <v>182</v>
      </c>
      <c r="F24" s="373">
        <v>0.21757131728816848</v>
      </c>
      <c r="G24" s="377">
        <v>433.37</v>
      </c>
      <c r="H24" s="373">
        <v>0.1848003185204066</v>
      </c>
      <c r="I24" s="366"/>
      <c r="J24" s="366"/>
      <c r="K24" s="366"/>
      <c r="L24" s="366"/>
      <c r="M24" s="366"/>
      <c r="N24" s="366"/>
      <c r="O24" s="366"/>
    </row>
    <row r="25" spans="1:15" ht="15" customHeight="1" x14ac:dyDescent="0.2">
      <c r="B25" s="368" t="s">
        <v>47</v>
      </c>
      <c r="C25" s="375">
        <v>238.70322368421051</v>
      </c>
      <c r="D25" s="370">
        <v>0.42157866752470941</v>
      </c>
      <c r="E25" s="377">
        <v>470.82207986688815</v>
      </c>
      <c r="F25" s="373">
        <v>0.277068503893101</v>
      </c>
      <c r="G25" s="377">
        <v>551.33175438596436</v>
      </c>
      <c r="H25" s="373">
        <v>0.26263423998827756</v>
      </c>
      <c r="I25" s="366"/>
      <c r="J25" s="366"/>
      <c r="K25" s="366"/>
      <c r="L25" s="366"/>
      <c r="M25" s="366"/>
      <c r="N25" s="366"/>
      <c r="O25" s="366"/>
    </row>
    <row r="26" spans="1:15" ht="15" customHeight="1" x14ac:dyDescent="0.2">
      <c r="B26" s="368" t="s">
        <v>48</v>
      </c>
      <c r="C26" s="375" t="s">
        <v>375</v>
      </c>
      <c r="D26" s="370" t="s">
        <v>375</v>
      </c>
      <c r="E26" s="377" t="s">
        <v>375</v>
      </c>
      <c r="F26" s="373" t="s">
        <v>375</v>
      </c>
      <c r="G26" s="377" t="s">
        <v>375</v>
      </c>
      <c r="H26" s="373" t="s">
        <v>375</v>
      </c>
      <c r="I26" s="366"/>
      <c r="J26" s="366"/>
      <c r="K26" s="366"/>
      <c r="L26" s="366"/>
      <c r="M26" s="366"/>
      <c r="N26" s="366"/>
      <c r="O26" s="366"/>
    </row>
    <row r="27" spans="1:15" ht="15" customHeight="1" x14ac:dyDescent="0.2">
      <c r="B27" s="368" t="s">
        <v>49</v>
      </c>
      <c r="C27" s="375" t="s">
        <v>375</v>
      </c>
      <c r="D27" s="370" t="s">
        <v>375</v>
      </c>
      <c r="E27" s="377" t="s">
        <v>375</v>
      </c>
      <c r="F27" s="373" t="s">
        <v>375</v>
      </c>
      <c r="G27" s="377" t="s">
        <v>375</v>
      </c>
      <c r="H27" s="373" t="s">
        <v>375</v>
      </c>
      <c r="I27" s="366"/>
      <c r="J27" s="366"/>
      <c r="K27" s="366"/>
      <c r="L27" s="366"/>
      <c r="M27" s="366"/>
      <c r="N27" s="366"/>
      <c r="O27" s="366"/>
    </row>
    <row r="28" spans="1:15" ht="15" customHeight="1" x14ac:dyDescent="0.2">
      <c r="B28" s="368" t="s">
        <v>4</v>
      </c>
      <c r="C28" s="375" t="s">
        <v>375</v>
      </c>
      <c r="D28" s="370" t="s">
        <v>375</v>
      </c>
      <c r="E28" s="377" t="s">
        <v>375</v>
      </c>
      <c r="F28" s="373" t="s">
        <v>375</v>
      </c>
      <c r="G28" s="377" t="s">
        <v>375</v>
      </c>
      <c r="H28" s="373" t="s">
        <v>375</v>
      </c>
      <c r="I28" s="366"/>
      <c r="J28" s="366"/>
      <c r="K28" s="366"/>
      <c r="L28" s="366"/>
      <c r="M28" s="366"/>
      <c r="N28" s="366"/>
      <c r="O28" s="366"/>
    </row>
    <row r="29" spans="1:15" ht="15" customHeight="1" x14ac:dyDescent="0.2">
      <c r="B29" s="369" t="s">
        <v>3</v>
      </c>
      <c r="C29" s="378">
        <v>227.35605680625227</v>
      </c>
      <c r="D29" s="371">
        <v>0.32474878656806178</v>
      </c>
      <c r="E29" s="378">
        <v>354.34744982548949</v>
      </c>
      <c r="F29" s="374">
        <v>0.36142552313042908</v>
      </c>
      <c r="G29" s="378">
        <v>574.06452185566263</v>
      </c>
      <c r="H29" s="374">
        <v>0.33779882155709418</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626"/>
      <c r="J31" s="626"/>
      <c r="K31" s="626"/>
      <c r="L31" s="626"/>
      <c r="M31" s="626"/>
      <c r="N31" s="626"/>
      <c r="O31" s="626"/>
    </row>
    <row r="32" spans="1:15" ht="36.75" customHeight="1" x14ac:dyDescent="0.2">
      <c r="B32" s="1177" t="s">
        <v>300</v>
      </c>
      <c r="C32" s="1177"/>
      <c r="D32" s="1177"/>
      <c r="E32" s="1177"/>
      <c r="F32" s="1177"/>
      <c r="G32" s="1177"/>
      <c r="H32" s="1177"/>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11">
    <tabColor theme="0"/>
    <pageSetUpPr fitToPage="1"/>
  </sheetPr>
  <dimension ref="A1:W26"/>
  <sheetViews>
    <sheetView zoomScaleNormal="100" workbookViewId="0"/>
  </sheetViews>
  <sheetFormatPr baseColWidth="10" defaultColWidth="11.42578125" defaultRowHeight="15" x14ac:dyDescent="0.25"/>
  <cols>
    <col min="1" max="1" width="1.85546875" style="870" customWidth="1"/>
    <col min="2" max="2" width="24.5703125" style="870" customWidth="1"/>
    <col min="3" max="8" width="10.85546875" style="870" customWidth="1"/>
    <col min="9" max="10" width="7.140625" style="870" customWidth="1"/>
    <col min="11" max="11" width="7.7109375" style="870" customWidth="1"/>
    <col min="12" max="17" width="8.28515625" style="870" customWidth="1"/>
    <col min="18" max="19" width="7.7109375" style="870" customWidth="1"/>
    <col min="20" max="20" width="11.42578125" style="870" customWidth="1"/>
    <col min="21" max="21" width="11.42578125" style="870"/>
    <col min="22" max="22" width="11.85546875" style="870" bestFit="1" customWidth="1"/>
    <col min="23" max="16384" width="11.42578125" style="870"/>
  </cols>
  <sheetData>
    <row r="1" spans="1:21" x14ac:dyDescent="0.25">
      <c r="A1" s="869"/>
      <c r="B1" s="869"/>
      <c r="H1" s="871"/>
      <c r="I1" s="871"/>
    </row>
    <row r="2" spans="1:21" ht="48.75" customHeight="1" x14ac:dyDescent="0.25">
      <c r="A2" s="869"/>
      <c r="B2" s="869"/>
      <c r="H2" s="871"/>
      <c r="I2" s="871"/>
    </row>
    <row r="3" spans="1:21" ht="24" customHeight="1" x14ac:dyDescent="0.25">
      <c r="A3" s="869"/>
      <c r="B3" s="1031" t="s">
        <v>380</v>
      </c>
      <c r="C3" s="1031"/>
      <c r="D3" s="1031"/>
      <c r="E3" s="1031"/>
      <c r="F3" s="1031"/>
      <c r="G3" s="1031"/>
      <c r="H3" s="1031"/>
      <c r="I3" s="1031"/>
      <c r="J3" s="1031"/>
      <c r="K3" s="1031"/>
      <c r="L3" s="1031"/>
      <c r="M3" s="1031"/>
      <c r="N3" s="1031"/>
      <c r="O3" s="1031"/>
      <c r="P3" s="1031"/>
      <c r="Q3" s="1031"/>
      <c r="R3" s="1031"/>
    </row>
    <row r="5" spans="1:21" x14ac:dyDescent="0.25">
      <c r="B5" s="872"/>
      <c r="C5" s="1027" t="s">
        <v>377</v>
      </c>
      <c r="D5" s="1027"/>
      <c r="E5" s="1027"/>
      <c r="F5" s="1027"/>
      <c r="G5" s="1027"/>
      <c r="H5" s="1027"/>
      <c r="I5" s="1027"/>
      <c r="J5" s="1027" t="s">
        <v>351</v>
      </c>
      <c r="K5" s="1027"/>
      <c r="L5" s="1027"/>
      <c r="M5" s="1027"/>
      <c r="N5" s="1027"/>
      <c r="O5" s="1027"/>
      <c r="P5" s="1027"/>
      <c r="Q5" s="1027"/>
      <c r="R5" s="1027"/>
      <c r="S5" s="1027"/>
    </row>
    <row r="6" spans="1:21" ht="21" customHeight="1" x14ac:dyDescent="0.25">
      <c r="B6" s="872"/>
      <c r="C6" s="1028"/>
      <c r="D6" s="1028"/>
      <c r="E6" s="1028"/>
      <c r="F6" s="1028"/>
      <c r="G6" s="1028"/>
      <c r="H6" s="1028"/>
      <c r="I6" s="1028"/>
      <c r="J6" s="1028">
        <v>43830</v>
      </c>
      <c r="K6" s="1029"/>
      <c r="L6" s="1030">
        <v>44196</v>
      </c>
      <c r="M6" s="1030"/>
      <c r="N6" s="1030">
        <v>44561</v>
      </c>
      <c r="O6" s="1030"/>
      <c r="P6" s="1030">
        <v>44926</v>
      </c>
      <c r="Q6" s="1030"/>
      <c r="R6" s="1030">
        <f>EVO_sol!R6</f>
        <v>45077</v>
      </c>
      <c r="S6" s="1030"/>
    </row>
    <row r="7" spans="1:21" x14ac:dyDescent="0.25">
      <c r="B7" s="941"/>
      <c r="C7" s="874">
        <v>43465</v>
      </c>
      <c r="D7" s="874">
        <v>43830</v>
      </c>
      <c r="E7" s="874">
        <v>44196</v>
      </c>
      <c r="F7" s="874">
        <v>44561</v>
      </c>
      <c r="G7" s="874">
        <f>[2]EVO!G7</f>
        <v>44926</v>
      </c>
      <c r="H7" s="874">
        <f>EVO!H7</f>
        <v>45077</v>
      </c>
      <c r="I7" s="874"/>
      <c r="J7" s="874" t="s">
        <v>31</v>
      </c>
      <c r="K7" s="874" t="s">
        <v>352</v>
      </c>
      <c r="L7" s="874" t="s">
        <v>31</v>
      </c>
      <c r="M7" s="874" t="s">
        <v>352</v>
      </c>
      <c r="N7" s="874" t="s">
        <v>31</v>
      </c>
      <c r="O7" s="874" t="s">
        <v>352</v>
      </c>
      <c r="P7" s="874" t="s">
        <v>31</v>
      </c>
      <c r="Q7" s="874" t="s">
        <v>352</v>
      </c>
      <c r="R7" s="874" t="s">
        <v>31</v>
      </c>
      <c r="S7" s="874" t="s">
        <v>352</v>
      </c>
    </row>
    <row r="8" spans="1:21" ht="15" customHeight="1" x14ac:dyDescent="0.25">
      <c r="B8" s="913" t="s">
        <v>11</v>
      </c>
      <c r="C8" s="920">
        <v>212243</v>
      </c>
      <c r="D8" s="920">
        <v>220375</v>
      </c>
      <c r="E8" s="920">
        <v>228555</v>
      </c>
      <c r="F8" s="920">
        <v>257227</v>
      </c>
      <c r="G8" s="920">
        <v>270632</v>
      </c>
      <c r="H8" s="920">
        <v>272073</v>
      </c>
      <c r="I8" s="885"/>
      <c r="J8" s="921">
        <v>3.8314573389935047E-2</v>
      </c>
      <c r="K8" s="920">
        <v>8132</v>
      </c>
      <c r="L8" s="922">
        <v>3.7118547929665402E-2</v>
      </c>
      <c r="M8" s="923">
        <v>8180</v>
      </c>
      <c r="N8" s="922">
        <v>0.12544901664807151</v>
      </c>
      <c r="O8" s="923">
        <v>28672</v>
      </c>
      <c r="P8" s="922">
        <v>5.2113502859342242E-2</v>
      </c>
      <c r="Q8" s="923">
        <f>G8-F8</f>
        <v>13405</v>
      </c>
      <c r="R8" s="924">
        <f>[1]Cuadro_CCAA2!N80</f>
        <v>4.8119669314513391E-2</v>
      </c>
      <c r="S8" s="923">
        <f>[1]Cuadro_CCAA2!O80</f>
        <v>12491</v>
      </c>
    </row>
    <row r="9" spans="1:21" x14ac:dyDescent="0.25">
      <c r="B9" s="942" t="s">
        <v>10</v>
      </c>
      <c r="C9" s="890">
        <v>29146</v>
      </c>
      <c r="D9" s="890">
        <v>32952</v>
      </c>
      <c r="E9" s="890">
        <v>31533</v>
      </c>
      <c r="F9" s="890">
        <v>35145</v>
      </c>
      <c r="G9" s="890">
        <v>37547</v>
      </c>
      <c r="H9" s="890">
        <v>38394</v>
      </c>
      <c r="I9" s="891"/>
      <c r="J9" s="892">
        <v>0.13058395663212785</v>
      </c>
      <c r="K9" s="890">
        <v>3806</v>
      </c>
      <c r="L9" s="895">
        <v>-4.3062636562272383E-2</v>
      </c>
      <c r="M9" s="893">
        <v>-1419</v>
      </c>
      <c r="N9" s="895">
        <v>0.11454666539815439</v>
      </c>
      <c r="O9" s="893">
        <v>3612</v>
      </c>
      <c r="P9" s="895">
        <v>6.8345426091904971E-2</v>
      </c>
      <c r="Q9" s="893">
        <f t="shared" ref="Q9:Q26" si="0">G9-F9</f>
        <v>2402</v>
      </c>
      <c r="R9" s="894">
        <f>[1]Cuadro_CCAA2!N81</f>
        <v>7.3988083582757547E-2</v>
      </c>
      <c r="S9" s="893">
        <f>[1]Cuadro_CCAA2!O81</f>
        <v>2645</v>
      </c>
    </row>
    <row r="10" spans="1:21" x14ac:dyDescent="0.25">
      <c r="B10" s="942" t="s">
        <v>40</v>
      </c>
      <c r="C10" s="890">
        <v>22049</v>
      </c>
      <c r="D10" s="890">
        <v>21083</v>
      </c>
      <c r="E10" s="890">
        <v>24199</v>
      </c>
      <c r="F10" s="890">
        <v>27700</v>
      </c>
      <c r="G10" s="890">
        <v>28977</v>
      </c>
      <c r="H10" s="890">
        <v>29719</v>
      </c>
      <c r="I10" s="891"/>
      <c r="J10" s="892">
        <v>-4.3811510726110003E-2</v>
      </c>
      <c r="K10" s="890">
        <v>-966</v>
      </c>
      <c r="L10" s="895">
        <v>0.14779680311151155</v>
      </c>
      <c r="M10" s="893">
        <v>3116</v>
      </c>
      <c r="N10" s="895">
        <v>0.14467539980990951</v>
      </c>
      <c r="O10" s="893">
        <v>3501</v>
      </c>
      <c r="P10" s="895">
        <v>4.6101083032491053E-2</v>
      </c>
      <c r="Q10" s="893">
        <f t="shared" si="0"/>
        <v>1277</v>
      </c>
      <c r="R10" s="894">
        <f>[1]Cuadro_CCAA2!N82</f>
        <v>5.2969104308389969E-2</v>
      </c>
      <c r="S10" s="893">
        <f>[1]Cuadro_CCAA2!O82</f>
        <v>1495</v>
      </c>
    </row>
    <row r="11" spans="1:21" x14ac:dyDescent="0.25">
      <c r="B11" s="942" t="s">
        <v>41</v>
      </c>
      <c r="C11" s="890">
        <v>17328</v>
      </c>
      <c r="D11" s="890">
        <v>20674</v>
      </c>
      <c r="E11" s="890">
        <v>23074</v>
      </c>
      <c r="F11" s="890">
        <v>24476</v>
      </c>
      <c r="G11" s="890">
        <v>26198</v>
      </c>
      <c r="H11" s="890">
        <v>27463</v>
      </c>
      <c r="I11" s="891"/>
      <c r="J11" s="892">
        <v>0.19309787626962138</v>
      </c>
      <c r="K11" s="890">
        <v>3346</v>
      </c>
      <c r="L11" s="895">
        <v>0.11608783979878101</v>
      </c>
      <c r="M11" s="893">
        <v>2400</v>
      </c>
      <c r="N11" s="895">
        <v>6.0761029730432625E-2</v>
      </c>
      <c r="O11" s="893">
        <v>1402</v>
      </c>
      <c r="P11" s="895">
        <v>7.0354633109985354E-2</v>
      </c>
      <c r="Q11" s="893">
        <f t="shared" si="0"/>
        <v>1722</v>
      </c>
      <c r="R11" s="894">
        <f>[1]Cuadro_CCAA2!N83</f>
        <v>0.11970481510172459</v>
      </c>
      <c r="S11" s="893">
        <f>[1]Cuadro_CCAA2!O83</f>
        <v>2936</v>
      </c>
    </row>
    <row r="12" spans="1:21" x14ac:dyDescent="0.25">
      <c r="B12" s="942" t="s">
        <v>9</v>
      </c>
      <c r="C12" s="890">
        <v>21638</v>
      </c>
      <c r="D12" s="890">
        <v>23390</v>
      </c>
      <c r="E12" s="890">
        <v>25070</v>
      </c>
      <c r="F12" s="890">
        <v>26787</v>
      </c>
      <c r="G12" s="890">
        <v>34697</v>
      </c>
      <c r="H12" s="890">
        <v>37988</v>
      </c>
      <c r="I12" s="891"/>
      <c r="J12" s="892">
        <v>8.0968666235326836E-2</v>
      </c>
      <c r="K12" s="890">
        <v>1752</v>
      </c>
      <c r="L12" s="895">
        <v>7.1825566481402259E-2</v>
      </c>
      <c r="M12" s="893">
        <v>1680</v>
      </c>
      <c r="N12" s="895">
        <v>6.8488232947746308E-2</v>
      </c>
      <c r="O12" s="893">
        <v>1717</v>
      </c>
      <c r="P12" s="895">
        <v>0.29529249262702062</v>
      </c>
      <c r="Q12" s="893">
        <f t="shared" si="0"/>
        <v>7910</v>
      </c>
      <c r="R12" s="894">
        <f>[1]Cuadro_CCAA2!N84</f>
        <v>0.30632737276478683</v>
      </c>
      <c r="S12" s="893">
        <f>[1]Cuadro_CCAA2!O84</f>
        <v>8908</v>
      </c>
      <c r="U12" s="925"/>
    </row>
    <row r="13" spans="1:21" x14ac:dyDescent="0.25">
      <c r="B13" s="942" t="s">
        <v>8</v>
      </c>
      <c r="C13" s="890">
        <v>15734</v>
      </c>
      <c r="D13" s="890">
        <v>17179</v>
      </c>
      <c r="E13" s="890">
        <v>17123</v>
      </c>
      <c r="F13" s="890">
        <v>17369</v>
      </c>
      <c r="G13" s="890">
        <v>17553</v>
      </c>
      <c r="H13" s="890">
        <v>17805</v>
      </c>
      <c r="I13" s="891"/>
      <c r="J13" s="892">
        <v>9.1839328841998302E-2</v>
      </c>
      <c r="K13" s="890">
        <v>1445</v>
      </c>
      <c r="L13" s="895">
        <v>-3.2597939344548577E-3</v>
      </c>
      <c r="M13" s="893">
        <v>-56</v>
      </c>
      <c r="N13" s="895">
        <v>1.4366641359574883E-2</v>
      </c>
      <c r="O13" s="893">
        <v>246</v>
      </c>
      <c r="P13" s="895">
        <v>1.0593586274396882E-2</v>
      </c>
      <c r="Q13" s="893">
        <f t="shared" si="0"/>
        <v>184</v>
      </c>
      <c r="R13" s="894">
        <f>[1]Cuadro_CCAA2!N85</f>
        <v>2.7468405562929288E-2</v>
      </c>
      <c r="S13" s="893">
        <f>[1]Cuadro_CCAA2!O85</f>
        <v>476</v>
      </c>
      <c r="U13" s="925"/>
    </row>
    <row r="14" spans="1:21" x14ac:dyDescent="0.25">
      <c r="B14" s="942" t="s">
        <v>7</v>
      </c>
      <c r="C14" s="890">
        <v>93374</v>
      </c>
      <c r="D14" s="890">
        <v>104776</v>
      </c>
      <c r="E14" s="890">
        <v>105589</v>
      </c>
      <c r="F14" s="890">
        <v>108712</v>
      </c>
      <c r="G14" s="890">
        <v>114173</v>
      </c>
      <c r="H14" s="890">
        <v>117431</v>
      </c>
      <c r="I14" s="891"/>
      <c r="J14" s="892">
        <v>0.12211108017221073</v>
      </c>
      <c r="K14" s="890">
        <v>11402</v>
      </c>
      <c r="L14" s="895">
        <v>7.7594105520348844E-3</v>
      </c>
      <c r="M14" s="893">
        <v>813</v>
      </c>
      <c r="N14" s="895">
        <v>2.9576944568089569E-2</v>
      </c>
      <c r="O14" s="893">
        <v>3123</v>
      </c>
      <c r="P14" s="895">
        <v>5.0233644859813076E-2</v>
      </c>
      <c r="Q14" s="893">
        <f t="shared" si="0"/>
        <v>5461</v>
      </c>
      <c r="R14" s="894">
        <f>[1]Cuadro_CCAA2!N86</f>
        <v>6.7370181514102123E-2</v>
      </c>
      <c r="S14" s="893">
        <f>[1]Cuadro_CCAA2!O86</f>
        <v>7412</v>
      </c>
      <c r="U14" s="925"/>
    </row>
    <row r="15" spans="1:21" x14ac:dyDescent="0.25">
      <c r="B15" s="942" t="s">
        <v>43</v>
      </c>
      <c r="C15" s="890">
        <v>57838</v>
      </c>
      <c r="D15" s="890">
        <v>62182</v>
      </c>
      <c r="E15" s="890">
        <v>59849</v>
      </c>
      <c r="F15" s="890">
        <v>63814</v>
      </c>
      <c r="G15" s="890">
        <v>67338</v>
      </c>
      <c r="H15" s="890">
        <v>68486</v>
      </c>
      <c r="I15" s="891"/>
      <c r="J15" s="892">
        <v>7.5106331477575283E-2</v>
      </c>
      <c r="K15" s="890">
        <v>4344</v>
      </c>
      <c r="L15" s="895">
        <v>-3.7518896143578506E-2</v>
      </c>
      <c r="M15" s="893">
        <v>-2333</v>
      </c>
      <c r="N15" s="895">
        <v>6.6250062657688513E-2</v>
      </c>
      <c r="O15" s="893">
        <v>3965</v>
      </c>
      <c r="P15" s="895">
        <v>5.5222991819976697E-2</v>
      </c>
      <c r="Q15" s="893">
        <f t="shared" si="0"/>
        <v>3524</v>
      </c>
      <c r="R15" s="894">
        <f>[1]Cuadro_CCAA2!N87</f>
        <v>6.3496746742860655E-2</v>
      </c>
      <c r="S15" s="893">
        <f>[1]Cuadro_CCAA2!O87</f>
        <v>4089</v>
      </c>
      <c r="U15" s="925"/>
    </row>
    <row r="16" spans="1:21" x14ac:dyDescent="0.25">
      <c r="B16" s="942" t="s">
        <v>44</v>
      </c>
      <c r="C16" s="890">
        <v>155037</v>
      </c>
      <c r="D16" s="890">
        <v>163730</v>
      </c>
      <c r="E16" s="890">
        <v>156934</v>
      </c>
      <c r="F16" s="890">
        <v>166875</v>
      </c>
      <c r="G16" s="890">
        <v>187874</v>
      </c>
      <c r="H16" s="890">
        <v>194624</v>
      </c>
      <c r="I16" s="891"/>
      <c r="J16" s="892">
        <v>5.6070486400020547E-2</v>
      </c>
      <c r="K16" s="890">
        <v>8693</v>
      </c>
      <c r="L16" s="895">
        <v>-4.1507359677517841E-2</v>
      </c>
      <c r="M16" s="893">
        <v>-6796</v>
      </c>
      <c r="N16" s="895">
        <v>6.3345100488103379E-2</v>
      </c>
      <c r="O16" s="893">
        <v>9941</v>
      </c>
      <c r="P16" s="895">
        <v>0.12583670411985026</v>
      </c>
      <c r="Q16" s="893">
        <f t="shared" si="0"/>
        <v>20999</v>
      </c>
      <c r="R16" s="894">
        <f>[1]Cuadro_CCAA2!N88</f>
        <v>0.10645942534878161</v>
      </c>
      <c r="S16" s="893">
        <f>[1]Cuadro_CCAA2!O88</f>
        <v>18726</v>
      </c>
      <c r="U16" s="925"/>
    </row>
    <row r="17" spans="2:23" x14ac:dyDescent="0.25">
      <c r="B17" s="942" t="s">
        <v>6</v>
      </c>
      <c r="C17" s="890">
        <v>74354</v>
      </c>
      <c r="D17" s="890">
        <v>88242</v>
      </c>
      <c r="E17" s="890">
        <v>102104</v>
      </c>
      <c r="F17" s="890">
        <v>117265</v>
      </c>
      <c r="G17" s="890">
        <v>133839</v>
      </c>
      <c r="H17" s="890">
        <v>142054</v>
      </c>
      <c r="I17" s="891"/>
      <c r="J17" s="892">
        <v>0.18678215025418932</v>
      </c>
      <c r="K17" s="890">
        <v>13888</v>
      </c>
      <c r="L17" s="895">
        <v>0.15709072777135602</v>
      </c>
      <c r="M17" s="893">
        <v>13862</v>
      </c>
      <c r="N17" s="895">
        <v>0.14848585755700072</v>
      </c>
      <c r="O17" s="893">
        <v>15161</v>
      </c>
      <c r="P17" s="895">
        <v>0.14133799513921463</v>
      </c>
      <c r="Q17" s="893">
        <f t="shared" si="0"/>
        <v>16574</v>
      </c>
      <c r="R17" s="894">
        <f>[1]Cuadro_CCAA2!N89</f>
        <v>0.14271234705943869</v>
      </c>
      <c r="S17" s="893">
        <f>[1]Cuadro_CCAA2!O89</f>
        <v>17741</v>
      </c>
      <c r="U17" s="925"/>
    </row>
    <row r="18" spans="2:23" x14ac:dyDescent="0.25">
      <c r="B18" s="942" t="s">
        <v>5</v>
      </c>
      <c r="C18" s="890">
        <v>29189</v>
      </c>
      <c r="D18" s="890">
        <v>28237</v>
      </c>
      <c r="E18" s="890">
        <v>29065</v>
      </c>
      <c r="F18" s="890">
        <v>31070</v>
      </c>
      <c r="G18" s="890">
        <v>32795</v>
      </c>
      <c r="H18" s="890">
        <v>33607</v>
      </c>
      <c r="I18" s="891"/>
      <c r="J18" s="892">
        <v>-3.2615026208503206E-2</v>
      </c>
      <c r="K18" s="890">
        <v>-952</v>
      </c>
      <c r="L18" s="895">
        <v>2.9323228388284939E-2</v>
      </c>
      <c r="M18" s="893">
        <v>828</v>
      </c>
      <c r="N18" s="895">
        <v>6.8983313263375257E-2</v>
      </c>
      <c r="O18" s="893">
        <v>2005</v>
      </c>
      <c r="P18" s="895">
        <v>5.551979401351792E-2</v>
      </c>
      <c r="Q18" s="893">
        <f t="shared" si="0"/>
        <v>1725</v>
      </c>
      <c r="R18" s="894">
        <f>[1]Cuadro_CCAA2!N90</f>
        <v>9.3337237295855191E-2</v>
      </c>
      <c r="S18" s="893">
        <f>[1]Cuadro_CCAA2!O90</f>
        <v>2869</v>
      </c>
      <c r="U18" s="925"/>
    </row>
    <row r="19" spans="2:23" x14ac:dyDescent="0.25">
      <c r="B19" s="942" t="s">
        <v>38</v>
      </c>
      <c r="C19" s="890">
        <v>60099</v>
      </c>
      <c r="D19" s="890">
        <v>61636</v>
      </c>
      <c r="E19" s="890">
        <v>62544</v>
      </c>
      <c r="F19" s="890">
        <v>65061</v>
      </c>
      <c r="G19" s="890">
        <v>68103</v>
      </c>
      <c r="H19" s="890">
        <v>71475</v>
      </c>
      <c r="I19" s="891"/>
      <c r="J19" s="892">
        <v>2.5574468793158056E-2</v>
      </c>
      <c r="K19" s="890">
        <v>1537</v>
      </c>
      <c r="L19" s="895">
        <v>1.4731650334220303E-2</v>
      </c>
      <c r="M19" s="893">
        <v>908</v>
      </c>
      <c r="N19" s="895">
        <v>4.0243668457405901E-2</v>
      </c>
      <c r="O19" s="893">
        <v>2517</v>
      </c>
      <c r="P19" s="895">
        <v>4.6756121178586296E-2</v>
      </c>
      <c r="Q19" s="893">
        <f t="shared" si="0"/>
        <v>3042</v>
      </c>
      <c r="R19" s="894">
        <f>[1]Cuadro_CCAA2!N91</f>
        <v>8.269207464856998E-2</v>
      </c>
      <c r="S19" s="893">
        <f>[1]Cuadro_CCAA2!O91</f>
        <v>5459</v>
      </c>
      <c r="U19" s="925"/>
    </row>
    <row r="20" spans="2:23" x14ac:dyDescent="0.25">
      <c r="B20" s="942" t="s">
        <v>45</v>
      </c>
      <c r="C20" s="890">
        <v>141699</v>
      </c>
      <c r="D20" s="890">
        <v>143622</v>
      </c>
      <c r="E20" s="890">
        <v>133442</v>
      </c>
      <c r="F20" s="890">
        <v>152686</v>
      </c>
      <c r="G20" s="890">
        <v>163762</v>
      </c>
      <c r="H20" s="890">
        <v>168871</v>
      </c>
      <c r="I20" s="891"/>
      <c r="J20" s="892">
        <v>1.3571020261258004E-2</v>
      </c>
      <c r="K20" s="890">
        <v>1923</v>
      </c>
      <c r="L20" s="895">
        <v>-7.0880505772096147E-2</v>
      </c>
      <c r="M20" s="893">
        <v>-10180</v>
      </c>
      <c r="N20" s="895">
        <v>0.14421246683952571</v>
      </c>
      <c r="O20" s="893">
        <v>19244</v>
      </c>
      <c r="P20" s="895">
        <v>7.2541031921721677E-2</v>
      </c>
      <c r="Q20" s="893">
        <f t="shared" si="0"/>
        <v>11076</v>
      </c>
      <c r="R20" s="894">
        <f>[1]Cuadro_CCAA2!N92</f>
        <v>0.10981059660099102</v>
      </c>
      <c r="S20" s="893">
        <f>[1]Cuadro_CCAA2!O92</f>
        <v>16709</v>
      </c>
      <c r="U20" s="925"/>
    </row>
    <row r="21" spans="2:23" x14ac:dyDescent="0.25">
      <c r="B21" s="942" t="s">
        <v>46</v>
      </c>
      <c r="C21" s="890">
        <v>34999</v>
      </c>
      <c r="D21" s="890">
        <v>35054</v>
      </c>
      <c r="E21" s="890">
        <v>35294</v>
      </c>
      <c r="F21" s="890">
        <v>37047</v>
      </c>
      <c r="G21" s="890">
        <v>37762</v>
      </c>
      <c r="H21" s="890">
        <v>38643</v>
      </c>
      <c r="I21" s="891"/>
      <c r="J21" s="892">
        <v>1.571473470670659E-3</v>
      </c>
      <c r="K21" s="890">
        <v>55</v>
      </c>
      <c r="L21" s="895">
        <v>6.8465795629599757E-3</v>
      </c>
      <c r="M21" s="893">
        <v>240</v>
      </c>
      <c r="N21" s="895">
        <v>4.9668498894996249E-2</v>
      </c>
      <c r="O21" s="893">
        <v>1753</v>
      </c>
      <c r="P21" s="895">
        <v>1.9299808351553427E-2</v>
      </c>
      <c r="Q21" s="893">
        <f t="shared" si="0"/>
        <v>715</v>
      </c>
      <c r="R21" s="894">
        <f>[1]Cuadro_CCAA2!N93</f>
        <v>4.2208317600733514E-2</v>
      </c>
      <c r="S21" s="893">
        <f>[1]Cuadro_CCAA2!O93</f>
        <v>1565</v>
      </c>
      <c r="U21" s="925"/>
    </row>
    <row r="22" spans="2:23" x14ac:dyDescent="0.25">
      <c r="B22" s="942" t="s">
        <v>47</v>
      </c>
      <c r="C22" s="890">
        <v>13668</v>
      </c>
      <c r="D22" s="890">
        <v>13801</v>
      </c>
      <c r="E22" s="890">
        <v>13661</v>
      </c>
      <c r="F22" s="890">
        <v>14164</v>
      </c>
      <c r="G22" s="890">
        <v>15245</v>
      </c>
      <c r="H22" s="890">
        <v>15455</v>
      </c>
      <c r="I22" s="891"/>
      <c r="J22" s="892">
        <v>9.7307579748318052E-3</v>
      </c>
      <c r="K22" s="890">
        <v>133</v>
      </c>
      <c r="L22" s="895">
        <v>-1.0144192449822453E-2</v>
      </c>
      <c r="M22" s="893">
        <v>-140</v>
      </c>
      <c r="N22" s="895">
        <v>3.6820144938145116E-2</v>
      </c>
      <c r="O22" s="893">
        <v>503</v>
      </c>
      <c r="P22" s="895">
        <v>7.6320248517367961E-2</v>
      </c>
      <c r="Q22" s="893">
        <f t="shared" si="0"/>
        <v>1081</v>
      </c>
      <c r="R22" s="894">
        <f>[1]Cuadro_CCAA2!N94</f>
        <v>7.813044994768048E-2</v>
      </c>
      <c r="S22" s="893">
        <f>[1]Cuadro_CCAA2!O94</f>
        <v>1120</v>
      </c>
      <c r="U22" s="925"/>
    </row>
    <row r="23" spans="2:23" x14ac:dyDescent="0.25">
      <c r="B23" s="942" t="s">
        <v>48</v>
      </c>
      <c r="C23" s="890">
        <v>65017</v>
      </c>
      <c r="D23" s="890">
        <v>67062</v>
      </c>
      <c r="E23" s="890">
        <v>65757</v>
      </c>
      <c r="F23" s="890">
        <v>65741</v>
      </c>
      <c r="G23" s="890">
        <v>65206</v>
      </c>
      <c r="H23" s="890">
        <v>66047</v>
      </c>
      <c r="I23" s="891"/>
      <c r="J23" s="892">
        <v>3.1453312210652618E-2</v>
      </c>
      <c r="K23" s="890">
        <v>2045</v>
      </c>
      <c r="L23" s="895">
        <v>-1.9459604545047915E-2</v>
      </c>
      <c r="M23" s="893">
        <v>-1305</v>
      </c>
      <c r="N23" s="895">
        <v>-2.4332010280270211E-4</v>
      </c>
      <c r="O23" s="893">
        <v>-16</v>
      </c>
      <c r="P23" s="895">
        <v>-8.137996075508469E-3</v>
      </c>
      <c r="Q23" s="893">
        <f t="shared" si="0"/>
        <v>-535</v>
      </c>
      <c r="R23" s="894">
        <f>[1]Cuadro_CCAA2!N95</f>
        <v>8.5205148956313259E-3</v>
      </c>
      <c r="S23" s="893">
        <f>[1]Cuadro_CCAA2!O95</f>
        <v>558</v>
      </c>
      <c r="U23" s="925"/>
    </row>
    <row r="24" spans="2:23" x14ac:dyDescent="0.25">
      <c r="B24" s="942" t="s">
        <v>49</v>
      </c>
      <c r="C24" s="890">
        <v>8100</v>
      </c>
      <c r="D24" s="890">
        <v>8282</v>
      </c>
      <c r="E24" s="890">
        <v>7638</v>
      </c>
      <c r="F24" s="890">
        <v>8004</v>
      </c>
      <c r="G24" s="890">
        <v>8548</v>
      </c>
      <c r="H24" s="890">
        <v>8872</v>
      </c>
      <c r="I24" s="891"/>
      <c r="J24" s="892">
        <v>2.246913580246912E-2</v>
      </c>
      <c r="K24" s="890">
        <v>182</v>
      </c>
      <c r="L24" s="895">
        <v>-7.7758995411736254E-2</v>
      </c>
      <c r="M24" s="893">
        <v>-644</v>
      </c>
      <c r="N24" s="895">
        <v>4.7918303220738423E-2</v>
      </c>
      <c r="O24" s="893">
        <v>366</v>
      </c>
      <c r="P24" s="895">
        <v>6.7966016991504175E-2</v>
      </c>
      <c r="Q24" s="893">
        <f t="shared" si="0"/>
        <v>544</v>
      </c>
      <c r="R24" s="894">
        <f>[1]Cuadro_CCAA2!N96</f>
        <v>6.7372473532242516E-2</v>
      </c>
      <c r="S24" s="893">
        <f>[1]Cuadro_CCAA2!O96</f>
        <v>560</v>
      </c>
      <c r="U24" s="925"/>
    </row>
    <row r="25" spans="2:23" x14ac:dyDescent="0.25">
      <c r="B25" s="943" t="s">
        <v>4</v>
      </c>
      <c r="C25" s="906">
        <v>2763</v>
      </c>
      <c r="D25" s="906">
        <v>2906</v>
      </c>
      <c r="E25" s="906">
        <v>2799</v>
      </c>
      <c r="F25" s="906">
        <v>2999</v>
      </c>
      <c r="G25" s="906">
        <v>3188</v>
      </c>
      <c r="H25" s="906">
        <v>3250</v>
      </c>
      <c r="I25" s="907"/>
      <c r="J25" s="909">
        <v>5.1755338400289563E-2</v>
      </c>
      <c r="K25" s="906">
        <v>143</v>
      </c>
      <c r="L25" s="912">
        <v>-3.6820371644872729E-2</v>
      </c>
      <c r="M25" s="910">
        <v>-107</v>
      </c>
      <c r="N25" s="912">
        <v>7.1454090746695176E-2</v>
      </c>
      <c r="O25" s="910">
        <v>200</v>
      </c>
      <c r="P25" s="912">
        <v>6.302100700233404E-2</v>
      </c>
      <c r="Q25" s="910">
        <f t="shared" si="0"/>
        <v>189</v>
      </c>
      <c r="R25" s="911">
        <f>[1]Cuadro_CCAA2!P99</f>
        <v>6.7674113009198456E-2</v>
      </c>
      <c r="S25" s="910">
        <f>[1]Cuadro_CCAA2!O97+[1]Cuadro_CCAA2!O98</f>
        <v>206</v>
      </c>
      <c r="U25" s="925"/>
      <c r="V25" s="925"/>
      <c r="W25" s="933"/>
    </row>
    <row r="26" spans="2:23" x14ac:dyDescent="0.25">
      <c r="B26" s="875" t="s">
        <v>3</v>
      </c>
      <c r="C26" s="876">
        <v>1054275</v>
      </c>
      <c r="D26" s="876">
        <v>1115183</v>
      </c>
      <c r="E26" s="876">
        <v>1124230</v>
      </c>
      <c r="F26" s="876">
        <v>1222142</v>
      </c>
      <c r="G26" s="876">
        <v>1313437</v>
      </c>
      <c r="H26" s="876">
        <v>1352257</v>
      </c>
      <c r="I26" s="877"/>
      <c r="J26" s="878">
        <v>5.7772402836072212E-2</v>
      </c>
      <c r="K26" s="879">
        <v>60908</v>
      </c>
      <c r="L26" s="880">
        <v>8.1125698652149136E-3</v>
      </c>
      <c r="M26" s="876">
        <v>9047</v>
      </c>
      <c r="N26" s="881">
        <v>8.7092498865890322E-2</v>
      </c>
      <c r="O26" s="882">
        <v>97912</v>
      </c>
      <c r="P26" s="881">
        <v>7.4700812180581222E-2</v>
      </c>
      <c r="Q26" s="882">
        <f t="shared" si="0"/>
        <v>91295</v>
      </c>
      <c r="R26" s="881">
        <f>[1]Cuadro_CCAA2!N99</f>
        <v>8.5024215833849448E-2</v>
      </c>
      <c r="S26" s="882">
        <f t="shared" ref="S26" si="1">SUM(S8:S25)</f>
        <v>105965</v>
      </c>
    </row>
  </sheetData>
  <mergeCells count="8">
    <mergeCell ref="B3:R3"/>
    <mergeCell ref="C5:I6"/>
    <mergeCell ref="J5:S5"/>
    <mergeCell ref="J6:K6"/>
    <mergeCell ref="L6:M6"/>
    <mergeCell ref="R6:S6"/>
    <mergeCell ref="N6:O6"/>
    <mergeCell ref="P6:Q6"/>
  </mergeCells>
  <pageMargins left="0.7" right="0.7" top="0.75" bottom="0.75" header="0.3" footer="0.3"/>
  <pageSetup paperSize="9" scale="74"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500-000005000000}">
          <x14:colorSeries rgb="FF376092"/>
          <x14:colorNegative rgb="FFD00000"/>
          <x14:colorAxis rgb="FF000000"/>
          <x14:colorMarkers rgb="FFD00000"/>
          <x14:colorFirst rgb="FFD00000"/>
          <x14:colorLast rgb="FFD00000"/>
          <x14:colorHigh rgb="FFD00000"/>
          <x14:colorLow rgb="FFD00000"/>
          <x14:sparklines>
            <x14:sparkline>
              <xm:f>EVO_resolPIA!C8:H8</xm:f>
              <xm:sqref>I8</xm:sqref>
            </x14:sparkline>
            <x14:sparkline>
              <xm:f>EVO_resolPIA!C9:H9</xm:f>
              <xm:sqref>I9</xm:sqref>
            </x14:sparkline>
            <x14:sparkline>
              <xm:f>EVO_resolPIA!C10:H10</xm:f>
              <xm:sqref>I10</xm:sqref>
            </x14:sparkline>
            <x14:sparkline>
              <xm:f>EVO_resolPIA!C11:H11</xm:f>
              <xm:sqref>I11</xm:sqref>
            </x14:sparkline>
            <x14:sparkline>
              <xm:f>EVO_resolPIA!C12:H12</xm:f>
              <xm:sqref>I12</xm:sqref>
            </x14:sparkline>
            <x14:sparkline>
              <xm:f>EVO_resolPIA!C13:H13</xm:f>
              <xm:sqref>I13</xm:sqref>
            </x14:sparkline>
            <x14:sparkline>
              <xm:f>EVO_resolPIA!C14:H14</xm:f>
              <xm:sqref>I14</xm:sqref>
            </x14:sparkline>
            <x14:sparkline>
              <xm:f>EVO_resolPIA!C15:H15</xm:f>
              <xm:sqref>I15</xm:sqref>
            </x14:sparkline>
            <x14:sparkline>
              <xm:f>EVO_resolPIA!C16:H16</xm:f>
              <xm:sqref>I16</xm:sqref>
            </x14:sparkline>
            <x14:sparkline>
              <xm:f>EVO_resolPIA!C17:H17</xm:f>
              <xm:sqref>I17</xm:sqref>
            </x14:sparkline>
            <x14:sparkline>
              <xm:f>EVO_resolPIA!C18:H18</xm:f>
              <xm:sqref>I18</xm:sqref>
            </x14:sparkline>
            <x14:sparkline>
              <xm:f>EVO_resolPIA!C19:H19</xm:f>
              <xm:sqref>I19</xm:sqref>
            </x14:sparkline>
            <x14:sparkline>
              <xm:f>EVO_resolPIA!C20:H20</xm:f>
              <xm:sqref>I20</xm:sqref>
            </x14:sparkline>
            <x14:sparkline>
              <xm:f>EVO_resolPIA!C21:H21</xm:f>
              <xm:sqref>I21</xm:sqref>
            </x14:sparkline>
            <x14:sparkline>
              <xm:f>EVO_resolPIA!C22:H22</xm:f>
              <xm:sqref>I22</xm:sqref>
            </x14:sparkline>
            <x14:sparkline>
              <xm:f>EVO_resolPIA!C23:H23</xm:f>
              <xm:sqref>I23</xm:sqref>
            </x14:sparkline>
            <x14:sparkline>
              <xm:f>EVO_resolPIA!C24:H24</xm:f>
              <xm:sqref>I24</xm:sqref>
            </x14:sparkline>
            <x14:sparkline>
              <xm:f>EVO_resolPIA!C25:H25</xm:f>
              <xm:sqref>I25</xm:sqref>
            </x14:sparkline>
            <x14:sparkline>
              <xm:f>EVO_resolPIA!C26:H26</xm:f>
              <xm:sqref>I26</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77">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70</v>
      </c>
      <c r="C1" s="361" t="s">
        <v>204</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466</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140</v>
      </c>
      <c r="D10" s="443" t="s">
        <v>165</v>
      </c>
      <c r="E10" s="442" t="s">
        <v>140</v>
      </c>
      <c r="F10" s="443" t="s">
        <v>165</v>
      </c>
      <c r="G10" s="442" t="s">
        <v>140</v>
      </c>
      <c r="H10" s="444" t="s">
        <v>165</v>
      </c>
      <c r="I10" s="366"/>
      <c r="J10" s="366"/>
      <c r="K10" s="366"/>
      <c r="L10" s="366"/>
      <c r="M10" s="366"/>
      <c r="N10" s="366"/>
      <c r="O10" s="366"/>
    </row>
    <row r="11" spans="1:18" ht="15" customHeight="1" x14ac:dyDescent="0.2">
      <c r="B11" s="367" t="s">
        <v>11</v>
      </c>
      <c r="C11" s="375">
        <v>260.48882352941172</v>
      </c>
      <c r="D11" s="370">
        <v>0.21294567444864063</v>
      </c>
      <c r="E11" s="376">
        <v>352.33417470526001</v>
      </c>
      <c r="F11" s="372">
        <v>0.24735835974306919</v>
      </c>
      <c r="G11" s="376">
        <v>583.01293655818381</v>
      </c>
      <c r="H11" s="372">
        <v>0.19397275450184365</v>
      </c>
      <c r="I11" s="366"/>
      <c r="J11" s="366"/>
      <c r="K11" s="366"/>
      <c r="L11" s="366"/>
      <c r="M11" s="366"/>
      <c r="N11" s="366"/>
      <c r="O11" s="366"/>
    </row>
    <row r="12" spans="1:18" ht="15" customHeight="1" x14ac:dyDescent="0.2">
      <c r="B12" s="368" t="s">
        <v>10</v>
      </c>
      <c r="C12" s="375">
        <v>218.19285714285718</v>
      </c>
      <c r="D12" s="370">
        <v>0.44113442854272772</v>
      </c>
      <c r="E12" s="377">
        <v>311.76466626578474</v>
      </c>
      <c r="F12" s="373">
        <v>0.45708969480571598</v>
      </c>
      <c r="G12" s="377">
        <v>479.83283061889216</v>
      </c>
      <c r="H12" s="373">
        <v>0.41169345605371543</v>
      </c>
      <c r="I12" s="366"/>
      <c r="J12" s="366"/>
      <c r="K12" s="366"/>
      <c r="L12" s="366"/>
      <c r="M12" s="366"/>
      <c r="N12" s="366"/>
      <c r="O12" s="366"/>
    </row>
    <row r="13" spans="1:18" ht="15" customHeight="1" x14ac:dyDescent="0.2">
      <c r="B13" s="368" t="s">
        <v>40</v>
      </c>
      <c r="C13" s="375">
        <v>295.80961538461548</v>
      </c>
      <c r="D13" s="370">
        <v>0.49094699587008334</v>
      </c>
      <c r="E13" s="377">
        <v>384.40737913486248</v>
      </c>
      <c r="F13" s="373">
        <v>0.49850472032654253</v>
      </c>
      <c r="G13" s="377">
        <v>453.6278271028068</v>
      </c>
      <c r="H13" s="373">
        <v>0.45507720870707136</v>
      </c>
      <c r="I13" s="366"/>
      <c r="J13" s="366"/>
      <c r="K13" s="366"/>
      <c r="L13" s="366"/>
      <c r="M13" s="366"/>
      <c r="N13" s="366"/>
      <c r="O13" s="366"/>
    </row>
    <row r="14" spans="1:18" ht="15" customHeight="1" x14ac:dyDescent="0.2">
      <c r="B14" s="368" t="s">
        <v>41</v>
      </c>
      <c r="C14" s="375">
        <v>522.59500000000003</v>
      </c>
      <c r="D14" s="370">
        <v>0.32231442387785542</v>
      </c>
      <c r="E14" s="377">
        <v>365.57984300940421</v>
      </c>
      <c r="F14" s="373">
        <v>0.3833024496143469</v>
      </c>
      <c r="G14" s="377">
        <v>532.70636639639633</v>
      </c>
      <c r="H14" s="373">
        <v>0.29649992172240736</v>
      </c>
      <c r="I14" s="366"/>
      <c r="J14" s="366"/>
      <c r="K14" s="366"/>
      <c r="L14" s="366"/>
      <c r="M14" s="366"/>
      <c r="N14" s="366"/>
      <c r="O14" s="366"/>
    </row>
    <row r="15" spans="1:18" ht="15" customHeight="1" x14ac:dyDescent="0.2">
      <c r="B15" s="368" t="s">
        <v>9</v>
      </c>
      <c r="C15" s="375">
        <v>325.10888888888888</v>
      </c>
      <c r="D15" s="370">
        <v>0.64701984378425836</v>
      </c>
      <c r="E15" s="377">
        <v>295.19456561922271</v>
      </c>
      <c r="F15" s="373">
        <v>0.53264930088648332</v>
      </c>
      <c r="G15" s="377">
        <v>513.76010514018651</v>
      </c>
      <c r="H15" s="373">
        <v>0.45715433268363337</v>
      </c>
      <c r="I15" s="366"/>
      <c r="J15" s="366"/>
      <c r="K15" s="366"/>
      <c r="L15" s="366"/>
      <c r="M15" s="366"/>
      <c r="N15" s="366"/>
      <c r="O15" s="366"/>
    </row>
    <row r="16" spans="1:18" ht="15" customHeight="1" x14ac:dyDescent="0.2">
      <c r="B16" s="368" t="s">
        <v>8</v>
      </c>
      <c r="C16" s="375">
        <v>470.66800000000012</v>
      </c>
      <c r="D16" s="370">
        <v>0.56494064177977688</v>
      </c>
      <c r="E16" s="377">
        <v>321.31813186813173</v>
      </c>
      <c r="F16" s="373">
        <v>0.5036036915024531</v>
      </c>
      <c r="G16" s="377">
        <v>469.71275510204049</v>
      </c>
      <c r="H16" s="373">
        <v>0.56599243166007673</v>
      </c>
      <c r="I16" s="366"/>
      <c r="J16" s="366"/>
      <c r="K16" s="366"/>
      <c r="L16" s="366"/>
      <c r="M16" s="366"/>
      <c r="N16" s="366"/>
      <c r="O16" s="366"/>
    </row>
    <row r="17" spans="1:15" ht="15" customHeight="1" x14ac:dyDescent="0.2">
      <c r="B17" s="368" t="s">
        <v>7</v>
      </c>
      <c r="C17" s="375">
        <v>216.86054187192116</v>
      </c>
      <c r="D17" s="370">
        <v>0.58079091085493095</v>
      </c>
      <c r="E17" s="377">
        <v>412.6960874257997</v>
      </c>
      <c r="F17" s="373">
        <v>0.60579210543190298</v>
      </c>
      <c r="G17" s="377">
        <v>567.02732111771377</v>
      </c>
      <c r="H17" s="373">
        <v>0.53044826061957451</v>
      </c>
      <c r="I17" s="366"/>
      <c r="J17" s="366"/>
      <c r="K17" s="366"/>
      <c r="L17" s="366"/>
      <c r="M17" s="366"/>
      <c r="N17" s="366"/>
      <c r="O17" s="366"/>
    </row>
    <row r="18" spans="1:15" ht="15" customHeight="1" x14ac:dyDescent="0.2">
      <c r="B18" s="368" t="s">
        <v>43</v>
      </c>
      <c r="C18" s="375">
        <v>228.65934255813929</v>
      </c>
      <c r="D18" s="370">
        <v>0.40704682449115531</v>
      </c>
      <c r="E18" s="377">
        <v>379.58748904390444</v>
      </c>
      <c r="F18" s="373">
        <v>0.49607121213022337</v>
      </c>
      <c r="G18" s="377">
        <v>455.94349361123329</v>
      </c>
      <c r="H18" s="373">
        <v>0.57235849262036576</v>
      </c>
      <c r="I18" s="366"/>
      <c r="J18" s="366"/>
      <c r="K18" s="366"/>
      <c r="L18" s="366"/>
      <c r="M18" s="366"/>
      <c r="N18" s="366"/>
      <c r="O18" s="366"/>
    </row>
    <row r="19" spans="1:15" ht="15" customHeight="1" x14ac:dyDescent="0.2">
      <c r="B19" s="368" t="s">
        <v>44</v>
      </c>
      <c r="C19" s="375">
        <v>656.84249999999997</v>
      </c>
      <c r="D19" s="370">
        <v>0.40676490255442022</v>
      </c>
      <c r="E19" s="377">
        <v>617.3660653452647</v>
      </c>
      <c r="F19" s="373">
        <v>0.28415507595288625</v>
      </c>
      <c r="G19" s="377">
        <v>616.22761961154958</v>
      </c>
      <c r="H19" s="373">
        <v>0.29379193650393665</v>
      </c>
      <c r="I19" s="366"/>
      <c r="J19" s="366"/>
      <c r="K19" s="366"/>
      <c r="L19" s="366"/>
      <c r="M19" s="366"/>
      <c r="N19" s="366"/>
      <c r="O19" s="366"/>
    </row>
    <row r="20" spans="1:15" ht="15" customHeight="1" x14ac:dyDescent="0.2">
      <c r="B20" s="368" t="s">
        <v>6</v>
      </c>
      <c r="C20" s="375">
        <v>1416.894522292994</v>
      </c>
      <c r="D20" s="370">
        <v>0.36538962208211478</v>
      </c>
      <c r="E20" s="377">
        <v>818.86744224425229</v>
      </c>
      <c r="F20" s="373">
        <v>0.60470584453138398</v>
      </c>
      <c r="G20" s="440">
        <v>863.19991864828694</v>
      </c>
      <c r="H20" s="373">
        <v>0.36995967689646603</v>
      </c>
      <c r="I20" s="366"/>
      <c r="J20" s="366"/>
      <c r="K20" s="366"/>
      <c r="L20" s="366"/>
      <c r="M20" s="366"/>
      <c r="N20" s="366"/>
      <c r="O20" s="366"/>
    </row>
    <row r="21" spans="1:15" ht="15" customHeight="1" x14ac:dyDescent="0.2">
      <c r="B21" s="368" t="s">
        <v>5</v>
      </c>
      <c r="C21" s="375">
        <v>460.8</v>
      </c>
      <c r="D21" s="370">
        <v>0</v>
      </c>
      <c r="E21" s="377">
        <v>333.99202702702559</v>
      </c>
      <c r="F21" s="373">
        <v>0.36527038416242291</v>
      </c>
      <c r="G21" s="377">
        <v>490.58652406417076</v>
      </c>
      <c r="H21" s="373">
        <v>0.43138261800766314</v>
      </c>
      <c r="I21" s="366"/>
      <c r="J21" s="366"/>
      <c r="K21" s="366"/>
      <c r="L21" s="366"/>
      <c r="M21" s="366"/>
      <c r="N21" s="366"/>
      <c r="O21" s="366"/>
    </row>
    <row r="22" spans="1:15" ht="15" customHeight="1" x14ac:dyDescent="0.2">
      <c r="B22" s="368" t="s">
        <v>38</v>
      </c>
      <c r="C22" s="375">
        <v>212.10326086956522</v>
      </c>
      <c r="D22" s="370">
        <v>0.43611246037847018</v>
      </c>
      <c r="E22" s="377">
        <v>356.99134216335904</v>
      </c>
      <c r="F22" s="373">
        <v>0.5337599535380676</v>
      </c>
      <c r="G22" s="377">
        <v>389.74771254305665</v>
      </c>
      <c r="H22" s="373">
        <v>0.52673299934717155</v>
      </c>
      <c r="I22" s="366"/>
      <c r="J22" s="366"/>
      <c r="K22" s="366"/>
      <c r="L22" s="366"/>
      <c r="M22" s="366"/>
      <c r="N22" s="366"/>
      <c r="O22" s="366"/>
    </row>
    <row r="23" spans="1:15" ht="15" customHeight="1" x14ac:dyDescent="0.2">
      <c r="B23" s="368" t="s">
        <v>45</v>
      </c>
      <c r="C23" s="375">
        <v>364.52</v>
      </c>
      <c r="D23" s="370">
        <v>0.25031564535364997</v>
      </c>
      <c r="E23" s="377">
        <v>379.30900253442826</v>
      </c>
      <c r="F23" s="373">
        <v>0.15861798960940346</v>
      </c>
      <c r="G23" s="377">
        <v>572.32175769060586</v>
      </c>
      <c r="H23" s="373">
        <v>0.24971933744659808</v>
      </c>
      <c r="I23" s="366"/>
      <c r="J23" s="366"/>
      <c r="K23" s="366"/>
      <c r="L23" s="366"/>
      <c r="M23" s="366"/>
      <c r="N23" s="366"/>
      <c r="O23" s="366"/>
    </row>
    <row r="24" spans="1:15" ht="15" customHeight="1" x14ac:dyDescent="0.2">
      <c r="B24" s="368" t="s">
        <v>46</v>
      </c>
      <c r="C24" s="375" t="s">
        <v>375</v>
      </c>
      <c r="D24" s="370" t="s">
        <v>375</v>
      </c>
      <c r="E24" s="377">
        <v>416.27953271027991</v>
      </c>
      <c r="F24" s="373">
        <v>0.13296293705514683</v>
      </c>
      <c r="G24" s="377">
        <v>697.85603271984178</v>
      </c>
      <c r="H24" s="373">
        <v>0.144759027899454</v>
      </c>
      <c r="I24" s="366"/>
      <c r="J24" s="366"/>
      <c r="K24" s="366"/>
      <c r="L24" s="366"/>
      <c r="M24" s="366"/>
      <c r="N24" s="366"/>
      <c r="O24" s="366"/>
    </row>
    <row r="25" spans="1:15" ht="15" customHeight="1" x14ac:dyDescent="0.2">
      <c r="B25" s="368" t="s">
        <v>47</v>
      </c>
      <c r="C25" s="375">
        <v>1048.1414285714286</v>
      </c>
      <c r="D25" s="370">
        <v>0.55572626827977822</v>
      </c>
      <c r="E25" s="377">
        <v>635.54981210855919</v>
      </c>
      <c r="F25" s="373">
        <v>0.78585772947174659</v>
      </c>
      <c r="G25" s="377">
        <v>665.0708108108106</v>
      </c>
      <c r="H25" s="373">
        <v>0.58735061809724454</v>
      </c>
      <c r="I25" s="366"/>
      <c r="J25" s="366"/>
      <c r="K25" s="366"/>
      <c r="L25" s="366"/>
      <c r="M25" s="366"/>
      <c r="N25" s="366"/>
      <c r="O25" s="366"/>
    </row>
    <row r="26" spans="1:15" ht="15" customHeight="1" x14ac:dyDescent="0.2">
      <c r="B26" s="368" t="s">
        <v>48</v>
      </c>
      <c r="C26" s="375">
        <v>334.95463414634145</v>
      </c>
      <c r="D26" s="370">
        <v>0.37153475807599357</v>
      </c>
      <c r="E26" s="377">
        <v>633.49476800000184</v>
      </c>
      <c r="F26" s="373">
        <v>0.31811875769827203</v>
      </c>
      <c r="G26" s="377">
        <v>695.51434049079762</v>
      </c>
      <c r="H26" s="373">
        <v>0.32810135547581615</v>
      </c>
      <c r="I26" s="366"/>
      <c r="J26" s="366"/>
      <c r="K26" s="366"/>
      <c r="L26" s="366"/>
      <c r="M26" s="366"/>
      <c r="N26" s="366"/>
      <c r="O26" s="366"/>
    </row>
    <row r="27" spans="1:15" ht="15" customHeight="1" x14ac:dyDescent="0.2">
      <c r="B27" s="368" t="s">
        <v>49</v>
      </c>
      <c r="C27" s="375">
        <v>487.23900000000003</v>
      </c>
      <c r="D27" s="370">
        <v>0.32641236491908671</v>
      </c>
      <c r="E27" s="377">
        <v>402.02016990291122</v>
      </c>
      <c r="F27" s="373">
        <v>0.13036423571387776</v>
      </c>
      <c r="G27" s="377">
        <v>662.53313043478465</v>
      </c>
      <c r="H27" s="373">
        <v>0.11187840996946963</v>
      </c>
      <c r="I27" s="366"/>
      <c r="J27" s="366"/>
      <c r="K27" s="366"/>
      <c r="L27" s="366"/>
      <c r="M27" s="366"/>
      <c r="N27" s="366"/>
      <c r="O27" s="366"/>
    </row>
    <row r="28" spans="1:15" ht="15" customHeight="1" x14ac:dyDescent="0.2">
      <c r="B28" s="368" t="s">
        <v>4</v>
      </c>
      <c r="C28" s="375" t="s">
        <v>375</v>
      </c>
      <c r="D28" s="370" t="s">
        <v>375</v>
      </c>
      <c r="E28" s="377" t="s">
        <v>375</v>
      </c>
      <c r="F28" s="373" t="s">
        <v>375</v>
      </c>
      <c r="G28" s="377" t="s">
        <v>375</v>
      </c>
      <c r="H28" s="373" t="s">
        <v>375</v>
      </c>
      <c r="I28" s="366"/>
      <c r="J28" s="366"/>
      <c r="K28" s="366"/>
      <c r="L28" s="366"/>
      <c r="M28" s="366"/>
      <c r="N28" s="366"/>
      <c r="O28" s="366"/>
    </row>
    <row r="29" spans="1:15" ht="15" customHeight="1" x14ac:dyDescent="0.2">
      <c r="B29" s="369" t="s">
        <v>3</v>
      </c>
      <c r="C29" s="378">
        <v>451.88341105141996</v>
      </c>
      <c r="D29" s="371">
        <v>1.1461063236882729</v>
      </c>
      <c r="E29" s="378">
        <v>457.53636951849444</v>
      </c>
      <c r="F29" s="374">
        <v>0.58894120420908114</v>
      </c>
      <c r="G29" s="378">
        <v>567.1564912855298</v>
      </c>
      <c r="H29" s="374">
        <v>0.4470234066170955</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626"/>
      <c r="J31" s="626"/>
      <c r="K31" s="626"/>
      <c r="L31" s="626"/>
      <c r="M31" s="626"/>
      <c r="N31" s="626"/>
      <c r="O31" s="626"/>
    </row>
    <row r="32" spans="1:15" ht="36.75" customHeight="1" x14ac:dyDescent="0.2">
      <c r="B32" s="1177" t="s">
        <v>300</v>
      </c>
      <c r="C32" s="1177"/>
      <c r="D32" s="1177"/>
      <c r="E32" s="1177"/>
      <c r="F32" s="1177"/>
      <c r="G32" s="1177"/>
      <c r="H32" s="1177"/>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78">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70</v>
      </c>
      <c r="C1" s="361" t="s">
        <v>205</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465</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140</v>
      </c>
      <c r="D10" s="443" t="s">
        <v>165</v>
      </c>
      <c r="E10" s="442" t="s">
        <v>140</v>
      </c>
      <c r="F10" s="443" t="s">
        <v>165</v>
      </c>
      <c r="G10" s="442" t="s">
        <v>140</v>
      </c>
      <c r="H10" s="444" t="s">
        <v>165</v>
      </c>
      <c r="I10" s="366"/>
      <c r="J10" s="366"/>
      <c r="K10" s="366"/>
      <c r="L10" s="366"/>
      <c r="M10" s="366"/>
      <c r="N10" s="366"/>
      <c r="O10" s="366"/>
    </row>
    <row r="11" spans="1:18" ht="15" customHeight="1" x14ac:dyDescent="0.2">
      <c r="B11" s="367" t="s">
        <v>11</v>
      </c>
      <c r="C11" s="375">
        <v>249.32408163265308</v>
      </c>
      <c r="D11" s="370">
        <v>0.15292556411749189</v>
      </c>
      <c r="E11" s="376">
        <v>324.91637681159415</v>
      </c>
      <c r="F11" s="372">
        <v>0.31726899332396774</v>
      </c>
      <c r="G11" s="376">
        <v>527.09934426229529</v>
      </c>
      <c r="H11" s="372">
        <v>0.23747652173696795</v>
      </c>
      <c r="I11" s="366"/>
      <c r="J11" s="366"/>
      <c r="K11" s="366"/>
      <c r="L11" s="366"/>
      <c r="M11" s="366"/>
      <c r="N11" s="366"/>
      <c r="O11" s="366"/>
    </row>
    <row r="12" spans="1:18" ht="15" customHeight="1" x14ac:dyDescent="0.2">
      <c r="B12" s="368" t="s">
        <v>10</v>
      </c>
      <c r="C12" s="375">
        <v>120.71137339055794</v>
      </c>
      <c r="D12" s="370">
        <v>0.71859843470978568</v>
      </c>
      <c r="E12" s="377">
        <v>193.34330882352944</v>
      </c>
      <c r="F12" s="373">
        <v>0.53811774541669211</v>
      </c>
      <c r="G12" s="377">
        <v>324.23063926940631</v>
      </c>
      <c r="H12" s="373">
        <v>0.26973734165076818</v>
      </c>
      <c r="I12" s="366"/>
      <c r="J12" s="366"/>
      <c r="K12" s="366"/>
      <c r="L12" s="366"/>
      <c r="M12" s="366"/>
      <c r="N12" s="366"/>
      <c r="O12" s="366"/>
    </row>
    <row r="13" spans="1:18" ht="15" customHeight="1" x14ac:dyDescent="0.2">
      <c r="B13" s="368" t="s">
        <v>40</v>
      </c>
      <c r="C13" s="375">
        <v>179.22734042553191</v>
      </c>
      <c r="D13" s="370">
        <v>0.32920401009608352</v>
      </c>
      <c r="E13" s="377">
        <v>277.07926229508161</v>
      </c>
      <c r="F13" s="373">
        <v>0.25508966154025697</v>
      </c>
      <c r="G13" s="377">
        <v>424.08141304347839</v>
      </c>
      <c r="H13" s="373">
        <v>0.27100592987209549</v>
      </c>
      <c r="I13" s="366"/>
      <c r="J13" s="366"/>
      <c r="K13" s="366"/>
      <c r="L13" s="366"/>
      <c r="M13" s="366"/>
      <c r="N13" s="366"/>
      <c r="O13" s="366"/>
    </row>
    <row r="14" spans="1:18" ht="15" customHeight="1" x14ac:dyDescent="0.2">
      <c r="B14" s="368" t="s">
        <v>41</v>
      </c>
      <c r="C14" s="375">
        <v>169.51957425531916</v>
      </c>
      <c r="D14" s="370">
        <v>0.72630298889045608</v>
      </c>
      <c r="E14" s="377">
        <v>240.87846169230767</v>
      </c>
      <c r="F14" s="373">
        <v>0.55646771600713985</v>
      </c>
      <c r="G14" s="377">
        <v>218.54269230769233</v>
      </c>
      <c r="H14" s="373">
        <v>0.60541151302858509</v>
      </c>
      <c r="I14" s="366"/>
      <c r="J14" s="366"/>
      <c r="K14" s="366"/>
      <c r="L14" s="366"/>
      <c r="M14" s="366"/>
      <c r="N14" s="366"/>
      <c r="O14" s="366"/>
    </row>
    <row r="15" spans="1:18" ht="15" customHeight="1" x14ac:dyDescent="0.2">
      <c r="B15" s="368" t="s">
        <v>9</v>
      </c>
      <c r="C15" s="375">
        <v>200.85708695652175</v>
      </c>
      <c r="D15" s="370">
        <v>0.60298873833218725</v>
      </c>
      <c r="E15" s="377">
        <v>266.77597014925396</v>
      </c>
      <c r="F15" s="373">
        <v>0.65011679578139114</v>
      </c>
      <c r="G15" s="377">
        <v>472.47739361702105</v>
      </c>
      <c r="H15" s="373">
        <v>0.55973893803185282</v>
      </c>
      <c r="I15" s="366"/>
      <c r="J15" s="366"/>
      <c r="K15" s="366"/>
      <c r="L15" s="366"/>
      <c r="M15" s="366"/>
      <c r="N15" s="366"/>
      <c r="O15" s="366"/>
    </row>
    <row r="16" spans="1:18" ht="15" customHeight="1" x14ac:dyDescent="0.2">
      <c r="B16" s="368" t="s">
        <v>8</v>
      </c>
      <c r="C16" s="375" t="s">
        <v>375</v>
      </c>
      <c r="D16" s="370" t="s">
        <v>375</v>
      </c>
      <c r="E16" s="377" t="s">
        <v>375</v>
      </c>
      <c r="F16" s="373" t="s">
        <v>375</v>
      </c>
      <c r="G16" s="377" t="s">
        <v>375</v>
      </c>
      <c r="H16" s="373" t="s">
        <v>375</v>
      </c>
      <c r="I16" s="366"/>
      <c r="J16" s="366"/>
      <c r="K16" s="366"/>
      <c r="L16" s="366"/>
      <c r="M16" s="366"/>
      <c r="N16" s="366"/>
      <c r="O16" s="366"/>
    </row>
    <row r="17" spans="1:15" ht="15" customHeight="1" x14ac:dyDescent="0.2">
      <c r="B17" s="368" t="s">
        <v>7</v>
      </c>
      <c r="C17" s="375">
        <v>238.91882815057122</v>
      </c>
      <c r="D17" s="370">
        <v>0.49620197958647394</v>
      </c>
      <c r="E17" s="377">
        <v>426.81256585879873</v>
      </c>
      <c r="F17" s="373">
        <v>0.60073521487181725</v>
      </c>
      <c r="G17" s="377">
        <v>565.97093055555729</v>
      </c>
      <c r="H17" s="373">
        <v>0.50619055004570379</v>
      </c>
      <c r="I17" s="366"/>
      <c r="J17" s="366"/>
      <c r="K17" s="366"/>
      <c r="L17" s="366"/>
      <c r="M17" s="366"/>
      <c r="N17" s="366"/>
      <c r="O17" s="366"/>
    </row>
    <row r="18" spans="1:15" ht="15" customHeight="1" x14ac:dyDescent="0.2">
      <c r="B18" s="368" t="s">
        <v>43</v>
      </c>
      <c r="C18" s="375">
        <v>167.34567010309274</v>
      </c>
      <c r="D18" s="370">
        <v>0.66222350118193007</v>
      </c>
      <c r="E18" s="377">
        <v>231.05179166666676</v>
      </c>
      <c r="F18" s="373">
        <v>0.66945723993912643</v>
      </c>
      <c r="G18" s="377">
        <v>220.79958163265306</v>
      </c>
      <c r="H18" s="373">
        <v>0.66194273504615053</v>
      </c>
      <c r="I18" s="366"/>
      <c r="J18" s="366"/>
      <c r="K18" s="366"/>
      <c r="L18" s="366"/>
      <c r="M18" s="366"/>
      <c r="N18" s="366"/>
      <c r="O18" s="366"/>
    </row>
    <row r="19" spans="1:15" ht="15" customHeight="1" x14ac:dyDescent="0.2">
      <c r="B19" s="368" t="s">
        <v>44</v>
      </c>
      <c r="C19" s="375">
        <v>172.55910675381264</v>
      </c>
      <c r="D19" s="370">
        <v>9.4427750852094969E-2</v>
      </c>
      <c r="E19" s="377">
        <v>391.95871508379787</v>
      </c>
      <c r="F19" s="373">
        <v>0.15747986362413141</v>
      </c>
      <c r="G19" s="377">
        <v>402.113308550184</v>
      </c>
      <c r="H19" s="373">
        <v>0.11411276108572163</v>
      </c>
      <c r="I19" s="366"/>
      <c r="J19" s="366"/>
      <c r="K19" s="366"/>
      <c r="L19" s="366"/>
      <c r="M19" s="366"/>
      <c r="N19" s="366"/>
      <c r="O19" s="366"/>
    </row>
    <row r="20" spans="1:15" ht="15" customHeight="1" x14ac:dyDescent="0.2">
      <c r="B20" s="368" t="s">
        <v>6</v>
      </c>
      <c r="C20" s="375">
        <v>391.36049382716044</v>
      </c>
      <c r="D20" s="370">
        <v>0.75957187128971626</v>
      </c>
      <c r="E20" s="377">
        <v>525.81869369369156</v>
      </c>
      <c r="F20" s="373">
        <v>0.5163608367476914</v>
      </c>
      <c r="G20" s="440">
        <v>680.04757446808765</v>
      </c>
      <c r="H20" s="373">
        <v>0.32833680980010455</v>
      </c>
      <c r="I20" s="366"/>
      <c r="J20" s="366"/>
      <c r="K20" s="366"/>
      <c r="L20" s="366"/>
      <c r="M20" s="366"/>
      <c r="N20" s="366"/>
      <c r="O20" s="366"/>
    </row>
    <row r="21" spans="1:15" ht="15" customHeight="1" x14ac:dyDescent="0.2">
      <c r="B21" s="368" t="s">
        <v>5</v>
      </c>
      <c r="C21" s="375">
        <v>268.53252707581225</v>
      </c>
      <c r="D21" s="370">
        <v>0.22903184189319242</v>
      </c>
      <c r="E21" s="377">
        <v>337.96620300751874</v>
      </c>
      <c r="F21" s="373">
        <v>0.32744783946551331</v>
      </c>
      <c r="G21" s="377">
        <v>384.144859813084</v>
      </c>
      <c r="H21" s="373">
        <v>0.36481585792113386</v>
      </c>
      <c r="I21" s="366"/>
      <c r="J21" s="366"/>
      <c r="K21" s="366"/>
      <c r="L21" s="366"/>
      <c r="M21" s="366"/>
      <c r="N21" s="366"/>
      <c r="O21" s="366"/>
    </row>
    <row r="22" spans="1:15" ht="15" customHeight="1" x14ac:dyDescent="0.2">
      <c r="B22" s="368" t="s">
        <v>38</v>
      </c>
      <c r="C22" s="375">
        <v>195.09909351145021</v>
      </c>
      <c r="D22" s="370">
        <v>0.43532447204776142</v>
      </c>
      <c r="E22" s="377">
        <v>226.49235087719407</v>
      </c>
      <c r="F22" s="373">
        <v>0.44828126038625804</v>
      </c>
      <c r="G22" s="377">
        <v>357.37435736677111</v>
      </c>
      <c r="H22" s="373">
        <v>0.44370055119394891</v>
      </c>
      <c r="I22" s="366"/>
      <c r="J22" s="366"/>
      <c r="K22" s="366"/>
      <c r="L22" s="366"/>
      <c r="M22" s="366"/>
      <c r="N22" s="366"/>
      <c r="O22" s="366"/>
    </row>
    <row r="23" spans="1:15" ht="15" customHeight="1" x14ac:dyDescent="0.2">
      <c r="B23" s="368" t="s">
        <v>45</v>
      </c>
      <c r="C23" s="375">
        <v>295.67334951456309</v>
      </c>
      <c r="D23" s="370">
        <v>9.0810713065296797E-2</v>
      </c>
      <c r="E23" s="377">
        <v>318.84619949494919</v>
      </c>
      <c r="F23" s="373">
        <v>0.17839992281239173</v>
      </c>
      <c r="G23" s="377">
        <v>431.23217155265633</v>
      </c>
      <c r="H23" s="373">
        <v>0.25317269543441562</v>
      </c>
      <c r="I23" s="366"/>
      <c r="J23" s="366"/>
      <c r="K23" s="366"/>
      <c r="L23" s="366"/>
      <c r="M23" s="366"/>
      <c r="N23" s="366"/>
      <c r="O23" s="366"/>
    </row>
    <row r="24" spans="1:15" ht="15" customHeight="1" x14ac:dyDescent="0.2">
      <c r="B24" s="368" t="s">
        <v>46</v>
      </c>
      <c r="C24" s="375">
        <v>298.57384615384615</v>
      </c>
      <c r="D24" s="370">
        <v>2.5780199005738424E-2</v>
      </c>
      <c r="E24" s="377">
        <v>422.73454545454553</v>
      </c>
      <c r="F24" s="373">
        <v>5.2816265331431501E-2</v>
      </c>
      <c r="G24" s="377">
        <v>715.06999999999982</v>
      </c>
      <c r="H24" s="373">
        <v>2.7162075402683009E-8</v>
      </c>
      <c r="I24" s="366"/>
      <c r="J24" s="366"/>
      <c r="K24" s="366"/>
      <c r="L24" s="366"/>
      <c r="M24" s="366"/>
      <c r="N24" s="366"/>
      <c r="O24" s="366"/>
    </row>
    <row r="25" spans="1:15" ht="15" customHeight="1" x14ac:dyDescent="0.2">
      <c r="B25" s="368" t="s">
        <v>47</v>
      </c>
      <c r="C25" s="375">
        <v>488.32606451612918</v>
      </c>
      <c r="D25" s="370">
        <v>0.61340201743267231</v>
      </c>
      <c r="E25" s="377">
        <v>495.69603773584913</v>
      </c>
      <c r="F25" s="373">
        <v>0.55168837288306305</v>
      </c>
      <c r="G25" s="377">
        <v>482.25399999999991</v>
      </c>
      <c r="H25" s="373">
        <v>0.56417113494780602</v>
      </c>
      <c r="I25" s="366"/>
      <c r="J25" s="366"/>
      <c r="K25" s="366"/>
      <c r="L25" s="366"/>
      <c r="M25" s="366"/>
      <c r="N25" s="366"/>
      <c r="O25" s="366"/>
    </row>
    <row r="26" spans="1:15" ht="15" customHeight="1" x14ac:dyDescent="0.2">
      <c r="B26" s="368" t="s">
        <v>48</v>
      </c>
      <c r="C26" s="375" t="s">
        <v>375</v>
      </c>
      <c r="D26" s="370" t="s">
        <v>375</v>
      </c>
      <c r="E26" s="377">
        <v>300</v>
      </c>
      <c r="F26" s="373">
        <v>0</v>
      </c>
      <c r="G26" s="377">
        <v>316.5</v>
      </c>
      <c r="H26" s="373">
        <v>0.50045837497956547</v>
      </c>
      <c r="I26" s="366"/>
      <c r="J26" s="366"/>
      <c r="K26" s="366"/>
      <c r="L26" s="366"/>
      <c r="M26" s="366"/>
      <c r="N26" s="366"/>
      <c r="O26" s="366"/>
    </row>
    <row r="27" spans="1:15" ht="15" customHeight="1" x14ac:dyDescent="0.2">
      <c r="B27" s="368" t="s">
        <v>49</v>
      </c>
      <c r="C27" s="375">
        <v>216.81818181818181</v>
      </c>
      <c r="D27" s="370">
        <v>0.23787806468042688</v>
      </c>
      <c r="E27" s="377">
        <v>302.79827586206903</v>
      </c>
      <c r="F27" s="373">
        <v>0.27964856418029932</v>
      </c>
      <c r="G27" s="377">
        <v>524.66555555555533</v>
      </c>
      <c r="H27" s="373">
        <v>0.25739357226175286</v>
      </c>
      <c r="I27" s="366"/>
      <c r="J27" s="366"/>
      <c r="K27" s="366"/>
      <c r="L27" s="366"/>
      <c r="M27" s="366"/>
      <c r="N27" s="366"/>
      <c r="O27" s="366"/>
    </row>
    <row r="28" spans="1:15" ht="15" customHeight="1" x14ac:dyDescent="0.2">
      <c r="B28" s="368" t="s">
        <v>4</v>
      </c>
      <c r="C28" s="375" t="s">
        <v>375</v>
      </c>
      <c r="D28" s="370" t="s">
        <v>375</v>
      </c>
      <c r="E28" s="377" t="s">
        <v>375</v>
      </c>
      <c r="F28" s="373" t="s">
        <v>375</v>
      </c>
      <c r="G28" s="377" t="s">
        <v>375</v>
      </c>
      <c r="H28" s="373" t="s">
        <v>375</v>
      </c>
      <c r="I28" s="366"/>
      <c r="J28" s="366"/>
      <c r="K28" s="366"/>
      <c r="L28" s="366"/>
      <c r="M28" s="366"/>
      <c r="N28" s="366"/>
      <c r="O28" s="366"/>
    </row>
    <row r="29" spans="1:15" ht="15" customHeight="1" x14ac:dyDescent="0.2">
      <c r="B29" s="369" t="s">
        <v>3</v>
      </c>
      <c r="C29" s="378">
        <v>234.86125474604469</v>
      </c>
      <c r="D29" s="371">
        <v>0.52419997387100148</v>
      </c>
      <c r="E29" s="378">
        <v>351.56985850460723</v>
      </c>
      <c r="F29" s="374">
        <v>0.55544112923740097</v>
      </c>
      <c r="G29" s="378">
        <v>462.82315552356243</v>
      </c>
      <c r="H29" s="374">
        <v>0.48916464244857855</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626"/>
      <c r="J31" s="626"/>
      <c r="K31" s="626"/>
      <c r="L31" s="626"/>
      <c r="M31" s="626"/>
      <c r="N31" s="626"/>
      <c r="O31" s="626"/>
    </row>
    <row r="32" spans="1:15" ht="36.75" customHeight="1" x14ac:dyDescent="0.2">
      <c r="B32" s="1177" t="s">
        <v>300</v>
      </c>
      <c r="C32" s="1177"/>
      <c r="D32" s="1177"/>
      <c r="E32" s="1177"/>
      <c r="F32" s="1177"/>
      <c r="G32" s="1177"/>
      <c r="H32" s="1177"/>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79">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70</v>
      </c>
      <c r="C1" s="361" t="s">
        <v>206</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464</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140</v>
      </c>
      <c r="D10" s="443" t="s">
        <v>165</v>
      </c>
      <c r="E10" s="442" t="s">
        <v>140</v>
      </c>
      <c r="F10" s="443" t="s">
        <v>165</v>
      </c>
      <c r="G10" s="442" t="s">
        <v>140</v>
      </c>
      <c r="H10" s="444" t="s">
        <v>165</v>
      </c>
      <c r="I10" s="366"/>
      <c r="J10" s="366"/>
      <c r="K10" s="366"/>
      <c r="L10" s="366"/>
      <c r="M10" s="366"/>
      <c r="N10" s="366"/>
      <c r="O10" s="366"/>
    </row>
    <row r="11" spans="1:18" ht="15" customHeight="1" x14ac:dyDescent="0.2">
      <c r="B11" s="367" t="s">
        <v>11</v>
      </c>
      <c r="C11" s="375" t="s">
        <v>375</v>
      </c>
      <c r="D11" s="370" t="s">
        <v>375</v>
      </c>
      <c r="E11" s="376" t="s">
        <v>375</v>
      </c>
      <c r="F11" s="372" t="s">
        <v>375</v>
      </c>
      <c r="G11" s="376" t="s">
        <v>375</v>
      </c>
      <c r="H11" s="372" t="s">
        <v>375</v>
      </c>
      <c r="I11" s="366"/>
      <c r="J11" s="366"/>
      <c r="K11" s="366"/>
      <c r="L11" s="366"/>
      <c r="M11" s="366"/>
      <c r="N11" s="366"/>
      <c r="O11" s="366"/>
    </row>
    <row r="12" spans="1:18" ht="15" customHeight="1" x14ac:dyDescent="0.2">
      <c r="B12" s="368" t="s">
        <v>10</v>
      </c>
      <c r="C12" s="375" t="s">
        <v>375</v>
      </c>
      <c r="D12" s="370" t="s">
        <v>375</v>
      </c>
      <c r="E12" s="377" t="s">
        <v>375</v>
      </c>
      <c r="F12" s="373" t="s">
        <v>375</v>
      </c>
      <c r="G12" s="377" t="s">
        <v>375</v>
      </c>
      <c r="H12" s="373" t="s">
        <v>375</v>
      </c>
      <c r="I12" s="366"/>
      <c r="J12" s="366"/>
      <c r="K12" s="366"/>
      <c r="L12" s="366"/>
      <c r="M12" s="366"/>
      <c r="N12" s="366"/>
      <c r="O12" s="366"/>
    </row>
    <row r="13" spans="1:18" ht="15" customHeight="1" x14ac:dyDescent="0.2">
      <c r="B13" s="368" t="s">
        <v>40</v>
      </c>
      <c r="C13" s="375">
        <v>317.23135910224516</v>
      </c>
      <c r="D13" s="370">
        <v>0.56713689880414087</v>
      </c>
      <c r="E13" s="377" t="s">
        <v>375</v>
      </c>
      <c r="F13" s="373" t="s">
        <v>375</v>
      </c>
      <c r="G13" s="377" t="s">
        <v>375</v>
      </c>
      <c r="H13" s="373" t="s">
        <v>375</v>
      </c>
      <c r="I13" s="366"/>
      <c r="J13" s="366"/>
      <c r="K13" s="366"/>
      <c r="L13" s="366"/>
      <c r="M13" s="366"/>
      <c r="N13" s="366"/>
      <c r="O13" s="366"/>
    </row>
    <row r="14" spans="1:18" ht="15" customHeight="1" x14ac:dyDescent="0.2">
      <c r="B14" s="368" t="s">
        <v>41</v>
      </c>
      <c r="C14" s="375" t="s">
        <v>375</v>
      </c>
      <c r="D14" s="370" t="s">
        <v>375</v>
      </c>
      <c r="E14" s="377" t="s">
        <v>375</v>
      </c>
      <c r="F14" s="373" t="s">
        <v>375</v>
      </c>
      <c r="G14" s="377" t="s">
        <v>375</v>
      </c>
      <c r="H14" s="373" t="s">
        <v>375</v>
      </c>
      <c r="I14" s="366"/>
      <c r="J14" s="366"/>
      <c r="K14" s="366"/>
      <c r="L14" s="366"/>
      <c r="M14" s="366"/>
      <c r="N14" s="366"/>
      <c r="O14" s="366"/>
    </row>
    <row r="15" spans="1:18" ht="15" customHeight="1" x14ac:dyDescent="0.2">
      <c r="B15" s="368" t="s">
        <v>9</v>
      </c>
      <c r="C15" s="375">
        <v>213.39563995837671</v>
      </c>
      <c r="D15" s="370">
        <v>0.59447891333465541</v>
      </c>
      <c r="E15" s="377">
        <v>310.7459098497493</v>
      </c>
      <c r="F15" s="373">
        <v>0.49372103182820559</v>
      </c>
      <c r="G15" s="377">
        <v>443.84663865546185</v>
      </c>
      <c r="H15" s="373">
        <v>0.6082505403782279</v>
      </c>
      <c r="I15" s="366"/>
      <c r="J15" s="366"/>
      <c r="K15" s="366"/>
      <c r="L15" s="366"/>
      <c r="M15" s="366"/>
      <c r="N15" s="366"/>
      <c r="O15" s="366"/>
    </row>
    <row r="16" spans="1:18" ht="15" customHeight="1" x14ac:dyDescent="0.2">
      <c r="B16" s="368" t="s">
        <v>8</v>
      </c>
      <c r="C16" s="375" t="s">
        <v>375</v>
      </c>
      <c r="D16" s="370" t="s">
        <v>375</v>
      </c>
      <c r="E16" s="377" t="s">
        <v>375</v>
      </c>
      <c r="F16" s="373" t="s">
        <v>375</v>
      </c>
      <c r="G16" s="377" t="s">
        <v>375</v>
      </c>
      <c r="H16" s="373" t="s">
        <v>375</v>
      </c>
      <c r="I16" s="366"/>
      <c r="J16" s="366"/>
      <c r="K16" s="366"/>
      <c r="L16" s="366"/>
      <c r="M16" s="366"/>
      <c r="N16" s="366"/>
      <c r="O16" s="366"/>
    </row>
    <row r="17" spans="1:15" ht="15" customHeight="1" x14ac:dyDescent="0.2">
      <c r="B17" s="368" t="s">
        <v>7</v>
      </c>
      <c r="C17" s="375">
        <v>109.94971708378664</v>
      </c>
      <c r="D17" s="370">
        <v>1.0974292564622523</v>
      </c>
      <c r="E17" s="377">
        <v>154.69392194193165</v>
      </c>
      <c r="F17" s="373">
        <v>1.1486287207259955</v>
      </c>
      <c r="G17" s="377">
        <v>215.52625895598928</v>
      </c>
      <c r="H17" s="373">
        <v>0.99175551998259959</v>
      </c>
      <c r="I17" s="366"/>
      <c r="J17" s="366"/>
      <c r="K17" s="366"/>
      <c r="L17" s="366"/>
      <c r="M17" s="366"/>
      <c r="N17" s="366"/>
      <c r="O17" s="366"/>
    </row>
    <row r="18" spans="1:15" ht="15" customHeight="1" x14ac:dyDescent="0.2">
      <c r="B18" s="368" t="s">
        <v>43</v>
      </c>
      <c r="C18" s="375">
        <v>140.4845619834712</v>
      </c>
      <c r="D18" s="370">
        <v>0.58501023061483171</v>
      </c>
      <c r="E18" s="377">
        <v>176.92845688350957</v>
      </c>
      <c r="F18" s="373">
        <v>0.6152761840478812</v>
      </c>
      <c r="G18" s="377">
        <v>251.38367391304399</v>
      </c>
      <c r="H18" s="373">
        <v>0.83664109129945163</v>
      </c>
      <c r="I18" s="366"/>
      <c r="J18" s="366"/>
      <c r="K18" s="366"/>
      <c r="L18" s="366"/>
      <c r="M18" s="366"/>
      <c r="N18" s="366"/>
      <c r="O18" s="366"/>
    </row>
    <row r="19" spans="1:15" ht="15" customHeight="1" x14ac:dyDescent="0.2">
      <c r="B19" s="368" t="s">
        <v>44</v>
      </c>
      <c r="C19" s="375" t="s">
        <v>375</v>
      </c>
      <c r="D19" s="370" t="s">
        <v>375</v>
      </c>
      <c r="E19" s="377" t="s">
        <v>375</v>
      </c>
      <c r="F19" s="373" t="s">
        <v>375</v>
      </c>
      <c r="G19" s="377" t="s">
        <v>375</v>
      </c>
      <c r="H19" s="373" t="s">
        <v>375</v>
      </c>
      <c r="I19" s="366"/>
      <c r="J19" s="366"/>
      <c r="K19" s="366"/>
      <c r="L19" s="366"/>
      <c r="M19" s="366"/>
      <c r="N19" s="366"/>
      <c r="O19" s="366"/>
    </row>
    <row r="20" spans="1:15" ht="15" customHeight="1" x14ac:dyDescent="0.2">
      <c r="B20" s="368" t="s">
        <v>6</v>
      </c>
      <c r="C20" s="375">
        <v>250.23627177700348</v>
      </c>
      <c r="D20" s="370">
        <v>0.31246666841044018</v>
      </c>
      <c r="E20" s="377">
        <v>338.34589873417633</v>
      </c>
      <c r="F20" s="373">
        <v>0.33907674967214241</v>
      </c>
      <c r="G20" s="440">
        <v>443.3310862619814</v>
      </c>
      <c r="H20" s="373">
        <v>0.46235437269062124</v>
      </c>
      <c r="I20" s="366"/>
      <c r="J20" s="366"/>
      <c r="K20" s="366"/>
      <c r="L20" s="366"/>
      <c r="M20" s="366"/>
      <c r="N20" s="366"/>
      <c r="O20" s="366"/>
    </row>
    <row r="21" spans="1:15" ht="15" customHeight="1" x14ac:dyDescent="0.2">
      <c r="B21" s="368" t="s">
        <v>5</v>
      </c>
      <c r="C21" s="375">
        <v>273.82077601410941</v>
      </c>
      <c r="D21" s="370">
        <v>0.22518473347895876</v>
      </c>
      <c r="E21" s="377">
        <v>343.85322580645146</v>
      </c>
      <c r="F21" s="373">
        <v>0.32175242351769684</v>
      </c>
      <c r="G21" s="377">
        <v>372.18256410256413</v>
      </c>
      <c r="H21" s="373">
        <v>0.50335371132511175</v>
      </c>
      <c r="I21" s="366"/>
      <c r="J21" s="366"/>
      <c r="K21" s="366"/>
      <c r="L21" s="366"/>
      <c r="M21" s="366"/>
      <c r="N21" s="366"/>
      <c r="O21" s="366"/>
    </row>
    <row r="22" spans="1:15" ht="15" customHeight="1" x14ac:dyDescent="0.2">
      <c r="B22" s="368" t="s">
        <v>38</v>
      </c>
      <c r="C22" s="375">
        <v>229.21563749138525</v>
      </c>
      <c r="D22" s="370">
        <v>0.36336594256412741</v>
      </c>
      <c r="E22" s="377">
        <v>337.3720731707304</v>
      </c>
      <c r="F22" s="373">
        <v>0.3709048904511496</v>
      </c>
      <c r="G22" s="377">
        <v>542.43610441767271</v>
      </c>
      <c r="H22" s="373">
        <v>0.40927484417775345</v>
      </c>
      <c r="I22" s="366"/>
      <c r="J22" s="366"/>
      <c r="K22" s="366"/>
      <c r="L22" s="366"/>
      <c r="M22" s="366"/>
      <c r="N22" s="366"/>
      <c r="O22" s="366"/>
    </row>
    <row r="23" spans="1:15" ht="15" customHeight="1" x14ac:dyDescent="0.2">
      <c r="B23" s="368" t="s">
        <v>45</v>
      </c>
      <c r="C23" s="375">
        <v>290.74165365025465</v>
      </c>
      <c r="D23" s="370">
        <v>0.11840022950656338</v>
      </c>
      <c r="E23" s="377">
        <v>310.42077380952333</v>
      </c>
      <c r="F23" s="373">
        <v>0.22149382489256</v>
      </c>
      <c r="G23" s="377">
        <v>421.23459165154043</v>
      </c>
      <c r="H23" s="373">
        <v>0.34871384891428009</v>
      </c>
      <c r="I23" s="366"/>
      <c r="J23" s="366"/>
      <c r="K23" s="366"/>
      <c r="L23" s="366"/>
      <c r="M23" s="366"/>
      <c r="N23" s="366"/>
      <c r="O23" s="366"/>
    </row>
    <row r="24" spans="1:15" ht="15" customHeight="1" x14ac:dyDescent="0.2">
      <c r="B24" s="368" t="s">
        <v>46</v>
      </c>
      <c r="C24" s="375">
        <v>296.66666666666669</v>
      </c>
      <c r="D24" s="370">
        <v>0.10659362899443975</v>
      </c>
      <c r="E24" s="377">
        <v>424.30549618320697</v>
      </c>
      <c r="F24" s="373">
        <v>4.0279497790917038E-2</v>
      </c>
      <c r="G24" s="377">
        <v>698.06932584269646</v>
      </c>
      <c r="H24" s="373">
        <v>0.13453153890000433</v>
      </c>
      <c r="I24" s="366"/>
      <c r="J24" s="366"/>
      <c r="K24" s="366"/>
      <c r="L24" s="366"/>
      <c r="M24" s="366"/>
      <c r="N24" s="366"/>
      <c r="O24" s="366"/>
    </row>
    <row r="25" spans="1:15" ht="15" customHeight="1" x14ac:dyDescent="0.2">
      <c r="B25" s="368" t="s">
        <v>47</v>
      </c>
      <c r="C25" s="375">
        <v>291.04169811320776</v>
      </c>
      <c r="D25" s="370">
        <v>0.13903228257052905</v>
      </c>
      <c r="E25" s="377" t="s">
        <v>375</v>
      </c>
      <c r="F25" s="373" t="s">
        <v>375</v>
      </c>
      <c r="G25" s="377" t="s">
        <v>375</v>
      </c>
      <c r="H25" s="373" t="s">
        <v>375</v>
      </c>
      <c r="I25" s="366"/>
      <c r="J25" s="366"/>
      <c r="K25" s="366"/>
      <c r="L25" s="366"/>
      <c r="M25" s="366"/>
      <c r="N25" s="366"/>
      <c r="O25" s="366"/>
    </row>
    <row r="26" spans="1:15" ht="15" customHeight="1" x14ac:dyDescent="0.2">
      <c r="B26" s="368" t="s">
        <v>48</v>
      </c>
      <c r="C26" s="375" t="s">
        <v>375</v>
      </c>
      <c r="D26" s="370" t="s">
        <v>375</v>
      </c>
      <c r="E26" s="377" t="s">
        <v>375</v>
      </c>
      <c r="F26" s="373" t="s">
        <v>375</v>
      </c>
      <c r="G26" s="377" t="s">
        <v>375</v>
      </c>
      <c r="H26" s="373" t="s">
        <v>375</v>
      </c>
      <c r="I26" s="366"/>
      <c r="J26" s="366"/>
      <c r="K26" s="366"/>
      <c r="L26" s="366"/>
      <c r="M26" s="366"/>
      <c r="N26" s="366"/>
      <c r="O26" s="366"/>
    </row>
    <row r="27" spans="1:15" ht="15" customHeight="1" x14ac:dyDescent="0.2">
      <c r="B27" s="368" t="s">
        <v>49</v>
      </c>
      <c r="C27" s="375" t="s">
        <v>375</v>
      </c>
      <c r="D27" s="370" t="s">
        <v>375</v>
      </c>
      <c r="E27" s="377" t="s">
        <v>375</v>
      </c>
      <c r="F27" s="373" t="s">
        <v>375</v>
      </c>
      <c r="G27" s="377" t="s">
        <v>375</v>
      </c>
      <c r="H27" s="373" t="s">
        <v>375</v>
      </c>
      <c r="I27" s="366"/>
      <c r="J27" s="366"/>
      <c r="K27" s="366"/>
      <c r="L27" s="366"/>
      <c r="M27" s="366"/>
      <c r="N27" s="366"/>
      <c r="O27" s="366"/>
    </row>
    <row r="28" spans="1:15" ht="15" customHeight="1" x14ac:dyDescent="0.2">
      <c r="B28" s="368" t="s">
        <v>4</v>
      </c>
      <c r="C28" s="375" t="s">
        <v>375</v>
      </c>
      <c r="D28" s="370" t="s">
        <v>375</v>
      </c>
      <c r="E28" s="377" t="s">
        <v>375</v>
      </c>
      <c r="F28" s="373" t="s">
        <v>375</v>
      </c>
      <c r="G28" s="377" t="s">
        <v>375</v>
      </c>
      <c r="H28" s="373" t="s">
        <v>375</v>
      </c>
      <c r="I28" s="366"/>
      <c r="J28" s="366"/>
      <c r="K28" s="366"/>
      <c r="L28" s="366"/>
      <c r="M28" s="366"/>
      <c r="N28" s="366"/>
      <c r="O28" s="366"/>
    </row>
    <row r="29" spans="1:15" ht="15" customHeight="1" x14ac:dyDescent="0.2">
      <c r="B29" s="369" t="s">
        <v>3</v>
      </c>
      <c r="C29" s="378">
        <v>230.00664836303559</v>
      </c>
      <c r="D29" s="371">
        <v>0.52454945470953374</v>
      </c>
      <c r="E29" s="378">
        <v>251.45462577286671</v>
      </c>
      <c r="F29" s="374">
        <v>0.63581055522820085</v>
      </c>
      <c r="G29" s="378">
        <v>332.265641025646</v>
      </c>
      <c r="H29" s="374">
        <v>0.70928075971983628</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626"/>
      <c r="J31" s="626"/>
      <c r="K31" s="626"/>
      <c r="L31" s="626"/>
      <c r="M31" s="626"/>
      <c r="N31" s="626"/>
      <c r="O31" s="626"/>
    </row>
    <row r="32" spans="1:15" ht="36.75" customHeight="1" x14ac:dyDescent="0.2">
      <c r="B32" s="1177" t="s">
        <v>300</v>
      </c>
      <c r="C32" s="1177"/>
      <c r="D32" s="1177"/>
      <c r="E32" s="1177"/>
      <c r="F32" s="1177"/>
      <c r="G32" s="1177"/>
      <c r="H32" s="1177"/>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80">
    <pageSetUpPr fitToPage="1"/>
  </sheetPr>
  <dimension ref="A1:R32"/>
  <sheetViews>
    <sheetView zoomScaleNormal="100" workbookViewId="0"/>
  </sheetViews>
  <sheetFormatPr baseColWidth="10" defaultRowHeight="12.75" x14ac:dyDescent="0.2"/>
  <cols>
    <col min="1" max="1" width="5.85546875" customWidth="1"/>
    <col min="2" max="2" width="28.85546875" customWidth="1"/>
    <col min="3" max="3" width="10.85546875" bestFit="1" customWidth="1"/>
    <col min="4" max="4" width="12.85546875" customWidth="1"/>
    <col min="5" max="5" width="10.85546875" bestFit="1" customWidth="1"/>
    <col min="6" max="6" width="12.85546875" customWidth="1"/>
    <col min="7" max="7" width="10.85546875" bestFit="1" customWidth="1"/>
    <col min="8" max="8" width="12.85546875" customWidth="1"/>
    <col min="9" max="9" width="28.140625" customWidth="1"/>
    <col min="10" max="10" width="7" customWidth="1"/>
    <col min="11" max="11" width="10.85546875" customWidth="1"/>
    <col min="12" max="12" width="7" customWidth="1"/>
    <col min="13" max="13" width="10.85546875" customWidth="1"/>
    <col min="14" max="14" width="7" customWidth="1"/>
    <col min="15" max="15" width="10.85546875" customWidth="1"/>
    <col min="17" max="17" width="25.140625" bestFit="1" customWidth="1"/>
    <col min="18" max="18" width="6.7109375" customWidth="1"/>
    <col min="19" max="19" width="10.7109375" customWidth="1"/>
    <col min="20" max="20" width="6.7109375" customWidth="1"/>
    <col min="21" max="21" width="10.7109375" customWidth="1"/>
    <col min="22" max="22" width="6.7109375" customWidth="1"/>
    <col min="23" max="23" width="10.7109375" customWidth="1"/>
  </cols>
  <sheetData>
    <row r="1" spans="1:18" s="361" customFormat="1" x14ac:dyDescent="0.2">
      <c r="A1" s="361" t="s">
        <v>102</v>
      </c>
      <c r="B1" s="361" t="s">
        <v>70</v>
      </c>
      <c r="C1" s="361" t="s">
        <v>207</v>
      </c>
      <c r="I1" s="361" t="s">
        <v>102</v>
      </c>
      <c r="J1" s="361" t="s">
        <v>70</v>
      </c>
      <c r="Q1" s="361" t="s">
        <v>87</v>
      </c>
    </row>
    <row r="2" spans="1:18" s="361" customFormat="1" x14ac:dyDescent="0.2"/>
    <row r="3" spans="1:18" s="361" customFormat="1" x14ac:dyDescent="0.2"/>
    <row r="4" spans="1:18" s="361" customFormat="1" x14ac:dyDescent="0.2"/>
    <row r="5" spans="1:18" s="361" customFormat="1" ht="16.5" customHeight="1" x14ac:dyDescent="0.2"/>
    <row r="6" spans="1:18" s="7" customFormat="1" ht="42.75" customHeight="1" x14ac:dyDescent="0.2">
      <c r="A6" s="364"/>
      <c r="B6" s="1170" t="s">
        <v>463</v>
      </c>
      <c r="C6" s="1170"/>
      <c r="D6" s="1170"/>
      <c r="E6" s="1170"/>
      <c r="F6" s="1170"/>
      <c r="G6" s="1170"/>
      <c r="H6" s="1170"/>
      <c r="I6" s="1170"/>
      <c r="J6" s="389"/>
      <c r="K6" s="389"/>
      <c r="L6" s="389"/>
      <c r="M6" s="362"/>
      <c r="N6" s="362"/>
      <c r="O6" s="362"/>
      <c r="P6" s="362"/>
      <c r="Q6" s="362"/>
      <c r="R6" s="362"/>
    </row>
    <row r="7" spans="1:18" s="7" customFormat="1" ht="15.75" customHeight="1" x14ac:dyDescent="0.2">
      <c r="A7" s="364"/>
      <c r="B7" s="1171" t="str">
        <f>porsaad!B6</f>
        <v>Situación a 31 de mayo de 2023</v>
      </c>
      <c r="C7" s="1171"/>
      <c r="D7" s="1171"/>
      <c r="E7" s="1171"/>
      <c r="F7" s="1171"/>
      <c r="G7" s="1171"/>
      <c r="H7" s="1171"/>
      <c r="I7" s="1171"/>
      <c r="J7" s="401"/>
      <c r="K7" s="401"/>
      <c r="L7" s="401"/>
      <c r="M7" s="363"/>
      <c r="N7" s="363"/>
      <c r="O7" s="363"/>
      <c r="P7" s="363"/>
      <c r="Q7" s="363"/>
      <c r="R7" s="363"/>
    </row>
    <row r="8" spans="1:18" s="361" customFormat="1" ht="6" customHeight="1" x14ac:dyDescent="0.2">
      <c r="A8" s="365"/>
      <c r="B8" s="365"/>
      <c r="C8" s="365"/>
      <c r="D8" s="365"/>
      <c r="E8" s="365"/>
      <c r="F8" s="365"/>
      <c r="G8" s="365"/>
      <c r="H8" s="365"/>
      <c r="I8" s="365"/>
      <c r="J8" s="365"/>
      <c r="K8" s="365"/>
      <c r="L8" s="365"/>
    </row>
    <row r="9" spans="1:18" ht="15" x14ac:dyDescent="0.25">
      <c r="B9" s="1178" t="s">
        <v>15</v>
      </c>
      <c r="C9" s="1180" t="s">
        <v>51</v>
      </c>
      <c r="D9" s="1181"/>
      <c r="E9" s="1180" t="s">
        <v>36</v>
      </c>
      <c r="F9" s="1182"/>
      <c r="G9" s="1181" t="s">
        <v>35</v>
      </c>
      <c r="H9" s="1182"/>
      <c r="I9" s="366"/>
      <c r="J9" s="366"/>
      <c r="K9" s="366"/>
      <c r="L9" s="366"/>
      <c r="M9" s="366"/>
      <c r="N9" s="366"/>
      <c r="O9" s="366"/>
    </row>
    <row r="10" spans="1:18" ht="46.5" customHeight="1" x14ac:dyDescent="0.2">
      <c r="B10" s="1179"/>
      <c r="C10" s="442" t="s">
        <v>140</v>
      </c>
      <c r="D10" s="443" t="s">
        <v>165</v>
      </c>
      <c r="E10" s="442" t="s">
        <v>140</v>
      </c>
      <c r="F10" s="443" t="s">
        <v>165</v>
      </c>
      <c r="G10" s="442" t="s">
        <v>140</v>
      </c>
      <c r="H10" s="444" t="s">
        <v>165</v>
      </c>
      <c r="I10" s="366"/>
      <c r="J10" s="366"/>
      <c r="K10" s="366"/>
      <c r="L10" s="366"/>
      <c r="M10" s="366"/>
      <c r="N10" s="366"/>
      <c r="O10" s="366"/>
    </row>
    <row r="11" spans="1:18" ht="15" customHeight="1" x14ac:dyDescent="0.2">
      <c r="B11" s="367" t="s">
        <v>11</v>
      </c>
      <c r="C11" s="375" t="s">
        <v>375</v>
      </c>
      <c r="D11" s="370" t="s">
        <v>375</v>
      </c>
      <c r="E11" s="376" t="s">
        <v>375</v>
      </c>
      <c r="F11" s="372" t="s">
        <v>375</v>
      </c>
      <c r="G11" s="376" t="s">
        <v>375</v>
      </c>
      <c r="H11" s="372" t="s">
        <v>375</v>
      </c>
      <c r="I11" s="366"/>
      <c r="J11" s="366"/>
      <c r="K11" s="366"/>
      <c r="L11" s="366"/>
      <c r="M11" s="366"/>
      <c r="N11" s="366"/>
      <c r="O11" s="366"/>
    </row>
    <row r="12" spans="1:18" ht="15" customHeight="1" x14ac:dyDescent="0.2">
      <c r="B12" s="368" t="s">
        <v>10</v>
      </c>
      <c r="C12" s="375" t="s">
        <v>375</v>
      </c>
      <c r="D12" s="370" t="s">
        <v>375</v>
      </c>
      <c r="E12" s="377" t="s">
        <v>375</v>
      </c>
      <c r="F12" s="373" t="s">
        <v>375</v>
      </c>
      <c r="G12" s="377" t="s">
        <v>375</v>
      </c>
      <c r="H12" s="373" t="s">
        <v>375</v>
      </c>
      <c r="I12" s="366"/>
      <c r="J12" s="366"/>
      <c r="K12" s="366"/>
      <c r="L12" s="366"/>
      <c r="M12" s="366"/>
      <c r="N12" s="366"/>
      <c r="O12" s="366"/>
    </row>
    <row r="13" spans="1:18" ht="15" customHeight="1" x14ac:dyDescent="0.2">
      <c r="B13" s="368" t="s">
        <v>40</v>
      </c>
      <c r="C13" s="375">
        <v>15.357669902912637</v>
      </c>
      <c r="D13" s="370">
        <v>3.5299062377531824E-2</v>
      </c>
      <c r="E13" s="377">
        <v>15.163548387096778</v>
      </c>
      <c r="F13" s="373">
        <v>9.4164117438885003E-2</v>
      </c>
      <c r="G13" s="377">
        <v>15.419999999999998</v>
      </c>
      <c r="H13" s="373">
        <v>1.9557606912113068E-8</v>
      </c>
      <c r="I13" s="366"/>
      <c r="J13" s="366"/>
      <c r="K13" s="366"/>
      <c r="L13" s="366"/>
      <c r="M13" s="366"/>
      <c r="N13" s="366"/>
      <c r="O13" s="366"/>
    </row>
    <row r="14" spans="1:18" ht="15" customHeight="1" x14ac:dyDescent="0.2">
      <c r="B14" s="368" t="s">
        <v>41</v>
      </c>
      <c r="C14" s="375" t="s">
        <v>375</v>
      </c>
      <c r="D14" s="370" t="s">
        <v>375</v>
      </c>
      <c r="E14" s="377" t="s">
        <v>375</v>
      </c>
      <c r="F14" s="373" t="s">
        <v>375</v>
      </c>
      <c r="G14" s="377" t="s">
        <v>375</v>
      </c>
      <c r="H14" s="373" t="s">
        <v>375</v>
      </c>
      <c r="I14" s="366"/>
      <c r="J14" s="366"/>
      <c r="K14" s="366"/>
      <c r="L14" s="366"/>
      <c r="M14" s="366"/>
      <c r="N14" s="366"/>
      <c r="O14" s="366"/>
    </row>
    <row r="15" spans="1:18" ht="15" customHeight="1" x14ac:dyDescent="0.2">
      <c r="B15" s="368" t="s">
        <v>9</v>
      </c>
      <c r="C15" s="375" t="s">
        <v>375</v>
      </c>
      <c r="D15" s="370" t="s">
        <v>375</v>
      </c>
      <c r="E15" s="377" t="s">
        <v>375</v>
      </c>
      <c r="F15" s="373" t="s">
        <v>375</v>
      </c>
      <c r="G15" s="377" t="s">
        <v>375</v>
      </c>
      <c r="H15" s="373" t="s">
        <v>375</v>
      </c>
      <c r="I15" s="366"/>
      <c r="J15" s="366"/>
      <c r="K15" s="366"/>
      <c r="L15" s="366"/>
      <c r="M15" s="366"/>
      <c r="N15" s="366"/>
      <c r="O15" s="366"/>
    </row>
    <row r="16" spans="1:18" ht="15" customHeight="1" x14ac:dyDescent="0.2">
      <c r="B16" s="368" t="s">
        <v>8</v>
      </c>
      <c r="C16" s="375" t="s">
        <v>375</v>
      </c>
      <c r="D16" s="370" t="s">
        <v>375</v>
      </c>
      <c r="E16" s="377" t="s">
        <v>375</v>
      </c>
      <c r="F16" s="373" t="s">
        <v>375</v>
      </c>
      <c r="G16" s="377" t="s">
        <v>375</v>
      </c>
      <c r="H16" s="373" t="s">
        <v>375</v>
      </c>
      <c r="I16" s="366"/>
      <c r="J16" s="366"/>
      <c r="K16" s="366"/>
      <c r="L16" s="366"/>
      <c r="M16" s="366"/>
      <c r="N16" s="366"/>
      <c r="O16" s="366"/>
    </row>
    <row r="17" spans="1:15" ht="15" customHeight="1" x14ac:dyDescent="0.2">
      <c r="B17" s="368" t="s">
        <v>7</v>
      </c>
      <c r="C17" s="375" t="s">
        <v>375</v>
      </c>
      <c r="D17" s="370" t="s">
        <v>375</v>
      </c>
      <c r="E17" s="377" t="s">
        <v>375</v>
      </c>
      <c r="F17" s="373" t="s">
        <v>375</v>
      </c>
      <c r="G17" s="377" t="s">
        <v>375</v>
      </c>
      <c r="H17" s="373" t="s">
        <v>375</v>
      </c>
      <c r="I17" s="366"/>
      <c r="J17" s="366"/>
      <c r="K17" s="366"/>
      <c r="L17" s="366"/>
      <c r="M17" s="366"/>
      <c r="N17" s="366"/>
      <c r="O17" s="366"/>
    </row>
    <row r="18" spans="1:15" ht="15" customHeight="1" x14ac:dyDescent="0.2">
      <c r="B18" s="368" t="s">
        <v>43</v>
      </c>
      <c r="C18" s="375" t="s">
        <v>375</v>
      </c>
      <c r="D18" s="370" t="s">
        <v>375</v>
      </c>
      <c r="E18" s="377" t="s">
        <v>375</v>
      </c>
      <c r="F18" s="373" t="s">
        <v>375</v>
      </c>
      <c r="G18" s="377" t="s">
        <v>375</v>
      </c>
      <c r="H18" s="373" t="s">
        <v>375</v>
      </c>
      <c r="I18" s="366"/>
      <c r="J18" s="366"/>
      <c r="K18" s="366"/>
      <c r="L18" s="366"/>
      <c r="M18" s="366"/>
      <c r="N18" s="366"/>
      <c r="O18" s="366"/>
    </row>
    <row r="19" spans="1:15" ht="15" customHeight="1" x14ac:dyDescent="0.2">
      <c r="B19" s="368" t="s">
        <v>44</v>
      </c>
      <c r="C19" s="375" t="s">
        <v>375</v>
      </c>
      <c r="D19" s="370" t="s">
        <v>375</v>
      </c>
      <c r="E19" s="377" t="s">
        <v>375</v>
      </c>
      <c r="F19" s="373" t="s">
        <v>375</v>
      </c>
      <c r="G19" s="377" t="s">
        <v>375</v>
      </c>
      <c r="H19" s="373" t="s">
        <v>375</v>
      </c>
      <c r="I19" s="366"/>
      <c r="J19" s="366"/>
      <c r="K19" s="366"/>
      <c r="L19" s="366"/>
      <c r="M19" s="366"/>
      <c r="N19" s="366"/>
      <c r="O19" s="366"/>
    </row>
    <row r="20" spans="1:15" ht="15" customHeight="1" x14ac:dyDescent="0.2">
      <c r="B20" s="368" t="s">
        <v>6</v>
      </c>
      <c r="C20" s="375" t="s">
        <v>375</v>
      </c>
      <c r="D20" s="370" t="s">
        <v>375</v>
      </c>
      <c r="E20" s="377" t="s">
        <v>375</v>
      </c>
      <c r="F20" s="373" t="s">
        <v>375</v>
      </c>
      <c r="G20" s="440" t="s">
        <v>375</v>
      </c>
      <c r="H20" s="373" t="s">
        <v>375</v>
      </c>
      <c r="I20" s="366"/>
      <c r="J20" s="366"/>
      <c r="K20" s="366"/>
      <c r="L20" s="366"/>
      <c r="M20" s="366"/>
      <c r="N20" s="366"/>
      <c r="O20" s="366"/>
    </row>
    <row r="21" spans="1:15" ht="15" customHeight="1" x14ac:dyDescent="0.2">
      <c r="B21" s="368" t="s">
        <v>5</v>
      </c>
      <c r="C21" s="375" t="s">
        <v>375</v>
      </c>
      <c r="D21" s="370" t="s">
        <v>375</v>
      </c>
      <c r="E21" s="377" t="s">
        <v>375</v>
      </c>
      <c r="F21" s="373" t="s">
        <v>375</v>
      </c>
      <c r="G21" s="377" t="s">
        <v>375</v>
      </c>
      <c r="H21" s="373" t="s">
        <v>375</v>
      </c>
      <c r="I21" s="366"/>
      <c r="J21" s="366"/>
      <c r="K21" s="366"/>
      <c r="L21" s="366"/>
      <c r="M21" s="366"/>
      <c r="N21" s="366"/>
      <c r="O21" s="366"/>
    </row>
    <row r="22" spans="1:15" ht="15" customHeight="1" x14ac:dyDescent="0.2">
      <c r="B22" s="368" t="s">
        <v>38</v>
      </c>
      <c r="C22" s="375" t="s">
        <v>375</v>
      </c>
      <c r="D22" s="370" t="s">
        <v>375</v>
      </c>
      <c r="E22" s="377" t="s">
        <v>375</v>
      </c>
      <c r="F22" s="373" t="s">
        <v>375</v>
      </c>
      <c r="G22" s="377" t="s">
        <v>375</v>
      </c>
      <c r="H22" s="373" t="s">
        <v>375</v>
      </c>
      <c r="I22" s="366"/>
      <c r="J22" s="366"/>
      <c r="K22" s="366"/>
      <c r="L22" s="366"/>
      <c r="M22" s="366"/>
      <c r="N22" s="366"/>
      <c r="O22" s="366"/>
    </row>
    <row r="23" spans="1:15" ht="15" customHeight="1" x14ac:dyDescent="0.2">
      <c r="B23" s="368" t="s">
        <v>45</v>
      </c>
      <c r="C23" s="375" t="s">
        <v>375</v>
      </c>
      <c r="D23" s="370" t="s">
        <v>375</v>
      </c>
      <c r="E23" s="377" t="s">
        <v>375</v>
      </c>
      <c r="F23" s="373" t="s">
        <v>375</v>
      </c>
      <c r="G23" s="377" t="s">
        <v>375</v>
      </c>
      <c r="H23" s="373" t="s">
        <v>375</v>
      </c>
      <c r="I23" s="366"/>
      <c r="J23" s="366"/>
      <c r="K23" s="366"/>
      <c r="L23" s="366"/>
      <c r="M23" s="366"/>
      <c r="N23" s="366"/>
      <c r="O23" s="366"/>
    </row>
    <row r="24" spans="1:15" ht="15" customHeight="1" x14ac:dyDescent="0.2">
      <c r="B24" s="368" t="s">
        <v>46</v>
      </c>
      <c r="C24" s="375" t="s">
        <v>375</v>
      </c>
      <c r="D24" s="370" t="s">
        <v>375</v>
      </c>
      <c r="E24" s="377" t="s">
        <v>375</v>
      </c>
      <c r="F24" s="373" t="s">
        <v>375</v>
      </c>
      <c r="G24" s="377" t="s">
        <v>375</v>
      </c>
      <c r="H24" s="373" t="s">
        <v>375</v>
      </c>
      <c r="I24" s="366"/>
      <c r="J24" s="366"/>
      <c r="K24" s="366"/>
      <c r="L24" s="366"/>
      <c r="M24" s="366"/>
      <c r="N24" s="366"/>
      <c r="O24" s="366"/>
    </row>
    <row r="25" spans="1:15" ht="15" customHeight="1" x14ac:dyDescent="0.2">
      <c r="B25" s="368" t="s">
        <v>47</v>
      </c>
      <c r="C25" s="375" t="s">
        <v>375</v>
      </c>
      <c r="D25" s="370" t="s">
        <v>375</v>
      </c>
      <c r="E25" s="377" t="s">
        <v>375</v>
      </c>
      <c r="F25" s="373" t="s">
        <v>375</v>
      </c>
      <c r="G25" s="377" t="s">
        <v>375</v>
      </c>
      <c r="H25" s="373" t="s">
        <v>375</v>
      </c>
      <c r="I25" s="366"/>
      <c r="J25" s="366"/>
      <c r="K25" s="366"/>
      <c r="L25" s="366"/>
      <c r="M25" s="366"/>
      <c r="N25" s="366"/>
      <c r="O25" s="366"/>
    </row>
    <row r="26" spans="1:15" ht="15" customHeight="1" x14ac:dyDescent="0.2">
      <c r="B26" s="368" t="s">
        <v>48</v>
      </c>
      <c r="C26" s="375" t="s">
        <v>375</v>
      </c>
      <c r="D26" s="370" t="s">
        <v>375</v>
      </c>
      <c r="E26" s="377" t="s">
        <v>375</v>
      </c>
      <c r="F26" s="373" t="s">
        <v>375</v>
      </c>
      <c r="G26" s="377" t="s">
        <v>375</v>
      </c>
      <c r="H26" s="373" t="s">
        <v>375</v>
      </c>
      <c r="I26" s="366"/>
      <c r="J26" s="366"/>
      <c r="K26" s="366"/>
      <c r="L26" s="366"/>
      <c r="M26" s="366"/>
      <c r="N26" s="366"/>
      <c r="O26" s="366"/>
    </row>
    <row r="27" spans="1:15" ht="15" customHeight="1" x14ac:dyDescent="0.2">
      <c r="B27" s="368" t="s">
        <v>49</v>
      </c>
      <c r="C27" s="375">
        <v>16.828181818181818</v>
      </c>
      <c r="D27" s="370">
        <v>5.8652819415247817E-2</v>
      </c>
      <c r="E27" s="377">
        <v>17</v>
      </c>
      <c r="F27" s="373">
        <v>0</v>
      </c>
      <c r="G27" s="377">
        <v>17</v>
      </c>
      <c r="H27" s="373">
        <v>0</v>
      </c>
      <c r="I27" s="366"/>
      <c r="J27" s="366"/>
      <c r="K27" s="366"/>
      <c r="L27" s="366"/>
      <c r="M27" s="366"/>
      <c r="N27" s="366"/>
      <c r="O27" s="366"/>
    </row>
    <row r="28" spans="1:15" ht="15" customHeight="1" x14ac:dyDescent="0.2">
      <c r="B28" s="368" t="s">
        <v>4</v>
      </c>
      <c r="C28" s="375" t="s">
        <v>375</v>
      </c>
      <c r="D28" s="370" t="s">
        <v>375</v>
      </c>
      <c r="E28" s="377" t="s">
        <v>375</v>
      </c>
      <c r="F28" s="373" t="s">
        <v>375</v>
      </c>
      <c r="G28" s="377" t="s">
        <v>375</v>
      </c>
      <c r="H28" s="373" t="s">
        <v>375</v>
      </c>
      <c r="I28" s="366"/>
      <c r="J28" s="366"/>
      <c r="K28" s="366"/>
      <c r="L28" s="366"/>
      <c r="M28" s="366"/>
      <c r="N28" s="366"/>
      <c r="O28" s="366"/>
    </row>
    <row r="29" spans="1:15" ht="15" customHeight="1" x14ac:dyDescent="0.2">
      <c r="B29" s="369" t="s">
        <v>3</v>
      </c>
      <c r="C29" s="378">
        <v>15.714485294117658</v>
      </c>
      <c r="D29" s="371">
        <v>5.8782774220480477E-2</v>
      </c>
      <c r="E29" s="378">
        <v>15.767833333333336</v>
      </c>
      <c r="F29" s="374">
        <v>0.15744364983835843</v>
      </c>
      <c r="G29" s="378">
        <v>16.172380952380951</v>
      </c>
      <c r="H29" s="374">
        <v>4.9998252033337298E-2</v>
      </c>
      <c r="I29" s="366"/>
      <c r="J29" s="366"/>
      <c r="K29" s="366"/>
      <c r="L29" s="366"/>
      <c r="M29" s="366"/>
      <c r="N29" s="366"/>
      <c r="O29" s="366"/>
    </row>
    <row r="30" spans="1:15" x14ac:dyDescent="0.2">
      <c r="A30" s="366"/>
      <c r="B30" s="366"/>
      <c r="C30" s="366"/>
      <c r="D30" s="366"/>
      <c r="E30" s="366"/>
      <c r="F30" s="366"/>
      <c r="G30" s="366"/>
      <c r="H30" s="366"/>
      <c r="I30" s="366"/>
      <c r="J30" s="366"/>
      <c r="K30" s="366"/>
      <c r="L30" s="366"/>
      <c r="M30" s="366"/>
      <c r="N30" s="366"/>
      <c r="O30" s="366"/>
    </row>
    <row r="31" spans="1:15" ht="12.75" customHeight="1" x14ac:dyDescent="0.2">
      <c r="B31" s="850" t="s">
        <v>198</v>
      </c>
      <c r="C31" s="850"/>
      <c r="D31" s="850"/>
      <c r="E31" s="850"/>
      <c r="F31" s="850"/>
      <c r="G31" s="850"/>
      <c r="H31" s="850"/>
      <c r="I31" s="626"/>
      <c r="J31" s="626"/>
      <c r="K31" s="626"/>
      <c r="L31" s="626"/>
      <c r="M31" s="626"/>
      <c r="N31" s="626"/>
      <c r="O31" s="626"/>
    </row>
    <row r="32" spans="1:15" ht="36.75" customHeight="1" x14ac:dyDescent="0.2">
      <c r="B32" s="1177" t="s">
        <v>300</v>
      </c>
      <c r="C32" s="1177"/>
      <c r="D32" s="1177"/>
      <c r="E32" s="1177"/>
      <c r="F32" s="1177"/>
      <c r="G32" s="1177"/>
      <c r="H32" s="1177"/>
    </row>
  </sheetData>
  <mergeCells count="7">
    <mergeCell ref="B32:H32"/>
    <mergeCell ref="B6:I6"/>
    <mergeCell ref="B7:I7"/>
    <mergeCell ref="B9:B10"/>
    <mergeCell ref="C9:D9"/>
    <mergeCell ref="E9:F9"/>
    <mergeCell ref="G9:H9"/>
  </mergeCells>
  <conditionalFormatting sqref="C11:C28">
    <cfRule type="colorScale" priority="3">
      <colorScale>
        <cfvo type="num" val="0"/>
        <cfvo type="num" val="300"/>
        <color rgb="FFFCFCFF"/>
        <color rgb="FF63BE7B"/>
      </colorScale>
    </cfRule>
  </conditionalFormatting>
  <conditionalFormatting sqref="E11:E28">
    <cfRule type="colorScale" priority="2">
      <colorScale>
        <cfvo type="num" val="300"/>
        <cfvo type="num" val="426"/>
        <color rgb="FFFCFCFF"/>
        <color rgb="FF63BE7B"/>
      </colorScale>
    </cfRule>
  </conditionalFormatting>
  <conditionalFormatting sqref="G11:G28">
    <cfRule type="colorScale" priority="1">
      <colorScale>
        <cfvo type="num" val="426"/>
        <cfvo type="num" val="716"/>
        <color rgb="FFFCFCFF"/>
        <color rgb="FF63BE7B"/>
      </colorScale>
    </cfRule>
  </conditionalFormatting>
  <printOptions horizontalCentered="1"/>
  <pageMargins left="0" right="0" top="0.43307086614173229" bottom="0.43307086614173229" header="0" footer="0"/>
  <pageSetup paperSize="9" orientation="landscape" r:id="rId1"/>
  <headerFooter alignWithMargins="0"/>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37">
    <pageSetUpPr fitToPage="1"/>
  </sheetPr>
  <dimension ref="A1:IX55"/>
  <sheetViews>
    <sheetView zoomScale="80" zoomScaleNormal="80" workbookViewId="0">
      <selection activeCell="C13" sqref="C13:J33"/>
    </sheetView>
  </sheetViews>
  <sheetFormatPr baseColWidth="10" defaultColWidth="11.42578125" defaultRowHeight="15" x14ac:dyDescent="0.2"/>
  <cols>
    <col min="1" max="1" width="0.7109375" style="261" customWidth="1"/>
    <col min="2" max="2" width="28.7109375" style="261" customWidth="1"/>
    <col min="3" max="3" width="11.28515625" style="261" bestFit="1" customWidth="1"/>
    <col min="4" max="4" width="10.7109375" style="261" customWidth="1"/>
    <col min="5" max="5" width="0.7109375" style="261" customWidth="1"/>
    <col min="6" max="6" width="12.85546875" style="261" customWidth="1"/>
    <col min="7" max="7" width="10.7109375" style="261" customWidth="1"/>
    <col min="8" max="8" width="0.7109375" style="261" customWidth="1"/>
    <col min="9" max="9" width="11.7109375" style="261" customWidth="1"/>
    <col min="10" max="10" width="11.140625" style="261" customWidth="1"/>
    <col min="11" max="16" width="11.42578125" style="261"/>
    <col min="17" max="17" width="7.5703125" style="261" customWidth="1"/>
    <col min="18" max="18" width="2.28515625" style="261" customWidth="1"/>
    <col min="19" max="16384" width="11.42578125" style="261"/>
  </cols>
  <sheetData>
    <row r="1" spans="1:258" s="2" customFormat="1" ht="9" customHeight="1" x14ac:dyDescent="0.2">
      <c r="A1" s="201"/>
      <c r="B1" s="202"/>
      <c r="C1" s="202"/>
      <c r="D1" s="202"/>
      <c r="E1" s="203"/>
      <c r="F1" s="201"/>
      <c r="G1" s="201"/>
      <c r="H1" s="203"/>
      <c r="I1" s="201"/>
      <c r="J1" s="264"/>
      <c r="K1" s="264"/>
      <c r="L1" s="264"/>
      <c r="M1" s="264"/>
      <c r="N1" s="201"/>
      <c r="O1" s="201"/>
      <c r="P1" s="201"/>
      <c r="Q1" s="264"/>
      <c r="R1" s="264"/>
      <c r="S1" s="201"/>
      <c r="T1" s="201"/>
      <c r="U1" s="201"/>
      <c r="V1" s="201"/>
      <c r="W1" s="201"/>
      <c r="X1" s="201"/>
      <c r="Y1" s="201"/>
      <c r="Z1" s="201"/>
      <c r="AA1" s="201"/>
      <c r="AB1" s="201"/>
      <c r="AC1" s="201"/>
      <c r="AD1" s="201"/>
      <c r="AE1" s="201"/>
      <c r="AF1" s="201"/>
      <c r="AG1" s="201"/>
      <c r="AH1" s="201"/>
      <c r="AI1" s="201"/>
      <c r="AJ1" s="201"/>
      <c r="AK1" s="201"/>
      <c r="AL1" s="201"/>
      <c r="AM1" s="201"/>
      <c r="AN1" s="201"/>
      <c r="AO1" s="201"/>
      <c r="AP1" s="201"/>
      <c r="AQ1" s="201"/>
      <c r="AR1" s="201"/>
      <c r="AS1" s="201"/>
      <c r="AT1" s="201"/>
      <c r="AU1" s="201"/>
      <c r="AV1" s="201"/>
      <c r="AW1" s="201"/>
      <c r="AX1" s="201"/>
      <c r="AY1" s="201"/>
      <c r="AZ1" s="201"/>
      <c r="BA1" s="201"/>
      <c r="BB1" s="201"/>
      <c r="BC1" s="201"/>
      <c r="BD1" s="201"/>
      <c r="BE1" s="201"/>
      <c r="BF1" s="201"/>
      <c r="BG1" s="201"/>
      <c r="BH1" s="201"/>
      <c r="BI1" s="201"/>
      <c r="BJ1" s="201"/>
      <c r="BK1" s="201"/>
      <c r="BL1" s="201"/>
      <c r="BM1" s="201"/>
      <c r="BN1" s="201"/>
      <c r="BO1" s="201"/>
      <c r="BP1" s="201"/>
      <c r="BQ1" s="201"/>
      <c r="BR1" s="201"/>
      <c r="BS1" s="201"/>
      <c r="BT1" s="201"/>
      <c r="BU1" s="201"/>
      <c r="BV1" s="201"/>
      <c r="BW1" s="201"/>
      <c r="BX1" s="201"/>
      <c r="BY1" s="201"/>
      <c r="BZ1" s="201"/>
      <c r="CA1" s="201"/>
      <c r="CB1" s="201"/>
      <c r="CC1" s="201"/>
      <c r="CD1" s="201"/>
      <c r="CE1" s="201"/>
      <c r="CF1" s="201"/>
      <c r="CG1" s="201"/>
      <c r="CH1" s="201"/>
      <c r="CI1" s="201"/>
      <c r="CJ1" s="201"/>
      <c r="CK1" s="201"/>
      <c r="CL1" s="201"/>
      <c r="CM1" s="201"/>
      <c r="CN1" s="201"/>
      <c r="CO1" s="201"/>
      <c r="CP1" s="201"/>
      <c r="CQ1" s="201"/>
      <c r="CR1" s="201"/>
      <c r="CS1" s="201"/>
      <c r="CT1" s="201"/>
      <c r="CU1" s="201"/>
      <c r="CV1" s="201"/>
      <c r="CW1" s="201"/>
      <c r="CX1" s="201"/>
      <c r="CY1" s="201"/>
      <c r="CZ1" s="201"/>
      <c r="DA1" s="201"/>
      <c r="DB1" s="201"/>
      <c r="DC1" s="201"/>
      <c r="DD1" s="201"/>
      <c r="DE1" s="201"/>
      <c r="DF1" s="201"/>
      <c r="DG1" s="201"/>
      <c r="DH1" s="201"/>
      <c r="DI1" s="201"/>
      <c r="DJ1" s="201"/>
      <c r="DK1" s="201"/>
      <c r="DL1" s="201"/>
      <c r="DM1" s="201"/>
      <c r="DN1" s="201"/>
      <c r="DO1" s="201"/>
      <c r="DP1" s="201"/>
      <c r="DQ1" s="201"/>
      <c r="DR1" s="201"/>
      <c r="DS1" s="201"/>
      <c r="DT1" s="201"/>
      <c r="DU1" s="201"/>
      <c r="DV1" s="201"/>
      <c r="DW1" s="201"/>
      <c r="DX1" s="201"/>
      <c r="DY1" s="201"/>
      <c r="DZ1" s="201"/>
      <c r="EA1" s="201"/>
      <c r="EB1" s="201"/>
      <c r="EC1" s="201"/>
      <c r="ED1" s="201"/>
      <c r="EE1" s="201"/>
      <c r="EF1" s="201"/>
      <c r="EG1" s="201"/>
      <c r="EH1" s="201"/>
      <c r="EI1" s="201"/>
      <c r="EJ1" s="201"/>
      <c r="EK1" s="201"/>
      <c r="EL1" s="201"/>
      <c r="EM1" s="201"/>
      <c r="EN1" s="201"/>
      <c r="EO1" s="201"/>
      <c r="EP1" s="201"/>
      <c r="EQ1" s="201"/>
      <c r="ER1" s="201"/>
      <c r="ES1" s="201"/>
      <c r="ET1" s="201"/>
      <c r="EU1" s="201"/>
      <c r="EV1" s="201"/>
      <c r="EW1" s="201"/>
      <c r="EX1" s="201"/>
      <c r="EY1" s="201"/>
      <c r="EZ1" s="201"/>
      <c r="FA1" s="201"/>
      <c r="FB1" s="201"/>
      <c r="FC1" s="201"/>
      <c r="FD1" s="201"/>
      <c r="FE1" s="201"/>
      <c r="FF1" s="201"/>
      <c r="FG1" s="201"/>
      <c r="FH1" s="201"/>
      <c r="FI1" s="201"/>
      <c r="FJ1" s="201"/>
      <c r="FK1" s="201"/>
      <c r="FL1" s="201"/>
      <c r="FM1" s="201"/>
      <c r="FN1" s="201"/>
      <c r="FO1" s="201"/>
      <c r="FP1" s="201"/>
      <c r="FQ1" s="201"/>
      <c r="FR1" s="201"/>
      <c r="FS1" s="201"/>
      <c r="FT1" s="201"/>
      <c r="FU1" s="201"/>
      <c r="FV1" s="201"/>
      <c r="FW1" s="201"/>
      <c r="FX1" s="201"/>
      <c r="FY1" s="201"/>
      <c r="FZ1" s="201"/>
      <c r="GA1" s="201"/>
      <c r="GB1" s="201"/>
      <c r="GC1" s="201"/>
      <c r="GD1" s="201"/>
      <c r="GE1" s="201"/>
      <c r="GF1" s="201"/>
      <c r="GG1" s="201"/>
      <c r="GH1" s="201"/>
      <c r="GI1" s="201"/>
      <c r="GJ1" s="201"/>
      <c r="GK1" s="201"/>
      <c r="GL1" s="201"/>
      <c r="GM1" s="201"/>
      <c r="GN1" s="201"/>
      <c r="GO1" s="201"/>
      <c r="GP1" s="201"/>
      <c r="GQ1" s="201"/>
      <c r="GR1" s="201"/>
      <c r="GS1" s="201"/>
      <c r="GT1" s="201"/>
      <c r="GU1" s="201"/>
      <c r="GV1" s="201"/>
      <c r="GW1" s="201"/>
      <c r="GX1" s="201"/>
      <c r="GY1" s="201"/>
      <c r="GZ1" s="201"/>
      <c r="HA1" s="201"/>
      <c r="HB1" s="201"/>
      <c r="HC1" s="201"/>
      <c r="HD1" s="201"/>
      <c r="HE1" s="201"/>
      <c r="HF1" s="201"/>
      <c r="HG1" s="201"/>
      <c r="HH1" s="201"/>
      <c r="HI1" s="201"/>
      <c r="HJ1" s="201"/>
      <c r="HK1" s="201"/>
      <c r="HL1" s="201"/>
      <c r="HM1" s="201"/>
      <c r="HN1" s="201"/>
      <c r="HO1" s="201"/>
      <c r="HP1" s="201"/>
      <c r="HQ1" s="201"/>
      <c r="HR1" s="201"/>
      <c r="HS1" s="201"/>
      <c r="HT1" s="201"/>
      <c r="HU1" s="201"/>
      <c r="HV1" s="201"/>
      <c r="HW1" s="201"/>
      <c r="HX1" s="201"/>
      <c r="HY1" s="201"/>
      <c r="HZ1" s="201"/>
      <c r="IA1" s="201"/>
      <c r="IB1" s="201"/>
      <c r="IC1" s="201"/>
      <c r="ID1" s="201"/>
      <c r="IE1" s="201"/>
      <c r="IF1" s="201"/>
      <c r="IG1" s="201"/>
      <c r="IH1" s="201"/>
      <c r="II1" s="201"/>
      <c r="IJ1" s="201"/>
      <c r="IK1" s="201"/>
      <c r="IL1" s="201"/>
      <c r="IM1" s="201"/>
      <c r="IN1" s="201"/>
      <c r="IO1" s="201"/>
      <c r="IP1" s="201"/>
      <c r="IQ1" s="201"/>
      <c r="IR1" s="201"/>
      <c r="IS1" s="201"/>
      <c r="IT1" s="201"/>
      <c r="IU1" s="201"/>
      <c r="IV1" s="201"/>
      <c r="IW1" s="201"/>
      <c r="IX1" s="201"/>
    </row>
    <row r="2" spans="1:258" s="44" customFormat="1" ht="49.5" customHeight="1" x14ac:dyDescent="0.2">
      <c r="A2" s="205"/>
      <c r="B2" s="265"/>
      <c r="C2" s="265"/>
      <c r="D2" s="265"/>
      <c r="E2" s="265"/>
      <c r="F2" s="265"/>
      <c r="G2" s="265"/>
      <c r="H2" s="265"/>
      <c r="I2" s="205"/>
      <c r="J2" s="264"/>
      <c r="K2" s="264"/>
      <c r="L2" s="264"/>
      <c r="M2" s="264"/>
      <c r="N2" s="205"/>
      <c r="O2" s="205"/>
      <c r="P2" s="205"/>
      <c r="Q2" s="205"/>
      <c r="R2" s="205"/>
      <c r="S2" s="205"/>
      <c r="T2" s="205"/>
      <c r="U2" s="205"/>
      <c r="V2" s="205"/>
      <c r="W2" s="205"/>
      <c r="X2" s="205"/>
      <c r="Y2" s="205"/>
      <c r="Z2" s="205"/>
      <c r="AA2" s="205"/>
      <c r="AB2" s="205"/>
      <c r="AC2" s="205"/>
      <c r="AD2" s="205"/>
      <c r="AE2" s="205"/>
      <c r="AF2" s="205"/>
      <c r="AG2" s="205"/>
      <c r="AH2" s="205"/>
      <c r="AI2" s="205"/>
      <c r="AJ2" s="205"/>
      <c r="AK2" s="205"/>
      <c r="AL2" s="205"/>
      <c r="AM2" s="205"/>
      <c r="AN2" s="205"/>
      <c r="AO2" s="205"/>
      <c r="AP2" s="205"/>
      <c r="AQ2" s="205"/>
      <c r="AR2" s="205"/>
      <c r="AS2" s="205"/>
      <c r="AT2" s="205"/>
      <c r="AU2" s="205"/>
      <c r="AV2" s="205"/>
      <c r="AW2" s="205"/>
      <c r="AX2" s="205"/>
      <c r="AY2" s="205"/>
      <c r="AZ2" s="205"/>
      <c r="BA2" s="205"/>
      <c r="BB2" s="205"/>
      <c r="BC2" s="205"/>
      <c r="BD2" s="205"/>
      <c r="BE2" s="205"/>
      <c r="BF2" s="205"/>
      <c r="BG2" s="205"/>
      <c r="BH2" s="205"/>
      <c r="BI2" s="205"/>
      <c r="BJ2" s="205"/>
      <c r="BK2" s="205"/>
      <c r="BL2" s="205"/>
      <c r="BM2" s="205"/>
      <c r="BN2" s="205"/>
      <c r="BO2" s="205"/>
      <c r="BP2" s="205"/>
      <c r="BQ2" s="205"/>
      <c r="BR2" s="205"/>
      <c r="BS2" s="205"/>
      <c r="BT2" s="205"/>
      <c r="BU2" s="205"/>
      <c r="BV2" s="205"/>
      <c r="BW2" s="205"/>
      <c r="BX2" s="205"/>
      <c r="BY2" s="205"/>
      <c r="BZ2" s="205"/>
      <c r="CA2" s="205"/>
      <c r="CB2" s="205"/>
      <c r="CC2" s="205"/>
      <c r="CD2" s="205"/>
      <c r="CE2" s="205"/>
      <c r="CF2" s="205"/>
      <c r="CG2" s="205"/>
      <c r="CH2" s="205"/>
      <c r="CI2" s="205"/>
      <c r="CJ2" s="205"/>
      <c r="CK2" s="205"/>
      <c r="CL2" s="205"/>
      <c r="CM2" s="205"/>
      <c r="CN2" s="205"/>
      <c r="CO2" s="205"/>
      <c r="CP2" s="205"/>
      <c r="CQ2" s="205"/>
      <c r="CR2" s="205"/>
      <c r="CS2" s="205"/>
      <c r="CT2" s="205"/>
      <c r="CU2" s="205"/>
      <c r="CV2" s="205"/>
      <c r="CW2" s="205"/>
      <c r="CX2" s="205"/>
      <c r="CY2" s="205"/>
      <c r="CZ2" s="205"/>
      <c r="DA2" s="205"/>
      <c r="DB2" s="205"/>
      <c r="DC2" s="205"/>
      <c r="DD2" s="205"/>
      <c r="DE2" s="205"/>
      <c r="DF2" s="205"/>
      <c r="DG2" s="205"/>
      <c r="DH2" s="205"/>
      <c r="DI2" s="205"/>
      <c r="DJ2" s="205"/>
      <c r="DK2" s="205"/>
      <c r="DL2" s="205"/>
      <c r="DM2" s="205"/>
      <c r="DN2" s="205"/>
      <c r="DO2" s="205"/>
      <c r="DP2" s="205"/>
      <c r="DQ2" s="205"/>
      <c r="DR2" s="205"/>
      <c r="DS2" s="205"/>
      <c r="DT2" s="205"/>
      <c r="DU2" s="205"/>
      <c r="DV2" s="205"/>
      <c r="DW2" s="205"/>
      <c r="DX2" s="205"/>
      <c r="DY2" s="205"/>
      <c r="DZ2" s="205"/>
      <c r="EA2" s="205"/>
      <c r="EB2" s="205"/>
      <c r="EC2" s="205"/>
      <c r="ED2" s="205"/>
      <c r="EE2" s="205"/>
      <c r="EF2" s="205"/>
      <c r="EG2" s="205"/>
      <c r="EH2" s="205"/>
      <c r="EI2" s="205"/>
      <c r="EJ2" s="205"/>
      <c r="EK2" s="205"/>
      <c r="EL2" s="205"/>
      <c r="EM2" s="205"/>
      <c r="EN2" s="205"/>
      <c r="EO2" s="205"/>
      <c r="EP2" s="205"/>
      <c r="EQ2" s="205"/>
      <c r="ER2" s="205"/>
      <c r="ES2" s="205"/>
      <c r="ET2" s="205"/>
      <c r="EU2" s="205"/>
      <c r="EV2" s="205"/>
      <c r="EW2" s="205"/>
      <c r="EX2" s="205"/>
      <c r="EY2" s="205"/>
      <c r="EZ2" s="205"/>
      <c r="FA2" s="205"/>
      <c r="FB2" s="205"/>
      <c r="FC2" s="205"/>
      <c r="FD2" s="205"/>
      <c r="FE2" s="205"/>
      <c r="FF2" s="205"/>
      <c r="FG2" s="205"/>
      <c r="FH2" s="205"/>
      <c r="FI2" s="205"/>
      <c r="FJ2" s="205"/>
      <c r="FK2" s="205"/>
      <c r="FL2" s="205"/>
      <c r="FM2" s="205"/>
      <c r="FN2" s="205"/>
      <c r="FO2" s="205"/>
      <c r="FP2" s="205"/>
      <c r="FQ2" s="205"/>
      <c r="FR2" s="205"/>
      <c r="FS2" s="205"/>
      <c r="FT2" s="205"/>
      <c r="FU2" s="205"/>
      <c r="FV2" s="205"/>
      <c r="FW2" s="205"/>
      <c r="FX2" s="205"/>
      <c r="FY2" s="205"/>
      <c r="FZ2" s="205"/>
      <c r="GA2" s="205"/>
      <c r="GB2" s="205"/>
      <c r="GC2" s="205"/>
      <c r="GD2" s="205"/>
      <c r="GE2" s="205"/>
      <c r="GF2" s="205"/>
      <c r="GG2" s="205"/>
      <c r="GH2" s="205"/>
      <c r="GI2" s="205"/>
      <c r="GJ2" s="205"/>
      <c r="GK2" s="205"/>
      <c r="GL2" s="205"/>
      <c r="GM2" s="205"/>
      <c r="GN2" s="205"/>
      <c r="GO2" s="205"/>
      <c r="GP2" s="205"/>
      <c r="GQ2" s="205"/>
      <c r="GR2" s="205"/>
      <c r="GS2" s="205"/>
      <c r="GT2" s="205"/>
      <c r="GU2" s="205"/>
      <c r="GV2" s="205"/>
      <c r="GW2" s="205"/>
      <c r="GX2" s="205"/>
      <c r="GY2" s="205"/>
      <c r="GZ2" s="205"/>
      <c r="HA2" s="205"/>
      <c r="HB2" s="205"/>
      <c r="HC2" s="205"/>
      <c r="HD2" s="205"/>
      <c r="HE2" s="205"/>
      <c r="HF2" s="205"/>
      <c r="HG2" s="205"/>
      <c r="HH2" s="205"/>
      <c r="HI2" s="205"/>
      <c r="HJ2" s="205"/>
      <c r="HK2" s="205"/>
      <c r="HL2" s="205"/>
      <c r="HM2" s="205"/>
      <c r="HN2" s="205"/>
      <c r="HO2" s="205"/>
      <c r="HP2" s="205"/>
      <c r="HQ2" s="205"/>
      <c r="HR2" s="205"/>
      <c r="HS2" s="205"/>
      <c r="HT2" s="205"/>
      <c r="HU2" s="205"/>
      <c r="HV2" s="205"/>
      <c r="HW2" s="205"/>
      <c r="HX2" s="205"/>
      <c r="HY2" s="205"/>
      <c r="HZ2" s="205"/>
      <c r="IA2" s="205"/>
      <c r="IB2" s="205"/>
      <c r="IC2" s="205"/>
      <c r="ID2" s="205"/>
      <c r="IE2" s="205"/>
      <c r="IF2" s="205"/>
      <c r="IG2" s="205"/>
      <c r="IH2" s="205"/>
      <c r="II2" s="205"/>
      <c r="IJ2" s="205"/>
      <c r="IK2" s="205"/>
      <c r="IL2" s="205"/>
      <c r="IM2" s="205"/>
      <c r="IN2" s="205"/>
      <c r="IO2" s="205"/>
      <c r="IP2" s="205"/>
      <c r="IQ2" s="205"/>
      <c r="IR2" s="205"/>
      <c r="IS2" s="205"/>
      <c r="IT2" s="205"/>
      <c r="IU2" s="205"/>
      <c r="IV2" s="205"/>
      <c r="IW2" s="205"/>
      <c r="IX2" s="205"/>
    </row>
    <row r="3" spans="1:258" s="7" customFormat="1" ht="6.95" customHeight="1" x14ac:dyDescent="0.2">
      <c r="A3" s="208"/>
      <c r="B3" s="1034"/>
      <c r="C3" s="1034"/>
      <c r="D3" s="1034"/>
      <c r="E3" s="1034"/>
      <c r="F3" s="1034"/>
      <c r="G3" s="1034"/>
      <c r="H3" s="1034"/>
      <c r="I3" s="208"/>
      <c r="J3" s="264"/>
      <c r="K3" s="264"/>
      <c r="L3" s="264"/>
      <c r="M3" s="264"/>
      <c r="N3" s="208"/>
      <c r="O3" s="208"/>
      <c r="P3" s="208"/>
      <c r="Q3" s="205"/>
      <c r="R3" s="205"/>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c r="BQ3" s="208"/>
      <c r="BR3" s="208"/>
      <c r="BS3" s="208"/>
      <c r="BT3" s="208"/>
      <c r="BU3" s="208"/>
      <c r="BV3" s="208"/>
      <c r="BW3" s="208"/>
      <c r="BX3" s="208"/>
      <c r="BY3" s="208"/>
      <c r="BZ3" s="208"/>
      <c r="CA3" s="208"/>
      <c r="CB3" s="208"/>
      <c r="CC3" s="208"/>
      <c r="CD3" s="208"/>
      <c r="CE3" s="208"/>
      <c r="CF3" s="208"/>
      <c r="CG3" s="208"/>
      <c r="CH3" s="208"/>
      <c r="CI3" s="208"/>
      <c r="CJ3" s="208"/>
      <c r="CK3" s="208"/>
      <c r="CL3" s="208"/>
      <c r="CM3" s="208"/>
      <c r="CN3" s="208"/>
      <c r="CO3" s="208"/>
      <c r="CP3" s="208"/>
      <c r="CQ3" s="208"/>
      <c r="CR3" s="208"/>
      <c r="CS3" s="208"/>
      <c r="CT3" s="208"/>
      <c r="CU3" s="208"/>
      <c r="CV3" s="208"/>
      <c r="CW3" s="208"/>
      <c r="CX3" s="208"/>
      <c r="CY3" s="208"/>
      <c r="CZ3" s="208"/>
      <c r="DA3" s="208"/>
      <c r="DB3" s="208"/>
      <c r="DC3" s="208"/>
      <c r="DD3" s="208"/>
      <c r="DE3" s="208"/>
      <c r="DF3" s="208"/>
      <c r="DG3" s="208"/>
      <c r="DH3" s="208"/>
      <c r="DI3" s="208"/>
      <c r="DJ3" s="208"/>
      <c r="DK3" s="208"/>
      <c r="DL3" s="208"/>
      <c r="DM3" s="208"/>
      <c r="DN3" s="208"/>
      <c r="DO3" s="208"/>
      <c r="DP3" s="208"/>
      <c r="DQ3" s="208"/>
      <c r="DR3" s="208"/>
      <c r="DS3" s="208"/>
      <c r="DT3" s="208"/>
      <c r="DU3" s="208"/>
      <c r="DV3" s="208"/>
      <c r="DW3" s="208"/>
      <c r="DX3" s="208"/>
      <c r="DY3" s="208"/>
      <c r="DZ3" s="208"/>
      <c r="EA3" s="208"/>
      <c r="EB3" s="208"/>
      <c r="EC3" s="208"/>
      <c r="ED3" s="208"/>
      <c r="EE3" s="208"/>
      <c r="EF3" s="208"/>
      <c r="EG3" s="208"/>
      <c r="EH3" s="208"/>
      <c r="EI3" s="208"/>
      <c r="EJ3" s="208"/>
      <c r="EK3" s="208"/>
      <c r="EL3" s="208"/>
      <c r="EM3" s="208"/>
      <c r="EN3" s="208"/>
      <c r="EO3" s="208"/>
      <c r="EP3" s="208"/>
      <c r="EQ3" s="208"/>
      <c r="ER3" s="208"/>
      <c r="ES3" s="208"/>
      <c r="ET3" s="208"/>
      <c r="EU3" s="208"/>
      <c r="EV3" s="208"/>
      <c r="EW3" s="208"/>
      <c r="EX3" s="208"/>
      <c r="EY3" s="208"/>
      <c r="EZ3" s="208"/>
      <c r="FA3" s="208"/>
      <c r="FB3" s="208"/>
      <c r="FC3" s="208"/>
      <c r="FD3" s="208"/>
      <c r="FE3" s="208"/>
      <c r="FF3" s="208"/>
      <c r="FG3" s="208"/>
      <c r="FH3" s="208"/>
      <c r="FI3" s="208"/>
      <c r="FJ3" s="208"/>
      <c r="FK3" s="208"/>
      <c r="FL3" s="208"/>
      <c r="FM3" s="208"/>
      <c r="FN3" s="208"/>
      <c r="FO3" s="208"/>
      <c r="FP3" s="208"/>
      <c r="FQ3" s="208"/>
      <c r="FR3" s="208"/>
      <c r="FS3" s="208"/>
      <c r="FT3" s="208"/>
      <c r="FU3" s="208"/>
      <c r="FV3" s="208"/>
      <c r="FW3" s="208"/>
      <c r="FX3" s="208"/>
      <c r="FY3" s="208"/>
      <c r="FZ3" s="208"/>
      <c r="GA3" s="208"/>
      <c r="GB3" s="208"/>
      <c r="GC3" s="208"/>
      <c r="GD3" s="208"/>
      <c r="GE3" s="208"/>
      <c r="GF3" s="208"/>
      <c r="GG3" s="208"/>
      <c r="GH3" s="208"/>
      <c r="GI3" s="208"/>
      <c r="GJ3" s="208"/>
      <c r="GK3" s="208"/>
      <c r="GL3" s="208"/>
      <c r="GM3" s="208"/>
      <c r="GN3" s="208"/>
      <c r="GO3" s="208"/>
      <c r="GP3" s="208"/>
      <c r="GQ3" s="208"/>
      <c r="GR3" s="208"/>
      <c r="GS3" s="208"/>
      <c r="GT3" s="208"/>
      <c r="GU3" s="208"/>
      <c r="GV3" s="208"/>
      <c r="GW3" s="208"/>
      <c r="GX3" s="208"/>
      <c r="GY3" s="208"/>
      <c r="GZ3" s="208"/>
      <c r="HA3" s="208"/>
      <c r="HB3" s="208"/>
      <c r="HC3" s="208"/>
      <c r="HD3" s="208"/>
      <c r="HE3" s="208"/>
      <c r="HF3" s="208"/>
      <c r="HG3" s="208"/>
      <c r="HH3" s="208"/>
      <c r="HI3" s="208"/>
      <c r="HJ3" s="208"/>
      <c r="HK3" s="208"/>
      <c r="HL3" s="208"/>
      <c r="HM3" s="208"/>
      <c r="HN3" s="208"/>
      <c r="HO3" s="208"/>
      <c r="HP3" s="208"/>
      <c r="HQ3" s="208"/>
      <c r="HR3" s="208"/>
      <c r="HS3" s="208"/>
      <c r="HT3" s="208"/>
      <c r="HU3" s="208"/>
      <c r="HV3" s="208"/>
      <c r="HW3" s="208"/>
      <c r="HX3" s="208"/>
      <c r="HY3" s="208"/>
      <c r="HZ3" s="208"/>
      <c r="IA3" s="208"/>
      <c r="IB3" s="208"/>
      <c r="IC3" s="208"/>
      <c r="ID3" s="208"/>
      <c r="IE3" s="208"/>
      <c r="IF3" s="208"/>
      <c r="IG3" s="208"/>
      <c r="IH3" s="208"/>
      <c r="II3" s="208"/>
      <c r="IJ3" s="208"/>
      <c r="IK3" s="208"/>
      <c r="IL3" s="208"/>
      <c r="IM3" s="208"/>
      <c r="IN3" s="208"/>
      <c r="IO3" s="208"/>
      <c r="IP3" s="208"/>
      <c r="IQ3" s="208"/>
      <c r="IR3" s="208"/>
      <c r="IS3" s="208"/>
      <c r="IT3" s="208"/>
      <c r="IU3" s="208"/>
      <c r="IV3" s="208"/>
      <c r="IW3" s="208"/>
      <c r="IX3" s="208"/>
    </row>
    <row r="4" spans="1:258" s="7" customFormat="1" ht="21.75" customHeight="1" x14ac:dyDescent="0.2">
      <c r="A4" s="1110" t="s">
        <v>345</v>
      </c>
      <c r="B4" s="1110"/>
      <c r="C4" s="1110"/>
      <c r="D4" s="1110"/>
      <c r="E4" s="1110"/>
      <c r="F4" s="1110"/>
      <c r="G4" s="1110"/>
      <c r="H4" s="1110"/>
      <c r="I4" s="1110"/>
      <c r="J4" s="1110"/>
      <c r="K4" s="1110"/>
      <c r="L4" s="1110"/>
      <c r="M4" s="1110"/>
      <c r="N4" s="1110"/>
      <c r="O4" s="1110"/>
      <c r="P4" s="1110"/>
      <c r="Q4" s="266"/>
      <c r="R4" s="208"/>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c r="BJ4" s="208"/>
      <c r="BK4" s="208"/>
      <c r="BL4" s="208"/>
      <c r="BM4" s="208"/>
      <c r="BN4" s="208"/>
      <c r="BO4" s="208"/>
      <c r="BP4" s="208"/>
      <c r="BQ4" s="208"/>
      <c r="BR4" s="208"/>
      <c r="BS4" s="208"/>
      <c r="BT4" s="208"/>
      <c r="BU4" s="208"/>
      <c r="BV4" s="208"/>
      <c r="BW4" s="208"/>
      <c r="BX4" s="208"/>
      <c r="BY4" s="208"/>
      <c r="BZ4" s="208"/>
      <c r="CA4" s="208"/>
      <c r="CB4" s="208"/>
      <c r="CC4" s="208"/>
      <c r="CD4" s="208"/>
      <c r="CE4" s="208"/>
      <c r="CF4" s="208"/>
      <c r="CG4" s="208"/>
      <c r="CH4" s="208"/>
      <c r="CI4" s="208"/>
      <c r="CJ4" s="208"/>
      <c r="CK4" s="208"/>
      <c r="CL4" s="208"/>
      <c r="CM4" s="208"/>
      <c r="CN4" s="208"/>
      <c r="CO4" s="208"/>
      <c r="CP4" s="208"/>
      <c r="CQ4" s="208"/>
      <c r="CR4" s="208"/>
      <c r="CS4" s="208"/>
      <c r="CT4" s="208"/>
      <c r="CU4" s="208"/>
      <c r="CV4" s="208"/>
      <c r="CW4" s="208"/>
      <c r="CX4" s="208"/>
      <c r="CY4" s="208"/>
      <c r="CZ4" s="208"/>
      <c r="DA4" s="208"/>
      <c r="DB4" s="208"/>
      <c r="DC4" s="208"/>
      <c r="DD4" s="208"/>
      <c r="DE4" s="208"/>
      <c r="DF4" s="208"/>
      <c r="DG4" s="208"/>
      <c r="DH4" s="208"/>
      <c r="DI4" s="208"/>
      <c r="DJ4" s="208"/>
      <c r="DK4" s="208"/>
      <c r="DL4" s="208"/>
      <c r="DM4" s="208"/>
      <c r="DN4" s="208"/>
      <c r="DO4" s="208"/>
      <c r="DP4" s="208"/>
      <c r="DQ4" s="208"/>
      <c r="DR4" s="208"/>
      <c r="DS4" s="208"/>
      <c r="DT4" s="208"/>
      <c r="DU4" s="208"/>
      <c r="DV4" s="208"/>
      <c r="DW4" s="208"/>
      <c r="DX4" s="208"/>
      <c r="DY4" s="208"/>
      <c r="DZ4" s="208"/>
      <c r="EA4" s="208"/>
      <c r="EB4" s="208"/>
      <c r="EC4" s="208"/>
      <c r="ED4" s="208"/>
      <c r="EE4" s="208"/>
      <c r="EF4" s="208"/>
      <c r="EG4" s="208"/>
      <c r="EH4" s="208"/>
      <c r="EI4" s="208"/>
      <c r="EJ4" s="208"/>
      <c r="EK4" s="208"/>
      <c r="EL4" s="208"/>
      <c r="EM4" s="208"/>
      <c r="EN4" s="208"/>
      <c r="EO4" s="208"/>
      <c r="EP4" s="208"/>
      <c r="EQ4" s="208"/>
      <c r="ER4" s="208"/>
      <c r="ES4" s="208"/>
      <c r="ET4" s="208"/>
      <c r="EU4" s="208"/>
      <c r="EV4" s="208"/>
      <c r="EW4" s="208"/>
      <c r="EX4" s="208"/>
      <c r="EY4" s="208"/>
      <c r="EZ4" s="208"/>
      <c r="FA4" s="208"/>
      <c r="FB4" s="208"/>
      <c r="FC4" s="208"/>
      <c r="FD4" s="208"/>
      <c r="FE4" s="208"/>
      <c r="FF4" s="208"/>
      <c r="FG4" s="208"/>
      <c r="FH4" s="208"/>
      <c r="FI4" s="208"/>
      <c r="FJ4" s="208"/>
      <c r="FK4" s="208"/>
      <c r="FL4" s="208"/>
      <c r="FM4" s="208"/>
      <c r="FN4" s="208"/>
      <c r="FO4" s="208"/>
      <c r="FP4" s="208"/>
      <c r="FQ4" s="208"/>
      <c r="FR4" s="208"/>
      <c r="FS4" s="208"/>
      <c r="FT4" s="208"/>
      <c r="FU4" s="208"/>
      <c r="FV4" s="208"/>
      <c r="FW4" s="208"/>
      <c r="FX4" s="208"/>
      <c r="FY4" s="208"/>
      <c r="FZ4" s="208"/>
      <c r="GA4" s="208"/>
      <c r="GB4" s="208"/>
      <c r="GC4" s="208"/>
      <c r="GD4" s="208"/>
      <c r="GE4" s="208"/>
      <c r="GF4" s="208"/>
      <c r="GG4" s="208"/>
      <c r="GH4" s="208"/>
      <c r="GI4" s="208"/>
      <c r="GJ4" s="208"/>
      <c r="GK4" s="208"/>
      <c r="GL4" s="208"/>
      <c r="GM4" s="208"/>
      <c r="GN4" s="208"/>
      <c r="GO4" s="208"/>
      <c r="GP4" s="208"/>
      <c r="GQ4" s="208"/>
      <c r="GR4" s="208"/>
      <c r="GS4" s="208"/>
      <c r="GT4" s="208"/>
      <c r="GU4" s="208"/>
      <c r="GV4" s="208"/>
      <c r="GW4" s="208"/>
      <c r="GX4" s="208"/>
      <c r="GY4" s="208"/>
      <c r="GZ4" s="208"/>
      <c r="HA4" s="208"/>
      <c r="HB4" s="208"/>
      <c r="HC4" s="208"/>
      <c r="HD4" s="208"/>
      <c r="HE4" s="208"/>
      <c r="HF4" s="208"/>
      <c r="HG4" s="208"/>
      <c r="HH4" s="208"/>
      <c r="HI4" s="208"/>
      <c r="HJ4" s="208"/>
      <c r="HK4" s="208"/>
      <c r="HL4" s="208"/>
      <c r="HM4" s="208"/>
      <c r="HN4" s="208"/>
      <c r="HO4" s="208"/>
      <c r="HP4" s="208"/>
      <c r="HQ4" s="208"/>
      <c r="HR4" s="208"/>
      <c r="HS4" s="208"/>
      <c r="HT4" s="208"/>
      <c r="HU4" s="208"/>
      <c r="HV4" s="208"/>
      <c r="HW4" s="208"/>
      <c r="HX4" s="208"/>
      <c r="HY4" s="208"/>
      <c r="HZ4" s="208"/>
      <c r="IA4" s="208"/>
      <c r="IB4" s="208"/>
      <c r="IC4" s="208"/>
      <c r="ID4" s="208"/>
      <c r="IE4" s="208"/>
      <c r="IF4" s="208"/>
      <c r="IG4" s="208"/>
      <c r="IH4" s="208"/>
      <c r="II4" s="208"/>
      <c r="IJ4" s="208"/>
      <c r="IK4" s="208"/>
      <c r="IL4" s="208"/>
      <c r="IM4" s="208"/>
      <c r="IN4" s="208"/>
      <c r="IO4" s="208"/>
      <c r="IP4" s="208"/>
      <c r="IQ4" s="208"/>
      <c r="IR4" s="208"/>
      <c r="IS4" s="208"/>
      <c r="IT4" s="208"/>
      <c r="IU4" s="208"/>
      <c r="IV4" s="208"/>
      <c r="IW4" s="208"/>
      <c r="IX4" s="208"/>
    </row>
    <row r="5" spans="1:258" s="7" customFormat="1" ht="17.25" customHeight="1" x14ac:dyDescent="0.2">
      <c r="A5" s="208"/>
      <c r="B5" s="1035" t="str">
        <f>porsaad!B6</f>
        <v>Situación a 31 de mayo de 2023</v>
      </c>
      <c r="C5" s="1035"/>
      <c r="D5" s="1035"/>
      <c r="E5" s="1035"/>
      <c r="F5" s="1035"/>
      <c r="G5" s="1035"/>
      <c r="H5" s="1035"/>
      <c r="I5" s="1035"/>
      <c r="J5" s="1035"/>
      <c r="K5" s="1035"/>
      <c r="L5" s="1035"/>
      <c r="M5" s="1035"/>
      <c r="N5" s="1035"/>
      <c r="O5" s="1035"/>
      <c r="P5" s="1035"/>
      <c r="Q5" s="91"/>
      <c r="R5" s="91"/>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c r="BJ5" s="208"/>
      <c r="BK5" s="208"/>
      <c r="BL5" s="208"/>
      <c r="BM5" s="208"/>
      <c r="BN5" s="208"/>
      <c r="BO5" s="208"/>
      <c r="BP5" s="208"/>
      <c r="BQ5" s="208"/>
      <c r="BR5" s="208"/>
      <c r="BS5" s="208"/>
      <c r="BT5" s="208"/>
      <c r="BU5" s="208"/>
      <c r="BV5" s="208"/>
      <c r="BW5" s="208"/>
      <c r="BX5" s="208"/>
      <c r="BY5" s="208"/>
      <c r="BZ5" s="208"/>
      <c r="CA5" s="208"/>
      <c r="CB5" s="208"/>
      <c r="CC5" s="208"/>
      <c r="CD5" s="208"/>
      <c r="CE5" s="208"/>
      <c r="CF5" s="208"/>
      <c r="CG5" s="208"/>
      <c r="CH5" s="208"/>
      <c r="CI5" s="208"/>
      <c r="CJ5" s="208"/>
      <c r="CK5" s="208"/>
      <c r="CL5" s="208"/>
      <c r="CM5" s="208"/>
      <c r="CN5" s="208"/>
      <c r="CO5" s="208"/>
      <c r="CP5" s="208"/>
      <c r="CQ5" s="208"/>
      <c r="CR5" s="208"/>
      <c r="CS5" s="208"/>
      <c r="CT5" s="208"/>
      <c r="CU5" s="208"/>
      <c r="CV5" s="208"/>
      <c r="CW5" s="208"/>
      <c r="CX5" s="208"/>
      <c r="CY5" s="208"/>
      <c r="CZ5" s="208"/>
      <c r="DA5" s="208"/>
      <c r="DB5" s="208"/>
      <c r="DC5" s="208"/>
      <c r="DD5" s="208"/>
      <c r="DE5" s="208"/>
      <c r="DF5" s="208"/>
      <c r="DG5" s="208"/>
      <c r="DH5" s="208"/>
      <c r="DI5" s="208"/>
      <c r="DJ5" s="208"/>
      <c r="DK5" s="208"/>
      <c r="DL5" s="208"/>
      <c r="DM5" s="208"/>
      <c r="DN5" s="208"/>
      <c r="DO5" s="208"/>
      <c r="DP5" s="208"/>
      <c r="DQ5" s="208"/>
      <c r="DR5" s="208"/>
      <c r="DS5" s="208"/>
      <c r="DT5" s="208"/>
      <c r="DU5" s="208"/>
      <c r="DV5" s="208"/>
      <c r="DW5" s="208"/>
      <c r="DX5" s="208"/>
      <c r="DY5" s="208"/>
      <c r="DZ5" s="208"/>
      <c r="EA5" s="208"/>
      <c r="EB5" s="208"/>
      <c r="EC5" s="208"/>
      <c r="ED5" s="208"/>
      <c r="EE5" s="208"/>
      <c r="EF5" s="208"/>
      <c r="EG5" s="208"/>
      <c r="EH5" s="208"/>
      <c r="EI5" s="208"/>
      <c r="EJ5" s="208"/>
      <c r="EK5" s="208"/>
      <c r="EL5" s="208"/>
      <c r="EM5" s="208"/>
      <c r="EN5" s="208"/>
      <c r="EO5" s="208"/>
      <c r="EP5" s="208"/>
      <c r="EQ5" s="208"/>
      <c r="ER5" s="208"/>
      <c r="ES5" s="208"/>
      <c r="ET5" s="208"/>
      <c r="EU5" s="208"/>
      <c r="EV5" s="208"/>
      <c r="EW5" s="208"/>
      <c r="EX5" s="208"/>
      <c r="EY5" s="208"/>
      <c r="EZ5" s="208"/>
      <c r="FA5" s="208"/>
      <c r="FB5" s="208"/>
      <c r="FC5" s="208"/>
      <c r="FD5" s="208"/>
      <c r="FE5" s="208"/>
      <c r="FF5" s="208"/>
      <c r="FG5" s="208"/>
      <c r="FH5" s="208"/>
      <c r="FI5" s="208"/>
      <c r="FJ5" s="208"/>
      <c r="FK5" s="208"/>
      <c r="FL5" s="208"/>
      <c r="FM5" s="208"/>
      <c r="FN5" s="208"/>
      <c r="FO5" s="208"/>
      <c r="FP5" s="208"/>
      <c r="FQ5" s="208"/>
      <c r="FR5" s="208"/>
      <c r="FS5" s="208"/>
      <c r="FT5" s="208"/>
      <c r="FU5" s="208"/>
      <c r="FV5" s="208"/>
      <c r="FW5" s="208"/>
      <c r="FX5" s="208"/>
      <c r="FY5" s="208"/>
      <c r="FZ5" s="208"/>
      <c r="GA5" s="208"/>
      <c r="GB5" s="208"/>
      <c r="GC5" s="208"/>
      <c r="GD5" s="208"/>
      <c r="GE5" s="208"/>
      <c r="GF5" s="208"/>
      <c r="GG5" s="208"/>
      <c r="GH5" s="208"/>
      <c r="GI5" s="208"/>
      <c r="GJ5" s="208"/>
      <c r="GK5" s="208"/>
      <c r="GL5" s="208"/>
      <c r="GM5" s="208"/>
      <c r="GN5" s="208"/>
      <c r="GO5" s="208"/>
      <c r="GP5" s="208"/>
      <c r="GQ5" s="208"/>
      <c r="GR5" s="208"/>
      <c r="GS5" s="208"/>
      <c r="GT5" s="208"/>
      <c r="GU5" s="208"/>
      <c r="GV5" s="208"/>
      <c r="GW5" s="208"/>
      <c r="GX5" s="208"/>
      <c r="GY5" s="208"/>
      <c r="GZ5" s="208"/>
      <c r="HA5" s="208"/>
      <c r="HB5" s="208"/>
      <c r="HC5" s="208"/>
      <c r="HD5" s="208"/>
      <c r="HE5" s="208"/>
      <c r="HF5" s="208"/>
      <c r="HG5" s="208"/>
      <c r="HH5" s="208"/>
      <c r="HI5" s="208"/>
      <c r="HJ5" s="208"/>
      <c r="HK5" s="208"/>
      <c r="HL5" s="208"/>
      <c r="HM5" s="208"/>
      <c r="HN5" s="208"/>
      <c r="HO5" s="208"/>
      <c r="HP5" s="208"/>
      <c r="HQ5" s="208"/>
      <c r="HR5" s="208"/>
      <c r="HS5" s="208"/>
      <c r="HT5" s="208"/>
      <c r="HU5" s="208"/>
      <c r="HV5" s="208"/>
      <c r="HW5" s="208"/>
      <c r="HX5" s="208"/>
      <c r="HY5" s="208"/>
      <c r="HZ5" s="208"/>
      <c r="IA5" s="208"/>
      <c r="IB5" s="208"/>
      <c r="IC5" s="208"/>
      <c r="ID5" s="208"/>
      <c r="IE5" s="208"/>
      <c r="IF5" s="208"/>
      <c r="IG5" s="208"/>
      <c r="IH5" s="208"/>
      <c r="II5" s="208"/>
      <c r="IJ5" s="208"/>
      <c r="IK5" s="208"/>
      <c r="IL5" s="208"/>
      <c r="IM5" s="208"/>
      <c r="IN5" s="208"/>
      <c r="IO5" s="208"/>
      <c r="IP5" s="208"/>
      <c r="IQ5" s="208"/>
      <c r="IR5" s="208"/>
      <c r="IS5" s="208"/>
      <c r="IT5" s="208"/>
      <c r="IU5" s="208"/>
      <c r="IV5" s="208"/>
      <c r="IW5" s="208"/>
      <c r="IX5" s="208"/>
    </row>
    <row r="6" spans="1:258" s="7" customFormat="1" ht="6.95" customHeight="1" x14ac:dyDescent="0.2">
      <c r="A6" s="208"/>
      <c r="B6" s="208"/>
      <c r="C6" s="208"/>
      <c r="D6" s="208"/>
      <c r="E6" s="208"/>
      <c r="F6" s="208"/>
      <c r="G6" s="208"/>
      <c r="H6" s="208"/>
      <c r="I6" s="208"/>
      <c r="J6" s="208"/>
      <c r="K6" s="267"/>
      <c r="L6" s="267"/>
      <c r="M6" s="208"/>
      <c r="N6" s="208"/>
      <c r="O6" s="208"/>
      <c r="P6" s="208"/>
      <c r="Q6" s="208"/>
      <c r="R6" s="208"/>
      <c r="S6" s="208"/>
      <c r="T6" s="208"/>
      <c r="U6" s="208"/>
      <c r="V6" s="208"/>
      <c r="W6" s="208"/>
      <c r="X6" s="208"/>
      <c r="Y6" s="208"/>
      <c r="Z6" s="208"/>
      <c r="AA6" s="208"/>
      <c r="AB6" s="208"/>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c r="BQ6" s="208"/>
      <c r="BR6" s="208"/>
      <c r="BS6" s="208"/>
      <c r="BT6" s="208"/>
      <c r="BU6" s="208"/>
      <c r="BV6" s="208"/>
      <c r="BW6" s="208"/>
      <c r="BX6" s="208"/>
      <c r="BY6" s="208"/>
      <c r="BZ6" s="208"/>
      <c r="CA6" s="208"/>
      <c r="CB6" s="208"/>
      <c r="CC6" s="208"/>
      <c r="CD6" s="208"/>
      <c r="CE6" s="208"/>
      <c r="CF6" s="208"/>
      <c r="CG6" s="208"/>
      <c r="CH6" s="208"/>
      <c r="CI6" s="208"/>
      <c r="CJ6" s="208"/>
      <c r="CK6" s="208"/>
      <c r="CL6" s="208"/>
      <c r="CM6" s="208"/>
      <c r="CN6" s="208"/>
      <c r="CO6" s="208"/>
      <c r="CP6" s="208"/>
      <c r="CQ6" s="208"/>
      <c r="CR6" s="208"/>
      <c r="CS6" s="208"/>
      <c r="CT6" s="208"/>
      <c r="CU6" s="208"/>
      <c r="CV6" s="208"/>
      <c r="CW6" s="208"/>
      <c r="CX6" s="208"/>
      <c r="CY6" s="208"/>
      <c r="CZ6" s="208"/>
      <c r="DA6" s="208"/>
      <c r="DB6" s="208"/>
      <c r="DC6" s="208"/>
      <c r="DD6" s="208"/>
      <c r="DE6" s="208"/>
      <c r="DF6" s="208"/>
      <c r="DG6" s="208"/>
      <c r="DH6" s="208"/>
      <c r="DI6" s="208"/>
      <c r="DJ6" s="208"/>
      <c r="DK6" s="208"/>
      <c r="DL6" s="208"/>
      <c r="DM6" s="208"/>
      <c r="DN6" s="208"/>
      <c r="DO6" s="208"/>
      <c r="DP6" s="208"/>
      <c r="DQ6" s="208"/>
      <c r="DR6" s="208"/>
      <c r="DS6" s="208"/>
      <c r="DT6" s="208"/>
      <c r="DU6" s="208"/>
      <c r="DV6" s="208"/>
      <c r="DW6" s="208"/>
      <c r="DX6" s="208"/>
      <c r="DY6" s="208"/>
      <c r="DZ6" s="208"/>
      <c r="EA6" s="208"/>
      <c r="EB6" s="208"/>
      <c r="EC6" s="208"/>
      <c r="ED6" s="208"/>
      <c r="EE6" s="208"/>
      <c r="EF6" s="208"/>
      <c r="EG6" s="208"/>
      <c r="EH6" s="208"/>
      <c r="EI6" s="208"/>
      <c r="EJ6" s="208"/>
      <c r="EK6" s="208"/>
      <c r="EL6" s="208"/>
      <c r="EM6" s="208"/>
      <c r="EN6" s="208"/>
      <c r="EO6" s="208"/>
      <c r="EP6" s="208"/>
      <c r="EQ6" s="208"/>
      <c r="ER6" s="208"/>
      <c r="ES6" s="208"/>
      <c r="ET6" s="208"/>
      <c r="EU6" s="208"/>
      <c r="EV6" s="208"/>
      <c r="EW6" s="208"/>
      <c r="EX6" s="208"/>
      <c r="EY6" s="208"/>
      <c r="EZ6" s="208"/>
      <c r="FA6" s="208"/>
      <c r="FB6" s="208"/>
      <c r="FC6" s="208"/>
      <c r="FD6" s="208"/>
      <c r="FE6" s="208"/>
      <c r="FF6" s="208"/>
      <c r="FG6" s="208"/>
      <c r="FH6" s="208"/>
      <c r="FI6" s="208"/>
      <c r="FJ6" s="208"/>
      <c r="FK6" s="208"/>
      <c r="FL6" s="208"/>
      <c r="FM6" s="208"/>
      <c r="FN6" s="208"/>
      <c r="FO6" s="208"/>
      <c r="FP6" s="208"/>
      <c r="FQ6" s="208"/>
      <c r="FR6" s="208"/>
      <c r="FS6" s="208"/>
      <c r="FT6" s="208"/>
      <c r="FU6" s="208"/>
      <c r="FV6" s="208"/>
      <c r="FW6" s="208"/>
      <c r="FX6" s="208"/>
      <c r="FY6" s="208"/>
      <c r="FZ6" s="208"/>
      <c r="GA6" s="208"/>
      <c r="GB6" s="208"/>
      <c r="GC6" s="208"/>
      <c r="GD6" s="208"/>
      <c r="GE6" s="208"/>
      <c r="GF6" s="208"/>
      <c r="GG6" s="208"/>
      <c r="GH6" s="208"/>
      <c r="GI6" s="208"/>
      <c r="GJ6" s="208"/>
      <c r="GK6" s="208"/>
      <c r="GL6" s="208"/>
      <c r="GM6" s="208"/>
      <c r="GN6" s="208"/>
      <c r="GO6" s="208"/>
      <c r="GP6" s="208"/>
      <c r="GQ6" s="208"/>
      <c r="GR6" s="208"/>
      <c r="GS6" s="208"/>
      <c r="GT6" s="208"/>
      <c r="GU6" s="208"/>
      <c r="GV6" s="208"/>
      <c r="GW6" s="208"/>
      <c r="GX6" s="208"/>
      <c r="GY6" s="208"/>
      <c r="GZ6" s="208"/>
      <c r="HA6" s="208"/>
      <c r="HB6" s="208"/>
      <c r="HC6" s="208"/>
      <c r="HD6" s="208"/>
      <c r="HE6" s="208"/>
      <c r="HF6" s="208"/>
      <c r="HG6" s="208"/>
      <c r="HH6" s="208"/>
      <c r="HI6" s="208"/>
      <c r="HJ6" s="208"/>
      <c r="HK6" s="208"/>
      <c r="HL6" s="208"/>
      <c r="HM6" s="208"/>
      <c r="HN6" s="208"/>
      <c r="HO6" s="208"/>
      <c r="HP6" s="208"/>
      <c r="HQ6" s="208"/>
      <c r="HR6" s="208"/>
      <c r="HS6" s="208"/>
      <c r="HT6" s="208"/>
      <c r="HU6" s="208"/>
      <c r="HV6" s="208"/>
      <c r="HW6" s="208"/>
      <c r="HX6" s="208"/>
      <c r="HY6" s="208"/>
      <c r="HZ6" s="208"/>
      <c r="IA6" s="208"/>
      <c r="IB6" s="208"/>
      <c r="IC6" s="208"/>
      <c r="ID6" s="208"/>
      <c r="IE6" s="208"/>
      <c r="IF6" s="208"/>
      <c r="IG6" s="208"/>
      <c r="IH6" s="208"/>
      <c r="II6" s="208"/>
      <c r="IJ6" s="208"/>
      <c r="IK6" s="208"/>
      <c r="IL6" s="208"/>
      <c r="IM6" s="208"/>
      <c r="IN6" s="208"/>
      <c r="IO6" s="208"/>
      <c r="IP6" s="208"/>
      <c r="IQ6" s="208"/>
      <c r="IR6" s="208"/>
      <c r="IS6" s="208"/>
      <c r="IT6" s="208"/>
      <c r="IU6" s="208"/>
      <c r="IV6" s="208"/>
      <c r="IW6" s="208"/>
      <c r="IX6" s="208"/>
    </row>
    <row r="7" spans="1:258" s="7" customFormat="1" ht="4.5" customHeight="1" x14ac:dyDescent="0.2">
      <c r="A7" s="208"/>
      <c r="B7" s="208"/>
      <c r="C7" s="208"/>
      <c r="D7" s="208"/>
      <c r="E7" s="208"/>
      <c r="F7" s="208"/>
      <c r="G7" s="208"/>
      <c r="H7" s="208"/>
      <c r="I7" s="208"/>
      <c r="J7" s="208"/>
      <c r="K7" s="268"/>
      <c r="L7" s="268"/>
      <c r="M7" s="213"/>
      <c r="N7" s="213"/>
      <c r="O7" s="213"/>
      <c r="P7" s="213"/>
      <c r="Q7" s="211"/>
      <c r="R7" s="211"/>
      <c r="S7" s="208"/>
      <c r="T7" s="208"/>
      <c r="U7" s="208"/>
      <c r="V7" s="208"/>
      <c r="W7" s="208"/>
      <c r="X7" s="208"/>
      <c r="Y7" s="208"/>
      <c r="Z7" s="208"/>
      <c r="AA7" s="208"/>
      <c r="AB7" s="208"/>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c r="BJ7" s="208"/>
      <c r="BK7" s="208"/>
      <c r="BL7" s="208"/>
      <c r="BM7" s="208"/>
      <c r="BN7" s="208"/>
      <c r="BO7" s="208"/>
      <c r="BP7" s="208"/>
      <c r="BQ7" s="208"/>
      <c r="BR7" s="208"/>
      <c r="BS7" s="208"/>
      <c r="BT7" s="208"/>
      <c r="BU7" s="208"/>
      <c r="BV7" s="208"/>
      <c r="BW7" s="208"/>
      <c r="BX7" s="208"/>
      <c r="BY7" s="208"/>
      <c r="BZ7" s="208"/>
      <c r="CA7" s="208"/>
      <c r="CB7" s="208"/>
      <c r="CC7" s="208"/>
      <c r="CD7" s="208"/>
      <c r="CE7" s="208"/>
      <c r="CF7" s="208"/>
      <c r="CG7" s="208"/>
      <c r="CH7" s="208"/>
      <c r="CI7" s="208"/>
      <c r="CJ7" s="208"/>
      <c r="CK7" s="208"/>
      <c r="CL7" s="208"/>
      <c r="CM7" s="208"/>
      <c r="CN7" s="208"/>
      <c r="CO7" s="208"/>
      <c r="CP7" s="208"/>
      <c r="CQ7" s="208"/>
      <c r="CR7" s="208"/>
      <c r="CS7" s="208"/>
      <c r="CT7" s="208"/>
      <c r="CU7" s="208"/>
      <c r="CV7" s="208"/>
      <c r="CW7" s="208"/>
      <c r="CX7" s="208"/>
      <c r="CY7" s="208"/>
      <c r="CZ7" s="208"/>
      <c r="DA7" s="208"/>
      <c r="DB7" s="208"/>
      <c r="DC7" s="208"/>
      <c r="DD7" s="208"/>
      <c r="DE7" s="208"/>
      <c r="DF7" s="208"/>
      <c r="DG7" s="208"/>
      <c r="DH7" s="208"/>
      <c r="DI7" s="208"/>
      <c r="DJ7" s="208"/>
      <c r="DK7" s="208"/>
      <c r="DL7" s="208"/>
      <c r="DM7" s="208"/>
      <c r="DN7" s="208"/>
      <c r="DO7" s="208"/>
      <c r="DP7" s="208"/>
      <c r="DQ7" s="208"/>
      <c r="DR7" s="208"/>
      <c r="DS7" s="208"/>
      <c r="DT7" s="208"/>
      <c r="DU7" s="208"/>
      <c r="DV7" s="208"/>
      <c r="DW7" s="208"/>
      <c r="DX7" s="208"/>
      <c r="DY7" s="208"/>
      <c r="DZ7" s="208"/>
      <c r="EA7" s="208"/>
      <c r="EB7" s="208"/>
      <c r="EC7" s="208"/>
      <c r="ED7" s="208"/>
      <c r="EE7" s="208"/>
      <c r="EF7" s="208"/>
      <c r="EG7" s="208"/>
      <c r="EH7" s="208"/>
      <c r="EI7" s="208"/>
      <c r="EJ7" s="208"/>
      <c r="EK7" s="208"/>
      <c r="EL7" s="208"/>
      <c r="EM7" s="208"/>
      <c r="EN7" s="208"/>
      <c r="EO7" s="208"/>
      <c r="EP7" s="208"/>
      <c r="EQ7" s="208"/>
      <c r="ER7" s="208"/>
      <c r="ES7" s="208"/>
      <c r="ET7" s="208"/>
      <c r="EU7" s="208"/>
      <c r="EV7" s="208"/>
      <c r="EW7" s="208"/>
      <c r="EX7" s="208"/>
      <c r="EY7" s="208"/>
      <c r="EZ7" s="208"/>
      <c r="FA7" s="208"/>
      <c r="FB7" s="208"/>
      <c r="FC7" s="208"/>
      <c r="FD7" s="208"/>
      <c r="FE7" s="208"/>
      <c r="FF7" s="208"/>
      <c r="FG7" s="208"/>
      <c r="FH7" s="208"/>
      <c r="FI7" s="208"/>
      <c r="FJ7" s="208"/>
      <c r="FK7" s="208"/>
      <c r="FL7" s="208"/>
      <c r="FM7" s="208"/>
      <c r="FN7" s="208"/>
      <c r="FO7" s="208"/>
      <c r="FP7" s="208"/>
      <c r="FQ7" s="208"/>
      <c r="FR7" s="208"/>
      <c r="FS7" s="208"/>
      <c r="FT7" s="208"/>
      <c r="FU7" s="208"/>
      <c r="FV7" s="208"/>
      <c r="FW7" s="208"/>
      <c r="FX7" s="208"/>
      <c r="FY7" s="208"/>
      <c r="FZ7" s="208"/>
      <c r="GA7" s="208"/>
      <c r="GB7" s="208"/>
      <c r="GC7" s="208"/>
      <c r="GD7" s="208"/>
      <c r="GE7" s="208"/>
      <c r="GF7" s="208"/>
      <c r="GG7" s="208"/>
      <c r="GH7" s="208"/>
      <c r="GI7" s="208"/>
      <c r="GJ7" s="208"/>
      <c r="GK7" s="208"/>
      <c r="GL7" s="208"/>
      <c r="GM7" s="208"/>
      <c r="GN7" s="208"/>
      <c r="GO7" s="208"/>
      <c r="GP7" s="208"/>
      <c r="GQ7" s="208"/>
      <c r="GR7" s="208"/>
      <c r="GS7" s="208"/>
      <c r="GT7" s="208"/>
      <c r="GU7" s="208"/>
      <c r="GV7" s="208"/>
      <c r="GW7" s="208"/>
      <c r="GX7" s="208"/>
      <c r="GY7" s="208"/>
      <c r="GZ7" s="208"/>
      <c r="HA7" s="208"/>
      <c r="HB7" s="208"/>
      <c r="HC7" s="208"/>
      <c r="HD7" s="208"/>
      <c r="HE7" s="208"/>
      <c r="HF7" s="208"/>
      <c r="HG7" s="208"/>
      <c r="HH7" s="208"/>
      <c r="HI7" s="208"/>
      <c r="HJ7" s="208"/>
      <c r="HK7" s="208"/>
      <c r="HL7" s="208"/>
      <c r="HM7" s="208"/>
      <c r="HN7" s="208"/>
      <c r="HO7" s="208"/>
      <c r="HP7" s="208"/>
      <c r="HQ7" s="208"/>
      <c r="HR7" s="208"/>
      <c r="HS7" s="208"/>
      <c r="HT7" s="208"/>
      <c r="HU7" s="208"/>
      <c r="HV7" s="208"/>
      <c r="HW7" s="208"/>
      <c r="HX7" s="208"/>
      <c r="HY7" s="208"/>
      <c r="HZ7" s="208"/>
      <c r="IA7" s="208"/>
      <c r="IB7" s="208"/>
      <c r="IC7" s="208"/>
      <c r="ID7" s="208"/>
      <c r="IE7" s="208"/>
      <c r="IF7" s="208"/>
      <c r="IG7" s="208"/>
      <c r="IH7" s="208"/>
      <c r="II7" s="208"/>
      <c r="IJ7" s="208"/>
      <c r="IK7" s="208"/>
      <c r="IL7" s="208"/>
      <c r="IM7" s="208"/>
      <c r="IN7" s="208"/>
      <c r="IO7" s="208"/>
      <c r="IP7" s="208"/>
      <c r="IQ7" s="208"/>
      <c r="IR7" s="208"/>
      <c r="IS7" s="208"/>
      <c r="IT7" s="208"/>
      <c r="IU7" s="208"/>
      <c r="IV7" s="208"/>
      <c r="IW7" s="208"/>
      <c r="IX7" s="208"/>
    </row>
    <row r="8" spans="1:258" s="7" customFormat="1" ht="27" customHeight="1" x14ac:dyDescent="0.2">
      <c r="A8" s="208"/>
      <c r="B8" s="1187" t="s">
        <v>490</v>
      </c>
      <c r="C8" s="1188"/>
      <c r="D8" s="1188"/>
      <c r="E8" s="1188"/>
      <c r="F8" s="1188"/>
      <c r="G8" s="1188"/>
      <c r="H8" s="1188"/>
      <c r="I8" s="1188"/>
      <c r="J8" s="1189"/>
      <c r="K8" s="268"/>
      <c r="L8" s="268"/>
      <c r="M8" s="213"/>
      <c r="N8" s="213"/>
      <c r="O8" s="213"/>
      <c r="P8" s="213"/>
      <c r="Q8" s="211"/>
      <c r="R8" s="211"/>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row>
    <row r="9" spans="1:258" s="7" customFormat="1" ht="16.5" customHeight="1" x14ac:dyDescent="0.2">
      <c r="A9" s="208"/>
      <c r="B9" s="1036" t="s">
        <v>15</v>
      </c>
      <c r="C9" s="499"/>
      <c r="D9" s="500"/>
      <c r="E9" s="500"/>
      <c r="F9" s="500"/>
      <c r="G9" s="500"/>
      <c r="H9" s="500"/>
      <c r="I9" s="1043" t="s">
        <v>175</v>
      </c>
      <c r="J9" s="1044"/>
      <c r="K9" s="269"/>
      <c r="L9" s="269"/>
      <c r="M9" s="219"/>
      <c r="N9" s="219"/>
      <c r="O9" s="219"/>
      <c r="P9" s="219"/>
      <c r="Q9" s="216"/>
      <c r="R9" s="216"/>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row>
    <row r="10" spans="1:258" s="7" customFormat="1" ht="65.25" customHeight="1" x14ac:dyDescent="0.2">
      <c r="A10" s="208"/>
      <c r="B10" s="1037"/>
      <c r="C10" s="1045" t="s">
        <v>174</v>
      </c>
      <c r="D10" s="1044"/>
      <c r="E10" s="211"/>
      <c r="F10" s="1045" t="s">
        <v>173</v>
      </c>
      <c r="G10" s="1044"/>
      <c r="H10" s="501"/>
      <c r="I10" s="1076"/>
      <c r="J10" s="1075"/>
      <c r="K10" s="505"/>
      <c r="L10" s="505"/>
      <c r="M10" s="435"/>
      <c r="N10" s="435"/>
      <c r="O10" s="435"/>
      <c r="P10" s="435"/>
      <c r="Q10" s="506"/>
      <c r="R10" s="506"/>
      <c r="S10" s="507"/>
      <c r="T10" s="507"/>
      <c r="U10" s="507"/>
      <c r="V10" s="507"/>
      <c r="W10" s="208"/>
      <c r="X10" s="208"/>
      <c r="Y10" s="208"/>
      <c r="Z10" s="208"/>
      <c r="AA10" s="208"/>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row>
    <row r="11" spans="1:258" s="124" customFormat="1" ht="30.75" customHeight="1" x14ac:dyDescent="0.2">
      <c r="A11" s="270"/>
      <c r="B11" s="1038"/>
      <c r="C11" s="217" t="s">
        <v>167</v>
      </c>
      <c r="D11" s="218" t="s">
        <v>166</v>
      </c>
      <c r="E11" s="216"/>
      <c r="F11" s="217" t="s">
        <v>168</v>
      </c>
      <c r="G11" s="218" t="s">
        <v>166</v>
      </c>
      <c r="H11" s="216"/>
      <c r="I11" s="217" t="s">
        <v>168</v>
      </c>
      <c r="J11" s="218" t="s">
        <v>166</v>
      </c>
      <c r="K11" s="508"/>
      <c r="L11" s="508"/>
      <c r="M11" s="231"/>
      <c r="N11" s="231"/>
      <c r="O11" s="231"/>
      <c r="P11" s="231"/>
      <c r="Q11" s="231"/>
      <c r="R11" s="231"/>
      <c r="S11" s="509"/>
      <c r="T11" s="509"/>
      <c r="U11" s="509"/>
      <c r="V11" s="509"/>
      <c r="W11" s="270"/>
      <c r="X11" s="270"/>
      <c r="Y11" s="270"/>
      <c r="Z11" s="270"/>
      <c r="AA11" s="270"/>
      <c r="AB11" s="270"/>
      <c r="AC11" s="270"/>
      <c r="AD11" s="270"/>
      <c r="AE11" s="270"/>
      <c r="AF11" s="270"/>
      <c r="AG11" s="270"/>
      <c r="AH11" s="270"/>
      <c r="AI11" s="270"/>
      <c r="AJ11" s="270"/>
      <c r="AK11" s="270"/>
      <c r="AL11" s="270"/>
      <c r="AM11" s="270"/>
      <c r="AN11" s="270"/>
      <c r="AO11" s="270"/>
      <c r="AP11" s="270"/>
      <c r="AQ11" s="270"/>
      <c r="AR11" s="270"/>
      <c r="AS11" s="270"/>
      <c r="AT11" s="270"/>
      <c r="AU11" s="270"/>
      <c r="AV11" s="270"/>
      <c r="AW11" s="270"/>
      <c r="AX11" s="270"/>
      <c r="AY11" s="270"/>
      <c r="AZ11" s="270"/>
      <c r="BA11" s="270"/>
      <c r="BB11" s="270"/>
      <c r="BC11" s="270"/>
      <c r="BD11" s="270"/>
      <c r="BE11" s="270"/>
      <c r="BF11" s="270"/>
      <c r="BG11" s="270"/>
      <c r="BH11" s="270"/>
      <c r="BI11" s="270"/>
      <c r="BJ11" s="270"/>
      <c r="BK11" s="270"/>
      <c r="BL11" s="270"/>
      <c r="BM11" s="270"/>
      <c r="BN11" s="270"/>
      <c r="BO11" s="270"/>
      <c r="BP11" s="270"/>
      <c r="BQ11" s="270"/>
      <c r="BR11" s="270"/>
      <c r="BS11" s="270"/>
      <c r="BT11" s="270"/>
      <c r="BU11" s="270"/>
      <c r="BV11" s="270"/>
      <c r="BW11" s="270"/>
      <c r="BX11" s="270"/>
      <c r="BY11" s="270"/>
      <c r="BZ11" s="270"/>
      <c r="CA11" s="270"/>
      <c r="CB11" s="270"/>
      <c r="CC11" s="270"/>
      <c r="CD11" s="270"/>
      <c r="CE11" s="270"/>
      <c r="CF11" s="270"/>
      <c r="CG11" s="270"/>
      <c r="CH11" s="270"/>
      <c r="CI11" s="270"/>
      <c r="CJ11" s="270"/>
      <c r="CK11" s="270"/>
      <c r="CL11" s="270"/>
      <c r="CM11" s="270"/>
      <c r="CN11" s="270"/>
      <c r="CO11" s="270"/>
      <c r="CP11" s="270"/>
      <c r="CQ11" s="270"/>
      <c r="CR11" s="270"/>
      <c r="CS11" s="270"/>
      <c r="CT11" s="270"/>
      <c r="CU11" s="270"/>
      <c r="CV11" s="270"/>
      <c r="CW11" s="270"/>
      <c r="CX11" s="270"/>
      <c r="CY11" s="270"/>
      <c r="CZ11" s="270"/>
      <c r="DA11" s="270"/>
      <c r="DB11" s="270"/>
      <c r="DC11" s="270"/>
      <c r="DD11" s="270"/>
      <c r="DE11" s="270"/>
      <c r="DF11" s="270"/>
      <c r="DG11" s="270"/>
      <c r="DH11" s="270"/>
      <c r="DI11" s="270"/>
      <c r="DJ11" s="270"/>
      <c r="DK11" s="270"/>
      <c r="DL11" s="270"/>
      <c r="DM11" s="270"/>
      <c r="DN11" s="270"/>
      <c r="DO11" s="270"/>
      <c r="DP11" s="270"/>
      <c r="DQ11" s="270"/>
      <c r="DR11" s="270"/>
      <c r="DS11" s="270"/>
      <c r="DT11" s="270"/>
      <c r="DU11" s="270"/>
      <c r="DV11" s="270"/>
      <c r="DW11" s="270"/>
      <c r="DX11" s="270"/>
      <c r="DY11" s="270"/>
      <c r="DZ11" s="270"/>
      <c r="EA11" s="270"/>
      <c r="EB11" s="270"/>
      <c r="EC11" s="270"/>
      <c r="ED11" s="270"/>
      <c r="EE11" s="270"/>
      <c r="EF11" s="270"/>
      <c r="EG11" s="270"/>
      <c r="EH11" s="270"/>
      <c r="EI11" s="270"/>
      <c r="EJ11" s="270"/>
      <c r="EK11" s="270"/>
      <c r="EL11" s="270"/>
      <c r="EM11" s="270"/>
      <c r="EN11" s="270"/>
      <c r="EO11" s="270"/>
      <c r="EP11" s="270"/>
      <c r="EQ11" s="270"/>
      <c r="ER11" s="270"/>
      <c r="ES11" s="270"/>
      <c r="ET11" s="270"/>
      <c r="EU11" s="270"/>
      <c r="EV11" s="270"/>
      <c r="EW11" s="270"/>
      <c r="EX11" s="270"/>
      <c r="EY11" s="270"/>
      <c r="EZ11" s="270"/>
      <c r="FA11" s="270"/>
      <c r="FB11" s="270"/>
      <c r="FC11" s="270"/>
      <c r="FD11" s="270"/>
      <c r="FE11" s="270"/>
      <c r="FF11" s="270"/>
      <c r="FG11" s="270"/>
      <c r="FH11" s="270"/>
      <c r="FI11" s="270"/>
      <c r="FJ11" s="270"/>
      <c r="FK11" s="270"/>
      <c r="FL11" s="270"/>
      <c r="FM11" s="270"/>
      <c r="FN11" s="270"/>
      <c r="FO11" s="270"/>
      <c r="FP11" s="270"/>
      <c r="FQ11" s="270"/>
      <c r="FR11" s="270"/>
      <c r="FS11" s="270"/>
      <c r="FT11" s="270"/>
      <c r="FU11" s="270"/>
      <c r="FV11" s="270"/>
      <c r="FW11" s="270"/>
      <c r="FX11" s="270"/>
      <c r="FY11" s="270"/>
      <c r="FZ11" s="270"/>
      <c r="GA11" s="270"/>
      <c r="GB11" s="270"/>
      <c r="GC11" s="270"/>
      <c r="GD11" s="270"/>
      <c r="GE11" s="270"/>
      <c r="GF11" s="270"/>
      <c r="GG11" s="270"/>
      <c r="GH11" s="270"/>
      <c r="GI11" s="270"/>
      <c r="GJ11" s="270"/>
      <c r="GK11" s="270"/>
      <c r="GL11" s="270"/>
      <c r="GM11" s="270"/>
      <c r="GN11" s="270"/>
      <c r="GO11" s="270"/>
      <c r="GP11" s="270"/>
      <c r="GQ11" s="270"/>
      <c r="GR11" s="270"/>
      <c r="GS11" s="270"/>
      <c r="GT11" s="270"/>
      <c r="GU11" s="270"/>
      <c r="GV11" s="270"/>
      <c r="GW11" s="270"/>
      <c r="GX11" s="270"/>
      <c r="GY11" s="270"/>
      <c r="GZ11" s="270"/>
      <c r="HA11" s="270"/>
      <c r="HB11" s="270"/>
      <c r="HC11" s="270"/>
      <c r="HD11" s="270"/>
      <c r="HE11" s="270"/>
      <c r="HF11" s="270"/>
      <c r="HG11" s="270"/>
      <c r="HH11" s="270"/>
      <c r="HI11" s="270"/>
      <c r="HJ11" s="270"/>
      <c r="HK11" s="270"/>
      <c r="HL11" s="270"/>
      <c r="HM11" s="270"/>
      <c r="HN11" s="270"/>
      <c r="HO11" s="270"/>
      <c r="HP11" s="270"/>
      <c r="HQ11" s="270"/>
      <c r="HR11" s="270"/>
      <c r="HS11" s="270"/>
      <c r="HT11" s="270"/>
      <c r="HU11" s="270"/>
      <c r="HV11" s="270"/>
      <c r="HW11" s="270"/>
      <c r="HX11" s="270"/>
      <c r="HY11" s="270"/>
      <c r="HZ11" s="270"/>
      <c r="IA11" s="270"/>
      <c r="IB11" s="270"/>
      <c r="IC11" s="270"/>
      <c r="ID11" s="270"/>
      <c r="IE11" s="270"/>
      <c r="IF11" s="270"/>
      <c r="IG11" s="270"/>
      <c r="IH11" s="270"/>
      <c r="II11" s="270"/>
      <c r="IJ11" s="270"/>
      <c r="IK11" s="270"/>
      <c r="IL11" s="270"/>
      <c r="IM11" s="270"/>
      <c r="IN11" s="270"/>
      <c r="IO11" s="270"/>
      <c r="IP11" s="270"/>
      <c r="IQ11" s="270"/>
      <c r="IR11" s="270"/>
      <c r="IS11" s="270"/>
      <c r="IT11" s="270"/>
      <c r="IU11" s="270"/>
      <c r="IV11" s="270"/>
      <c r="IW11" s="270"/>
      <c r="IX11" s="270"/>
    </row>
    <row r="12" spans="1:258" s="39" customFormat="1" ht="7.5" customHeight="1" x14ac:dyDescent="0.2">
      <c r="A12" s="216"/>
      <c r="B12" s="219"/>
      <c r="C12" s="221"/>
      <c r="D12" s="221"/>
      <c r="E12" s="219"/>
      <c r="F12" s="219"/>
      <c r="G12" s="219"/>
      <c r="H12" s="219"/>
      <c r="I12" s="219"/>
      <c r="J12" s="219"/>
      <c r="K12" s="273"/>
      <c r="L12" s="274"/>
      <c r="M12" s="231"/>
      <c r="N12" s="231"/>
      <c r="O12" s="231"/>
      <c r="P12" s="231"/>
      <c r="Q12" s="510"/>
      <c r="R12" s="510"/>
      <c r="S12" s="506"/>
      <c r="T12" s="506"/>
      <c r="U12" s="506"/>
      <c r="V12" s="50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c r="BJ12" s="216"/>
      <c r="BK12" s="216"/>
      <c r="BL12" s="216"/>
      <c r="BM12" s="216"/>
      <c r="BN12" s="216"/>
      <c r="BO12" s="216"/>
      <c r="BP12" s="216"/>
      <c r="BQ12" s="216"/>
      <c r="BR12" s="216"/>
      <c r="BS12" s="216"/>
      <c r="BT12" s="216"/>
      <c r="BU12" s="216"/>
      <c r="BV12" s="216"/>
      <c r="BW12" s="216"/>
      <c r="BX12" s="216"/>
      <c r="BY12" s="216"/>
      <c r="BZ12" s="216"/>
      <c r="CA12" s="216"/>
      <c r="CB12" s="216"/>
      <c r="CC12" s="216"/>
      <c r="CD12" s="216"/>
      <c r="CE12" s="216"/>
      <c r="CF12" s="216"/>
      <c r="CG12" s="216"/>
      <c r="CH12" s="216"/>
      <c r="CI12" s="216"/>
      <c r="CJ12" s="216"/>
      <c r="CK12" s="216"/>
      <c r="CL12" s="216"/>
      <c r="CM12" s="216"/>
      <c r="CN12" s="216"/>
      <c r="CO12" s="216"/>
      <c r="CP12" s="216"/>
      <c r="CQ12" s="216"/>
      <c r="CR12" s="216"/>
      <c r="CS12" s="216"/>
      <c r="CT12" s="216"/>
      <c r="CU12" s="216"/>
      <c r="CV12" s="216"/>
      <c r="CW12" s="216"/>
      <c r="CX12" s="216"/>
      <c r="CY12" s="216"/>
      <c r="CZ12" s="216"/>
      <c r="DA12" s="216"/>
      <c r="DB12" s="216"/>
      <c r="DC12" s="216"/>
      <c r="DD12" s="216"/>
      <c r="DE12" s="216"/>
      <c r="DF12" s="216"/>
      <c r="DG12" s="216"/>
      <c r="DH12" s="216"/>
      <c r="DI12" s="216"/>
      <c r="DJ12" s="216"/>
      <c r="DK12" s="216"/>
      <c r="DL12" s="216"/>
      <c r="DM12" s="216"/>
      <c r="DN12" s="216"/>
      <c r="DO12" s="216"/>
      <c r="DP12" s="216"/>
      <c r="DQ12" s="216"/>
      <c r="DR12" s="216"/>
      <c r="DS12" s="216"/>
      <c r="DT12" s="216"/>
      <c r="DU12" s="216"/>
      <c r="DV12" s="216"/>
      <c r="DW12" s="216"/>
      <c r="DX12" s="216"/>
      <c r="DY12" s="216"/>
      <c r="DZ12" s="216"/>
      <c r="EA12" s="216"/>
      <c r="EB12" s="216"/>
      <c r="EC12" s="216"/>
      <c r="ED12" s="216"/>
      <c r="EE12" s="216"/>
      <c r="EF12" s="216"/>
      <c r="EG12" s="216"/>
      <c r="EH12" s="216"/>
      <c r="EI12" s="216"/>
      <c r="EJ12" s="216"/>
      <c r="EK12" s="216"/>
      <c r="EL12" s="216"/>
      <c r="EM12" s="216"/>
      <c r="EN12" s="216"/>
      <c r="EO12" s="216"/>
      <c r="EP12" s="216"/>
      <c r="EQ12" s="216"/>
      <c r="ER12" s="216"/>
      <c r="ES12" s="216"/>
      <c r="ET12" s="216"/>
      <c r="EU12" s="216"/>
      <c r="EV12" s="216"/>
      <c r="EW12" s="216"/>
      <c r="EX12" s="216"/>
      <c r="EY12" s="216"/>
      <c r="EZ12" s="216"/>
      <c r="FA12" s="216"/>
      <c r="FB12" s="216"/>
      <c r="FC12" s="216"/>
      <c r="FD12" s="216"/>
      <c r="FE12" s="216"/>
      <c r="FF12" s="216"/>
      <c r="FG12" s="216"/>
      <c r="FH12" s="216"/>
      <c r="FI12" s="216"/>
      <c r="FJ12" s="216"/>
      <c r="FK12" s="216"/>
      <c r="FL12" s="216"/>
      <c r="FM12" s="216"/>
      <c r="FN12" s="216"/>
      <c r="FO12" s="216"/>
      <c r="FP12" s="216"/>
      <c r="FQ12" s="216"/>
      <c r="FR12" s="216"/>
      <c r="FS12" s="216"/>
      <c r="FT12" s="216"/>
      <c r="FU12" s="216"/>
      <c r="FV12" s="216"/>
      <c r="FW12" s="216"/>
      <c r="FX12" s="216"/>
      <c r="FY12" s="216"/>
      <c r="FZ12" s="216"/>
      <c r="GA12" s="216"/>
      <c r="GB12" s="216"/>
      <c r="GC12" s="216"/>
      <c r="GD12" s="216"/>
      <c r="GE12" s="216"/>
      <c r="GF12" s="216"/>
      <c r="GG12" s="216"/>
      <c r="GH12" s="216"/>
      <c r="GI12" s="216"/>
      <c r="GJ12" s="216"/>
      <c r="GK12" s="216"/>
      <c r="GL12" s="216"/>
      <c r="GM12" s="216"/>
      <c r="GN12" s="216"/>
      <c r="GO12" s="216"/>
      <c r="GP12" s="216"/>
      <c r="GQ12" s="216"/>
      <c r="GR12" s="216"/>
      <c r="GS12" s="216"/>
      <c r="GT12" s="216"/>
      <c r="GU12" s="216"/>
      <c r="GV12" s="216"/>
      <c r="GW12" s="216"/>
      <c r="GX12" s="216"/>
      <c r="GY12" s="216"/>
      <c r="GZ12" s="216"/>
      <c r="HA12" s="216"/>
      <c r="HB12" s="216"/>
      <c r="HC12" s="216"/>
      <c r="HD12" s="216"/>
      <c r="HE12" s="216"/>
      <c r="HF12" s="216"/>
      <c r="HG12" s="216"/>
      <c r="HH12" s="216"/>
      <c r="HI12" s="216"/>
      <c r="HJ12" s="216"/>
      <c r="HK12" s="216"/>
      <c r="HL12" s="216"/>
      <c r="HM12" s="216"/>
      <c r="HN12" s="216"/>
      <c r="HO12" s="216"/>
      <c r="HP12" s="216"/>
      <c r="HQ12" s="216"/>
      <c r="HR12" s="216"/>
      <c r="HS12" s="216"/>
      <c r="HT12" s="216"/>
      <c r="HU12" s="216"/>
      <c r="HV12" s="216"/>
      <c r="HW12" s="216"/>
      <c r="HX12" s="216"/>
      <c r="HY12" s="216"/>
      <c r="HZ12" s="216"/>
      <c r="IA12" s="216"/>
      <c r="IB12" s="216"/>
      <c r="IC12" s="216"/>
      <c r="ID12" s="216"/>
      <c r="IE12" s="216"/>
      <c r="IF12" s="216"/>
      <c r="IG12" s="216"/>
      <c r="IH12" s="216"/>
      <c r="II12" s="216"/>
      <c r="IJ12" s="216"/>
      <c r="IK12" s="216"/>
      <c r="IL12" s="216"/>
      <c r="IM12" s="216"/>
      <c r="IN12" s="216"/>
      <c r="IO12" s="216"/>
      <c r="IP12" s="216"/>
      <c r="IQ12" s="216"/>
      <c r="IR12" s="216"/>
      <c r="IS12" s="216"/>
      <c r="IT12" s="216"/>
      <c r="IU12" s="216"/>
      <c r="IV12" s="216"/>
      <c r="IW12" s="216"/>
      <c r="IX12" s="216"/>
    </row>
    <row r="13" spans="1:258" s="27" customFormat="1" ht="18" customHeight="1" x14ac:dyDescent="0.2">
      <c r="A13" s="222"/>
      <c r="B13" s="225" t="s">
        <v>11</v>
      </c>
      <c r="C13" s="404">
        <v>53689</v>
      </c>
      <c r="D13" s="983">
        <v>344.64</v>
      </c>
      <c r="E13" s="276"/>
      <c r="F13" s="227">
        <v>33545</v>
      </c>
      <c r="G13" s="983">
        <v>190.23</v>
      </c>
      <c r="H13" s="276"/>
      <c r="I13" s="277">
        <v>33545</v>
      </c>
      <c r="J13" s="983">
        <v>529.04999999999995</v>
      </c>
      <c r="K13" s="511"/>
      <c r="L13" s="511">
        <f>_xlfn.RANK.EQ(J13,J$13:J$33,0)</f>
        <v>2</v>
      </c>
      <c r="M13" s="511">
        <v>1</v>
      </c>
      <c r="N13" s="511">
        <f>MATCH(M13,L$13:L$33,0)</f>
        <v>5</v>
      </c>
      <c r="O13" s="512" t="str">
        <f t="shared" ref="O13:O32" si="0">INDEX(B$13:B$33,N13,1)</f>
        <v>Canarias</v>
      </c>
      <c r="P13" s="515">
        <f>INDEX(J$13:J$33,N13,1)</f>
        <v>846.56</v>
      </c>
      <c r="Q13" s="510"/>
      <c r="R13" s="510"/>
      <c r="S13" s="513"/>
      <c r="T13" s="513"/>
      <c r="U13" s="513"/>
      <c r="V13" s="513"/>
      <c r="W13" s="222"/>
      <c r="X13" s="222"/>
      <c r="Y13" s="222"/>
      <c r="Z13" s="222"/>
      <c r="AA13" s="222"/>
      <c r="AB13" s="222"/>
      <c r="AC13" s="222"/>
      <c r="AD13" s="222"/>
      <c r="AE13" s="222"/>
      <c r="AF13" s="222"/>
      <c r="AG13" s="222"/>
      <c r="AH13" s="222"/>
      <c r="AI13" s="222"/>
      <c r="AJ13" s="222"/>
      <c r="AK13" s="222"/>
      <c r="AL13" s="222"/>
      <c r="AM13" s="222"/>
      <c r="AN13" s="222"/>
      <c r="AO13" s="222"/>
      <c r="AP13" s="222"/>
      <c r="AQ13" s="222"/>
      <c r="AR13" s="222"/>
      <c r="AS13" s="222"/>
      <c r="AT13" s="222"/>
      <c r="AU13" s="222"/>
      <c r="AV13" s="222"/>
      <c r="AW13" s="222"/>
      <c r="AX13" s="222"/>
      <c r="AY13" s="222"/>
      <c r="AZ13" s="222"/>
      <c r="BA13" s="222"/>
      <c r="BB13" s="222"/>
      <c r="BC13" s="222"/>
      <c r="BD13" s="222"/>
      <c r="BE13" s="222"/>
      <c r="BF13" s="222"/>
      <c r="BG13" s="222"/>
      <c r="BH13" s="222"/>
      <c r="BI13" s="222"/>
      <c r="BJ13" s="222"/>
      <c r="BK13" s="222"/>
      <c r="BL13" s="222"/>
      <c r="BM13" s="222"/>
      <c r="BN13" s="222"/>
      <c r="BO13" s="222"/>
      <c r="BP13" s="222"/>
      <c r="BQ13" s="222"/>
      <c r="BR13" s="222"/>
      <c r="BS13" s="222"/>
      <c r="BT13" s="222"/>
      <c r="BU13" s="222"/>
      <c r="BV13" s="222"/>
      <c r="BW13" s="222"/>
      <c r="BX13" s="222"/>
      <c r="BY13" s="222"/>
      <c r="BZ13" s="222"/>
      <c r="CA13" s="222"/>
      <c r="CB13" s="222"/>
      <c r="CC13" s="222"/>
      <c r="CD13" s="222"/>
      <c r="CE13" s="222"/>
      <c r="CF13" s="222"/>
      <c r="CG13" s="222"/>
      <c r="CH13" s="222"/>
      <c r="CI13" s="222"/>
      <c r="CJ13" s="222"/>
      <c r="CK13" s="222"/>
      <c r="CL13" s="222"/>
      <c r="CM13" s="222"/>
      <c r="CN13" s="222"/>
      <c r="CO13" s="222"/>
      <c r="CP13" s="222"/>
      <c r="CQ13" s="222"/>
      <c r="CR13" s="222"/>
      <c r="CS13" s="222"/>
      <c r="CT13" s="222"/>
      <c r="CU13" s="222"/>
      <c r="CV13" s="222"/>
      <c r="CW13" s="222"/>
      <c r="CX13" s="222"/>
      <c r="CY13" s="222"/>
      <c r="CZ13" s="222"/>
      <c r="DA13" s="222"/>
      <c r="DB13" s="222"/>
      <c r="DC13" s="222"/>
      <c r="DD13" s="222"/>
      <c r="DE13" s="222"/>
      <c r="DF13" s="222"/>
      <c r="DG13" s="222"/>
      <c r="DH13" s="222"/>
      <c r="DI13" s="222"/>
      <c r="DJ13" s="222"/>
      <c r="DK13" s="222"/>
      <c r="DL13" s="222"/>
      <c r="DM13" s="222"/>
      <c r="DN13" s="222"/>
      <c r="DO13" s="222"/>
      <c r="DP13" s="222"/>
      <c r="DQ13" s="222"/>
      <c r="DR13" s="222"/>
      <c r="DS13" s="222"/>
      <c r="DT13" s="222"/>
      <c r="DU13" s="222"/>
      <c r="DV13" s="222"/>
      <c r="DW13" s="222"/>
      <c r="DX13" s="222"/>
      <c r="DY13" s="222"/>
      <c r="DZ13" s="222"/>
      <c r="EA13" s="222"/>
      <c r="EB13" s="222"/>
      <c r="EC13" s="222"/>
      <c r="ED13" s="222"/>
      <c r="EE13" s="222"/>
      <c r="EF13" s="222"/>
      <c r="EG13" s="222"/>
      <c r="EH13" s="222"/>
      <c r="EI13" s="222"/>
      <c r="EJ13" s="222"/>
      <c r="EK13" s="222"/>
      <c r="EL13" s="222"/>
      <c r="EM13" s="222"/>
      <c r="EN13" s="222"/>
      <c r="EO13" s="222"/>
      <c r="EP13" s="222"/>
      <c r="EQ13" s="222"/>
      <c r="ER13" s="222"/>
      <c r="ES13" s="222"/>
      <c r="ET13" s="222"/>
      <c r="EU13" s="222"/>
      <c r="EV13" s="222"/>
      <c r="EW13" s="222"/>
      <c r="EX13" s="222"/>
      <c r="EY13" s="222"/>
      <c r="EZ13" s="222"/>
      <c r="FA13" s="222"/>
      <c r="FB13" s="222"/>
      <c r="FC13" s="222"/>
      <c r="FD13" s="222"/>
      <c r="FE13" s="222"/>
      <c r="FF13" s="222"/>
      <c r="FG13" s="222"/>
      <c r="FH13" s="222"/>
      <c r="FI13" s="222"/>
      <c r="FJ13" s="222"/>
      <c r="FK13" s="222"/>
      <c r="FL13" s="222"/>
      <c r="FM13" s="222"/>
      <c r="FN13" s="222"/>
      <c r="FO13" s="222"/>
      <c r="FP13" s="222"/>
      <c r="FQ13" s="222"/>
      <c r="FR13" s="222"/>
      <c r="FS13" s="222"/>
      <c r="FT13" s="222"/>
      <c r="FU13" s="222"/>
      <c r="FV13" s="222"/>
      <c r="FW13" s="222"/>
      <c r="FX13" s="222"/>
      <c r="FY13" s="222"/>
      <c r="FZ13" s="222"/>
      <c r="GA13" s="222"/>
      <c r="GB13" s="222"/>
      <c r="GC13" s="222"/>
      <c r="GD13" s="222"/>
      <c r="GE13" s="222"/>
      <c r="GF13" s="222"/>
      <c r="GG13" s="222"/>
      <c r="GH13" s="222"/>
      <c r="GI13" s="222"/>
      <c r="GJ13" s="222"/>
      <c r="GK13" s="222"/>
      <c r="GL13" s="222"/>
      <c r="GM13" s="222"/>
      <c r="GN13" s="222"/>
      <c r="GO13" s="222"/>
      <c r="GP13" s="222"/>
      <c r="GQ13" s="222"/>
      <c r="GR13" s="222"/>
      <c r="GS13" s="222"/>
      <c r="GT13" s="222"/>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row>
    <row r="14" spans="1:258" s="125" customFormat="1" ht="18" customHeight="1" x14ac:dyDescent="0.2">
      <c r="A14" s="281"/>
      <c r="B14" s="233" t="s">
        <v>10</v>
      </c>
      <c r="C14" s="405">
        <v>8700</v>
      </c>
      <c r="D14" s="984">
        <v>153.24</v>
      </c>
      <c r="E14" s="276"/>
      <c r="F14" s="234">
        <v>6838</v>
      </c>
      <c r="G14" s="984">
        <v>40.51</v>
      </c>
      <c r="H14" s="276"/>
      <c r="I14" s="282">
        <v>6838</v>
      </c>
      <c r="J14" s="984">
        <v>196.03</v>
      </c>
      <c r="K14" s="511"/>
      <c r="L14" s="511">
        <f t="shared" ref="L14:L33" si="1">_xlfn.RANK.EQ(J14,J$13:J$33,0)</f>
        <v>14</v>
      </c>
      <c r="M14" s="511">
        <v>2</v>
      </c>
      <c r="N14" s="511">
        <f t="shared" ref="N14:N32" si="2">MATCH(M14,L$13:L$33,0)</f>
        <v>1</v>
      </c>
      <c r="O14" s="512" t="str">
        <f t="shared" si="0"/>
        <v>Andalucía</v>
      </c>
      <c r="P14" s="515">
        <f t="shared" ref="P14:P32" si="3">INDEX(J$13:J$33,N14,1)</f>
        <v>529.04999999999995</v>
      </c>
      <c r="Q14" s="510"/>
      <c r="R14" s="510"/>
      <c r="S14" s="513"/>
      <c r="T14" s="513"/>
      <c r="U14" s="513"/>
      <c r="V14" s="513"/>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c r="DM14" s="281"/>
      <c r="DN14" s="281"/>
      <c r="DO14" s="281"/>
      <c r="DP14" s="281"/>
      <c r="DQ14" s="281"/>
      <c r="DR14" s="281"/>
      <c r="DS14" s="281"/>
      <c r="DT14" s="281"/>
      <c r="DU14" s="281"/>
      <c r="DV14" s="281"/>
      <c r="DW14" s="281"/>
      <c r="DX14" s="281"/>
      <c r="DY14" s="281"/>
      <c r="DZ14" s="281"/>
      <c r="EA14" s="281"/>
      <c r="EB14" s="281"/>
      <c r="EC14" s="281"/>
      <c r="ED14" s="281"/>
      <c r="EE14" s="281"/>
      <c r="EF14" s="281"/>
      <c r="EG14" s="281"/>
      <c r="EH14" s="281"/>
      <c r="EI14" s="281"/>
      <c r="EJ14" s="281"/>
      <c r="EK14" s="281"/>
      <c r="EL14" s="281"/>
      <c r="EM14" s="281"/>
      <c r="EN14" s="281"/>
      <c r="EO14" s="281"/>
      <c r="EP14" s="281"/>
      <c r="EQ14" s="281"/>
      <c r="ER14" s="281"/>
      <c r="ES14" s="281"/>
      <c r="ET14" s="281"/>
      <c r="EU14" s="281"/>
      <c r="EV14" s="281"/>
      <c r="EW14" s="281"/>
      <c r="EX14" s="281"/>
      <c r="EY14" s="281"/>
      <c r="EZ14" s="281"/>
      <c r="FA14" s="281"/>
      <c r="FB14" s="281"/>
      <c r="FC14" s="281"/>
      <c r="FD14" s="281"/>
      <c r="FE14" s="281"/>
      <c r="FF14" s="281"/>
      <c r="FG14" s="281"/>
      <c r="FH14" s="281"/>
      <c r="FI14" s="281"/>
      <c r="FJ14" s="281"/>
      <c r="FK14" s="281"/>
      <c r="FL14" s="281"/>
      <c r="FM14" s="281"/>
      <c r="FN14" s="281"/>
      <c r="FO14" s="281"/>
      <c r="FP14" s="281"/>
      <c r="FQ14" s="281"/>
      <c r="FR14" s="281"/>
      <c r="FS14" s="281"/>
      <c r="FT14" s="281"/>
      <c r="FU14" s="281"/>
      <c r="FV14" s="281"/>
      <c r="FW14" s="281"/>
      <c r="FX14" s="281"/>
      <c r="FY14" s="281"/>
      <c r="FZ14" s="281"/>
      <c r="GA14" s="281"/>
      <c r="GB14" s="281"/>
      <c r="GC14" s="281"/>
      <c r="GD14" s="281"/>
      <c r="GE14" s="281"/>
      <c r="GF14" s="281"/>
      <c r="GG14" s="281"/>
      <c r="GH14" s="281"/>
      <c r="GI14" s="281"/>
      <c r="GJ14" s="281"/>
      <c r="GK14" s="281"/>
      <c r="GL14" s="281"/>
      <c r="GM14" s="281"/>
      <c r="GN14" s="281"/>
      <c r="GO14" s="281"/>
      <c r="GP14" s="281"/>
      <c r="GQ14" s="281"/>
      <c r="GR14" s="281"/>
      <c r="GS14" s="281"/>
      <c r="GT14" s="281"/>
      <c r="GU14" s="281"/>
      <c r="GV14" s="281"/>
      <c r="GW14" s="281"/>
      <c r="GX14" s="281"/>
      <c r="GY14" s="281"/>
      <c r="GZ14" s="281"/>
      <c r="HA14" s="281"/>
      <c r="HB14" s="281"/>
      <c r="HC14" s="281"/>
      <c r="HD14" s="281"/>
      <c r="HE14" s="281"/>
      <c r="HF14" s="281"/>
      <c r="HG14" s="281"/>
      <c r="HH14" s="281"/>
      <c r="HI14" s="281"/>
      <c r="HJ14" s="281"/>
      <c r="HK14" s="281"/>
      <c r="HL14" s="281"/>
      <c r="HM14" s="281"/>
      <c r="HN14" s="281"/>
      <c r="HO14" s="281"/>
      <c r="HP14" s="281"/>
      <c r="HQ14" s="281"/>
      <c r="HR14" s="281"/>
      <c r="HS14" s="281"/>
      <c r="HT14" s="281"/>
      <c r="HU14" s="281"/>
      <c r="HV14" s="281"/>
      <c r="HW14" s="281"/>
      <c r="HX14" s="281"/>
      <c r="HY14" s="281"/>
      <c r="HZ14" s="281"/>
      <c r="IA14" s="281"/>
      <c r="IB14" s="281"/>
      <c r="IC14" s="281"/>
      <c r="ID14" s="281"/>
      <c r="IE14" s="281"/>
      <c r="IF14" s="281"/>
      <c r="IG14" s="281"/>
      <c r="IH14" s="281"/>
      <c r="II14" s="281"/>
      <c r="IJ14" s="281"/>
      <c r="IK14" s="281"/>
      <c r="IL14" s="281"/>
      <c r="IM14" s="281"/>
      <c r="IN14" s="281"/>
      <c r="IO14" s="281"/>
      <c r="IP14" s="281"/>
      <c r="IQ14" s="281"/>
      <c r="IR14" s="281"/>
      <c r="IS14" s="281"/>
      <c r="IT14" s="281"/>
      <c r="IU14" s="281"/>
      <c r="IV14" s="281"/>
      <c r="IW14" s="281"/>
      <c r="IX14" s="281"/>
    </row>
    <row r="15" spans="1:258" s="125" customFormat="1" ht="18" customHeight="1" x14ac:dyDescent="0.2">
      <c r="A15" s="281"/>
      <c r="B15" s="233" t="s">
        <v>40</v>
      </c>
      <c r="C15" s="405">
        <v>7108</v>
      </c>
      <c r="D15" s="984">
        <v>152.1</v>
      </c>
      <c r="E15" s="276"/>
      <c r="F15" s="234">
        <v>5609</v>
      </c>
      <c r="G15" s="984">
        <v>134.08000000000001</v>
      </c>
      <c r="H15" s="276"/>
      <c r="I15" s="282">
        <v>5609</v>
      </c>
      <c r="J15" s="984">
        <v>274.56</v>
      </c>
      <c r="K15" s="511"/>
      <c r="L15" s="511">
        <f t="shared" si="1"/>
        <v>10</v>
      </c>
      <c r="M15" s="511">
        <v>3</v>
      </c>
      <c r="N15" s="511">
        <f>MATCH(M15,L$13:L$33,0)</f>
        <v>14</v>
      </c>
      <c r="O15" s="512" t="str">
        <f t="shared" si="0"/>
        <v>Murcia, Región de</v>
      </c>
      <c r="P15" s="515">
        <f t="shared" si="3"/>
        <v>491.2</v>
      </c>
      <c r="Q15" s="510"/>
      <c r="R15" s="510"/>
      <c r="S15" s="513"/>
      <c r="T15" s="513"/>
      <c r="U15" s="513"/>
      <c r="V15" s="513"/>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c r="DM15" s="281"/>
      <c r="DN15" s="281"/>
      <c r="DO15" s="281"/>
      <c r="DP15" s="281"/>
      <c r="DQ15" s="281"/>
      <c r="DR15" s="281"/>
      <c r="DS15" s="281"/>
      <c r="DT15" s="281"/>
      <c r="DU15" s="281"/>
      <c r="DV15" s="281"/>
      <c r="DW15" s="281"/>
      <c r="DX15" s="281"/>
      <c r="DY15" s="281"/>
      <c r="DZ15" s="281"/>
      <c r="EA15" s="281"/>
      <c r="EB15" s="281"/>
      <c r="EC15" s="281"/>
      <c r="ED15" s="281"/>
      <c r="EE15" s="281"/>
      <c r="EF15" s="281"/>
      <c r="EG15" s="281"/>
      <c r="EH15" s="281"/>
      <c r="EI15" s="281"/>
      <c r="EJ15" s="281"/>
      <c r="EK15" s="281"/>
      <c r="EL15" s="281"/>
      <c r="EM15" s="281"/>
      <c r="EN15" s="281"/>
      <c r="EO15" s="281"/>
      <c r="EP15" s="281"/>
      <c r="EQ15" s="281"/>
      <c r="ER15" s="281"/>
      <c r="ES15" s="281"/>
      <c r="ET15" s="281"/>
      <c r="EU15" s="281"/>
      <c r="EV15" s="281"/>
      <c r="EW15" s="281"/>
      <c r="EX15" s="281"/>
      <c r="EY15" s="281"/>
      <c r="EZ15" s="281"/>
      <c r="FA15" s="281"/>
      <c r="FB15" s="281"/>
      <c r="FC15" s="281"/>
      <c r="FD15" s="281"/>
      <c r="FE15" s="281"/>
      <c r="FF15" s="281"/>
      <c r="FG15" s="281"/>
      <c r="FH15" s="281"/>
      <c r="FI15" s="281"/>
      <c r="FJ15" s="281"/>
      <c r="FK15" s="281"/>
      <c r="FL15" s="281"/>
      <c r="FM15" s="281"/>
      <c r="FN15" s="281"/>
      <c r="FO15" s="281"/>
      <c r="FP15" s="281"/>
      <c r="FQ15" s="281"/>
      <c r="FR15" s="281"/>
      <c r="FS15" s="281"/>
      <c r="FT15" s="281"/>
      <c r="FU15" s="281"/>
      <c r="FV15" s="281"/>
      <c r="FW15" s="281"/>
      <c r="FX15" s="281"/>
      <c r="FY15" s="281"/>
      <c r="FZ15" s="281"/>
      <c r="GA15" s="281"/>
      <c r="GB15" s="281"/>
      <c r="GC15" s="281"/>
      <c r="GD15" s="281"/>
      <c r="GE15" s="281"/>
      <c r="GF15" s="281"/>
      <c r="GG15" s="281"/>
      <c r="GH15" s="281"/>
      <c r="GI15" s="281"/>
      <c r="GJ15" s="281"/>
      <c r="GK15" s="281"/>
      <c r="GL15" s="281"/>
      <c r="GM15" s="281"/>
      <c r="GN15" s="281"/>
      <c r="GO15" s="281"/>
      <c r="GP15" s="281"/>
      <c r="GQ15" s="281"/>
      <c r="GR15" s="281"/>
      <c r="GS15" s="281"/>
      <c r="GT15" s="281"/>
      <c r="GU15" s="281"/>
      <c r="GV15" s="281"/>
      <c r="GW15" s="281"/>
      <c r="GX15" s="281"/>
      <c r="GY15" s="281"/>
      <c r="GZ15" s="281"/>
      <c r="HA15" s="281"/>
      <c r="HB15" s="281"/>
      <c r="HC15" s="281"/>
      <c r="HD15" s="281"/>
      <c r="HE15" s="281"/>
      <c r="HF15" s="281"/>
      <c r="HG15" s="281"/>
      <c r="HH15" s="281"/>
      <c r="HI15" s="281"/>
      <c r="HJ15" s="281"/>
      <c r="HK15" s="281"/>
      <c r="HL15" s="281"/>
      <c r="HM15" s="281"/>
      <c r="HN15" s="281"/>
      <c r="HO15" s="281"/>
      <c r="HP15" s="281"/>
      <c r="HQ15" s="281"/>
      <c r="HR15" s="281"/>
      <c r="HS15" s="281"/>
      <c r="HT15" s="281"/>
      <c r="HU15" s="281"/>
      <c r="HV15" s="281"/>
      <c r="HW15" s="281"/>
      <c r="HX15" s="281"/>
      <c r="HY15" s="281"/>
      <c r="HZ15" s="281"/>
      <c r="IA15" s="281"/>
      <c r="IB15" s="281"/>
      <c r="IC15" s="281"/>
      <c r="ID15" s="281"/>
      <c r="IE15" s="281"/>
      <c r="IF15" s="281"/>
      <c r="IG15" s="281"/>
      <c r="IH15" s="281"/>
      <c r="II15" s="281"/>
      <c r="IJ15" s="281"/>
      <c r="IK15" s="281"/>
      <c r="IL15" s="281"/>
      <c r="IM15" s="281"/>
      <c r="IN15" s="281"/>
      <c r="IO15" s="281"/>
      <c r="IP15" s="281"/>
      <c r="IQ15" s="281"/>
      <c r="IR15" s="281"/>
      <c r="IS15" s="281"/>
      <c r="IT15" s="281"/>
      <c r="IU15" s="281"/>
      <c r="IV15" s="281"/>
      <c r="IW15" s="281"/>
      <c r="IX15" s="281"/>
    </row>
    <row r="16" spans="1:258" s="125" customFormat="1" ht="18" customHeight="1" x14ac:dyDescent="0.2">
      <c r="A16" s="281"/>
      <c r="B16" s="233" t="s">
        <v>41</v>
      </c>
      <c r="C16" s="405">
        <v>8413</v>
      </c>
      <c r="D16" s="984">
        <v>129.18</v>
      </c>
      <c r="E16" s="276"/>
      <c r="F16" s="234">
        <v>6211</v>
      </c>
      <c r="G16" s="984">
        <v>90.32</v>
      </c>
      <c r="H16" s="276"/>
      <c r="I16" s="282">
        <v>6211</v>
      </c>
      <c r="J16" s="984">
        <v>221.6</v>
      </c>
      <c r="K16" s="511"/>
      <c r="L16" s="511">
        <f t="shared" si="1"/>
        <v>13</v>
      </c>
      <c r="M16" s="511">
        <v>4</v>
      </c>
      <c r="N16" s="511">
        <f t="shared" si="2"/>
        <v>12</v>
      </c>
      <c r="O16" s="512" t="str">
        <f t="shared" si="0"/>
        <v>Galicia</v>
      </c>
      <c r="P16" s="515">
        <f t="shared" si="3"/>
        <v>373.4</v>
      </c>
      <c r="Q16" s="510"/>
      <c r="R16" s="510"/>
      <c r="S16" s="513"/>
      <c r="T16" s="513"/>
      <c r="U16" s="513"/>
      <c r="V16" s="513"/>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c r="DM16" s="281"/>
      <c r="DN16" s="281"/>
      <c r="DO16" s="281"/>
      <c r="DP16" s="281"/>
      <c r="DQ16" s="281"/>
      <c r="DR16" s="281"/>
      <c r="DS16" s="281"/>
      <c r="DT16" s="281"/>
      <c r="DU16" s="281"/>
      <c r="DV16" s="281"/>
      <c r="DW16" s="281"/>
      <c r="DX16" s="281"/>
      <c r="DY16" s="281"/>
      <c r="DZ16" s="281"/>
      <c r="EA16" s="281"/>
      <c r="EB16" s="281"/>
      <c r="EC16" s="281"/>
      <c r="ED16" s="281"/>
      <c r="EE16" s="281"/>
      <c r="EF16" s="281"/>
      <c r="EG16" s="281"/>
      <c r="EH16" s="281"/>
      <c r="EI16" s="281"/>
      <c r="EJ16" s="281"/>
      <c r="EK16" s="281"/>
      <c r="EL16" s="281"/>
      <c r="EM16" s="281"/>
      <c r="EN16" s="281"/>
      <c r="EO16" s="281"/>
      <c r="EP16" s="281"/>
      <c r="EQ16" s="281"/>
      <c r="ER16" s="281"/>
      <c r="ES16" s="281"/>
      <c r="ET16" s="281"/>
      <c r="EU16" s="281"/>
      <c r="EV16" s="281"/>
      <c r="EW16" s="281"/>
      <c r="EX16" s="281"/>
      <c r="EY16" s="281"/>
      <c r="EZ16" s="281"/>
      <c r="FA16" s="281"/>
      <c r="FB16" s="281"/>
      <c r="FC16" s="281"/>
      <c r="FD16" s="281"/>
      <c r="FE16" s="281"/>
      <c r="FF16" s="281"/>
      <c r="FG16" s="281"/>
      <c r="FH16" s="281"/>
      <c r="FI16" s="281"/>
      <c r="FJ16" s="281"/>
      <c r="FK16" s="281"/>
      <c r="FL16" s="281"/>
      <c r="FM16" s="281"/>
      <c r="FN16" s="281"/>
      <c r="FO16" s="281"/>
      <c r="FP16" s="281"/>
      <c r="FQ16" s="281"/>
      <c r="FR16" s="281"/>
      <c r="FS16" s="281"/>
      <c r="FT16" s="281"/>
      <c r="FU16" s="281"/>
      <c r="FV16" s="281"/>
      <c r="FW16" s="281"/>
      <c r="FX16" s="281"/>
      <c r="FY16" s="281"/>
      <c r="FZ16" s="281"/>
      <c r="GA16" s="281"/>
      <c r="GB16" s="281"/>
      <c r="GC16" s="281"/>
      <c r="GD16" s="281"/>
      <c r="GE16" s="281"/>
      <c r="GF16" s="281"/>
      <c r="GG16" s="281"/>
      <c r="GH16" s="281"/>
      <c r="GI16" s="281"/>
      <c r="GJ16" s="281"/>
      <c r="GK16" s="281"/>
      <c r="GL16" s="281"/>
      <c r="GM16" s="281"/>
      <c r="GN16" s="281"/>
      <c r="GO16" s="281"/>
      <c r="GP16" s="281"/>
      <c r="GQ16" s="281"/>
      <c r="GR16" s="281"/>
      <c r="GS16" s="281"/>
      <c r="GT16" s="281"/>
      <c r="GU16" s="281"/>
      <c r="GV16" s="281"/>
      <c r="GW16" s="281"/>
      <c r="GX16" s="281"/>
      <c r="GY16" s="281"/>
      <c r="GZ16" s="281"/>
      <c r="HA16" s="281"/>
      <c r="HB16" s="281"/>
      <c r="HC16" s="281"/>
      <c r="HD16" s="281"/>
      <c r="HE16" s="281"/>
      <c r="HF16" s="281"/>
      <c r="HG16" s="281"/>
      <c r="HH16" s="281"/>
      <c r="HI16" s="281"/>
      <c r="HJ16" s="281"/>
      <c r="HK16" s="281"/>
      <c r="HL16" s="281"/>
      <c r="HM16" s="281"/>
      <c r="HN16" s="281"/>
      <c r="HO16" s="281"/>
      <c r="HP16" s="281"/>
      <c r="HQ16" s="281"/>
      <c r="HR16" s="281"/>
      <c r="HS16" s="281"/>
      <c r="HT16" s="281"/>
      <c r="HU16" s="281"/>
      <c r="HV16" s="281"/>
      <c r="HW16" s="281"/>
      <c r="HX16" s="281"/>
      <c r="HY16" s="281"/>
      <c r="HZ16" s="281"/>
      <c r="IA16" s="281"/>
      <c r="IB16" s="281"/>
      <c r="IC16" s="281"/>
      <c r="ID16" s="281"/>
      <c r="IE16" s="281"/>
      <c r="IF16" s="281"/>
      <c r="IG16" s="281"/>
      <c r="IH16" s="281"/>
      <c r="II16" s="281"/>
      <c r="IJ16" s="281"/>
      <c r="IK16" s="281"/>
      <c r="IL16" s="281"/>
      <c r="IM16" s="281"/>
      <c r="IN16" s="281"/>
      <c r="IO16" s="281"/>
      <c r="IP16" s="281"/>
      <c r="IQ16" s="281"/>
      <c r="IR16" s="281"/>
      <c r="IS16" s="281"/>
      <c r="IT16" s="281"/>
      <c r="IU16" s="281"/>
      <c r="IV16" s="281"/>
      <c r="IW16" s="281"/>
      <c r="IX16" s="281"/>
    </row>
    <row r="17" spans="1:258" s="125" customFormat="1" ht="18" customHeight="1" x14ac:dyDescent="0.2">
      <c r="A17" s="281"/>
      <c r="B17" s="233" t="s">
        <v>9</v>
      </c>
      <c r="C17" s="405">
        <v>10021</v>
      </c>
      <c r="D17" s="984">
        <v>474.42</v>
      </c>
      <c r="E17" s="276"/>
      <c r="F17" s="234">
        <v>11174</v>
      </c>
      <c r="G17" s="984">
        <v>235.85</v>
      </c>
      <c r="H17" s="276"/>
      <c r="I17" s="282">
        <v>11174</v>
      </c>
      <c r="J17" s="984">
        <v>846.56</v>
      </c>
      <c r="K17" s="511"/>
      <c r="L17" s="511">
        <f t="shared" si="1"/>
        <v>1</v>
      </c>
      <c r="M17" s="511">
        <v>5</v>
      </c>
      <c r="N17" s="511">
        <f t="shared" si="2"/>
        <v>11</v>
      </c>
      <c r="O17" s="512" t="str">
        <f t="shared" si="0"/>
        <v>Extremadura</v>
      </c>
      <c r="P17" s="515">
        <f t="shared" si="3"/>
        <v>361.07</v>
      </c>
      <c r="Q17" s="510"/>
      <c r="R17" s="510"/>
      <c r="S17" s="513"/>
      <c r="T17" s="513"/>
      <c r="U17" s="513"/>
      <c r="V17" s="513"/>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c r="DM17" s="281"/>
      <c r="DN17" s="281"/>
      <c r="DO17" s="281"/>
      <c r="DP17" s="281"/>
      <c r="DQ17" s="281"/>
      <c r="DR17" s="281"/>
      <c r="DS17" s="281"/>
      <c r="DT17" s="281"/>
      <c r="DU17" s="281"/>
      <c r="DV17" s="281"/>
      <c r="DW17" s="281"/>
      <c r="DX17" s="281"/>
      <c r="DY17" s="281"/>
      <c r="DZ17" s="281"/>
      <c r="EA17" s="281"/>
      <c r="EB17" s="281"/>
      <c r="EC17" s="281"/>
      <c r="ED17" s="281"/>
      <c r="EE17" s="281"/>
      <c r="EF17" s="281"/>
      <c r="EG17" s="281"/>
      <c r="EH17" s="281"/>
      <c r="EI17" s="281"/>
      <c r="EJ17" s="281"/>
      <c r="EK17" s="281"/>
      <c r="EL17" s="281"/>
      <c r="EM17" s="281"/>
      <c r="EN17" s="281"/>
      <c r="EO17" s="281"/>
      <c r="EP17" s="281"/>
      <c r="EQ17" s="281"/>
      <c r="ER17" s="281"/>
      <c r="ES17" s="281"/>
      <c r="ET17" s="281"/>
      <c r="EU17" s="281"/>
      <c r="EV17" s="281"/>
      <c r="EW17" s="281"/>
      <c r="EX17" s="281"/>
      <c r="EY17" s="281"/>
      <c r="EZ17" s="281"/>
      <c r="FA17" s="281"/>
      <c r="FB17" s="281"/>
      <c r="FC17" s="281"/>
      <c r="FD17" s="281"/>
      <c r="FE17" s="281"/>
      <c r="FF17" s="281"/>
      <c r="FG17" s="281"/>
      <c r="FH17" s="281"/>
      <c r="FI17" s="281"/>
      <c r="FJ17" s="281"/>
      <c r="FK17" s="281"/>
      <c r="FL17" s="281"/>
      <c r="FM17" s="281"/>
      <c r="FN17" s="281"/>
      <c r="FO17" s="281"/>
      <c r="FP17" s="281"/>
      <c r="FQ17" s="281"/>
      <c r="FR17" s="281"/>
      <c r="FS17" s="281"/>
      <c r="FT17" s="281"/>
      <c r="FU17" s="281"/>
      <c r="FV17" s="281"/>
      <c r="FW17" s="281"/>
      <c r="FX17" s="281"/>
      <c r="FY17" s="281"/>
      <c r="FZ17" s="281"/>
      <c r="GA17" s="281"/>
      <c r="GB17" s="281"/>
      <c r="GC17" s="281"/>
      <c r="GD17" s="281"/>
      <c r="GE17" s="281"/>
      <c r="GF17" s="281"/>
      <c r="GG17" s="281"/>
      <c r="GH17" s="281"/>
      <c r="GI17" s="281"/>
      <c r="GJ17" s="281"/>
      <c r="GK17" s="281"/>
      <c r="GL17" s="281"/>
      <c r="GM17" s="281"/>
      <c r="GN17" s="281"/>
      <c r="GO17" s="281"/>
      <c r="GP17" s="281"/>
      <c r="GQ17" s="281"/>
      <c r="GR17" s="281"/>
      <c r="GS17" s="281"/>
      <c r="GT17" s="281"/>
      <c r="GU17" s="281"/>
      <c r="GV17" s="281"/>
      <c r="GW17" s="281"/>
      <c r="GX17" s="281"/>
      <c r="GY17" s="281"/>
      <c r="GZ17" s="281"/>
      <c r="HA17" s="281"/>
      <c r="HB17" s="281"/>
      <c r="HC17" s="281"/>
      <c r="HD17" s="281"/>
      <c r="HE17" s="281"/>
      <c r="HF17" s="281"/>
      <c r="HG17" s="281"/>
      <c r="HH17" s="281"/>
      <c r="HI17" s="281"/>
      <c r="HJ17" s="281"/>
      <c r="HK17" s="281"/>
      <c r="HL17" s="281"/>
      <c r="HM17" s="281"/>
      <c r="HN17" s="281"/>
      <c r="HO17" s="281"/>
      <c r="HP17" s="281"/>
      <c r="HQ17" s="281"/>
      <c r="HR17" s="281"/>
      <c r="HS17" s="281"/>
      <c r="HT17" s="281"/>
      <c r="HU17" s="281"/>
      <c r="HV17" s="281"/>
      <c r="HW17" s="281"/>
      <c r="HX17" s="281"/>
      <c r="HY17" s="281"/>
      <c r="HZ17" s="281"/>
      <c r="IA17" s="281"/>
      <c r="IB17" s="281"/>
      <c r="IC17" s="281"/>
      <c r="ID17" s="281"/>
      <c r="IE17" s="281"/>
      <c r="IF17" s="281"/>
      <c r="IG17" s="281"/>
      <c r="IH17" s="281"/>
      <c r="II17" s="281"/>
      <c r="IJ17" s="281"/>
      <c r="IK17" s="281"/>
      <c r="IL17" s="281"/>
      <c r="IM17" s="281"/>
      <c r="IN17" s="281"/>
      <c r="IO17" s="281"/>
      <c r="IP17" s="281"/>
      <c r="IQ17" s="281"/>
      <c r="IR17" s="281"/>
      <c r="IS17" s="281"/>
      <c r="IT17" s="281"/>
      <c r="IU17" s="281"/>
      <c r="IV17" s="281"/>
      <c r="IW17" s="281"/>
      <c r="IX17" s="281"/>
    </row>
    <row r="18" spans="1:258" s="125" customFormat="1" ht="18" customHeight="1" x14ac:dyDescent="0.2">
      <c r="A18" s="281"/>
      <c r="B18" s="233" t="s">
        <v>8</v>
      </c>
      <c r="C18" s="406">
        <v>3195</v>
      </c>
      <c r="D18" s="984">
        <v>99.99</v>
      </c>
      <c r="E18" s="276"/>
      <c r="F18" s="238">
        <v>2400</v>
      </c>
      <c r="G18" s="984">
        <v>94.92</v>
      </c>
      <c r="H18" s="276"/>
      <c r="I18" s="282">
        <v>2400</v>
      </c>
      <c r="J18" s="984">
        <v>186.09</v>
      </c>
      <c r="K18" s="511"/>
      <c r="L18" s="511">
        <f t="shared" si="1"/>
        <v>15</v>
      </c>
      <c r="M18" s="511">
        <v>6</v>
      </c>
      <c r="N18" s="511">
        <f t="shared" si="2"/>
        <v>21</v>
      </c>
      <c r="O18" s="512" t="str">
        <f t="shared" si="0"/>
        <v>TOTAL</v>
      </c>
      <c r="P18" s="516">
        <f t="shared" si="3"/>
        <v>331.26</v>
      </c>
      <c r="Q18" s="510"/>
      <c r="R18" s="510"/>
      <c r="S18" s="513"/>
      <c r="T18" s="513"/>
      <c r="U18" s="513"/>
      <c r="V18" s="513"/>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c r="DM18" s="281"/>
      <c r="DN18" s="281"/>
      <c r="DO18" s="281"/>
      <c r="DP18" s="281"/>
      <c r="DQ18" s="281"/>
      <c r="DR18" s="281"/>
      <c r="DS18" s="281"/>
      <c r="DT18" s="281"/>
      <c r="DU18" s="281"/>
      <c r="DV18" s="281"/>
      <c r="DW18" s="281"/>
      <c r="DX18" s="281"/>
      <c r="DY18" s="281"/>
      <c r="DZ18" s="281"/>
      <c r="EA18" s="281"/>
      <c r="EB18" s="281"/>
      <c r="EC18" s="281"/>
      <c r="ED18" s="281"/>
      <c r="EE18" s="281"/>
      <c r="EF18" s="281"/>
      <c r="EG18" s="281"/>
      <c r="EH18" s="281"/>
      <c r="EI18" s="281"/>
      <c r="EJ18" s="281"/>
      <c r="EK18" s="281"/>
      <c r="EL18" s="281"/>
      <c r="EM18" s="281"/>
      <c r="EN18" s="281"/>
      <c r="EO18" s="281"/>
      <c r="EP18" s="281"/>
      <c r="EQ18" s="281"/>
      <c r="ER18" s="281"/>
      <c r="ES18" s="281"/>
      <c r="ET18" s="281"/>
      <c r="EU18" s="281"/>
      <c r="EV18" s="281"/>
      <c r="EW18" s="281"/>
      <c r="EX18" s="281"/>
      <c r="EY18" s="281"/>
      <c r="EZ18" s="281"/>
      <c r="FA18" s="281"/>
      <c r="FB18" s="281"/>
      <c r="FC18" s="281"/>
      <c r="FD18" s="281"/>
      <c r="FE18" s="281"/>
      <c r="FF18" s="281"/>
      <c r="FG18" s="281"/>
      <c r="FH18" s="281"/>
      <c r="FI18" s="281"/>
      <c r="FJ18" s="281"/>
      <c r="FK18" s="281"/>
      <c r="FL18" s="281"/>
      <c r="FM18" s="281"/>
      <c r="FN18" s="281"/>
      <c r="FO18" s="281"/>
      <c r="FP18" s="281"/>
      <c r="FQ18" s="281"/>
      <c r="FR18" s="281"/>
      <c r="FS18" s="281"/>
      <c r="FT18" s="281"/>
      <c r="FU18" s="281"/>
      <c r="FV18" s="281"/>
      <c r="FW18" s="281"/>
      <c r="FX18" s="281"/>
      <c r="FY18" s="281"/>
      <c r="FZ18" s="281"/>
      <c r="GA18" s="281"/>
      <c r="GB18" s="281"/>
      <c r="GC18" s="281"/>
      <c r="GD18" s="281"/>
      <c r="GE18" s="281"/>
      <c r="GF18" s="281"/>
      <c r="GG18" s="281"/>
      <c r="GH18" s="281"/>
      <c r="GI18" s="281"/>
      <c r="GJ18" s="281"/>
      <c r="GK18" s="281"/>
      <c r="GL18" s="281"/>
      <c r="GM18" s="281"/>
      <c r="GN18" s="281"/>
      <c r="GO18" s="281"/>
      <c r="GP18" s="281"/>
      <c r="GQ18" s="281"/>
      <c r="GR18" s="281"/>
      <c r="GS18" s="281"/>
      <c r="GT18" s="281"/>
      <c r="GU18" s="281"/>
      <c r="GV18" s="281"/>
      <c r="GW18" s="281"/>
      <c r="GX18" s="281"/>
      <c r="GY18" s="281"/>
      <c r="GZ18" s="281"/>
      <c r="HA18" s="281"/>
      <c r="HB18" s="281"/>
      <c r="HC18" s="281"/>
      <c r="HD18" s="281"/>
      <c r="HE18" s="281"/>
      <c r="HF18" s="281"/>
      <c r="HG18" s="281"/>
      <c r="HH18" s="281"/>
      <c r="HI18" s="281"/>
      <c r="HJ18" s="281"/>
      <c r="HK18" s="281"/>
      <c r="HL18" s="281"/>
      <c r="HM18" s="281"/>
      <c r="HN18" s="281"/>
      <c r="HO18" s="281"/>
      <c r="HP18" s="281"/>
      <c r="HQ18" s="281"/>
      <c r="HR18" s="281"/>
      <c r="HS18" s="281"/>
      <c r="HT18" s="281"/>
      <c r="HU18" s="281"/>
      <c r="HV18" s="281"/>
      <c r="HW18" s="281"/>
      <c r="HX18" s="281"/>
      <c r="HY18" s="281"/>
      <c r="HZ18" s="281"/>
      <c r="IA18" s="281"/>
      <c r="IB18" s="281"/>
      <c r="IC18" s="281"/>
      <c r="ID18" s="281"/>
      <c r="IE18" s="281"/>
      <c r="IF18" s="281"/>
      <c r="IG18" s="281"/>
      <c r="IH18" s="281"/>
      <c r="II18" s="281"/>
      <c r="IJ18" s="281"/>
      <c r="IK18" s="281"/>
      <c r="IL18" s="281"/>
      <c r="IM18" s="281"/>
      <c r="IN18" s="281"/>
      <c r="IO18" s="281"/>
      <c r="IP18" s="281"/>
      <c r="IQ18" s="281"/>
      <c r="IR18" s="281"/>
      <c r="IS18" s="281"/>
      <c r="IT18" s="281"/>
      <c r="IU18" s="281"/>
      <c r="IV18" s="281"/>
      <c r="IW18" s="281"/>
      <c r="IX18" s="281"/>
    </row>
    <row r="19" spans="1:258" s="128" customFormat="1" ht="18" customHeight="1" x14ac:dyDescent="0.2">
      <c r="A19" s="284"/>
      <c r="B19" s="285" t="s">
        <v>170</v>
      </c>
      <c r="C19" s="405">
        <v>19644</v>
      </c>
      <c r="D19" s="984">
        <v>120.91</v>
      </c>
      <c r="E19" s="276"/>
      <c r="F19" s="286">
        <v>17324</v>
      </c>
      <c r="G19" s="984">
        <v>0.01</v>
      </c>
      <c r="H19" s="276"/>
      <c r="I19" s="288">
        <v>17324</v>
      </c>
      <c r="J19" s="984">
        <v>123.22</v>
      </c>
      <c r="K19" s="511"/>
      <c r="L19" s="511">
        <f t="shared" si="1"/>
        <v>19</v>
      </c>
      <c r="M19" s="511">
        <v>7</v>
      </c>
      <c r="N19" s="511">
        <f t="shared" si="2"/>
        <v>13</v>
      </c>
      <c r="O19" s="512" t="str">
        <f t="shared" si="0"/>
        <v>Madrid, Comunidad de*</v>
      </c>
      <c r="P19" s="515">
        <f t="shared" si="3"/>
        <v>285.7</v>
      </c>
      <c r="Q19" s="510"/>
      <c r="R19" s="510"/>
      <c r="S19" s="513"/>
      <c r="T19" s="513"/>
      <c r="U19" s="513"/>
      <c r="V19" s="513"/>
      <c r="W19" s="284"/>
      <c r="X19" s="284"/>
      <c r="Y19" s="284"/>
      <c r="Z19" s="284"/>
      <c r="AA19" s="284"/>
      <c r="AB19" s="284"/>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c r="CG19" s="284"/>
      <c r="CH19" s="284"/>
      <c r="CI19" s="284"/>
      <c r="CJ19" s="284"/>
      <c r="CK19" s="284"/>
      <c r="CL19" s="284"/>
      <c r="CM19" s="284"/>
      <c r="CN19" s="284"/>
      <c r="CO19" s="284"/>
      <c r="CP19" s="284"/>
      <c r="CQ19" s="284"/>
      <c r="CR19" s="284"/>
      <c r="CS19" s="284"/>
      <c r="CT19" s="284"/>
      <c r="CU19" s="284"/>
      <c r="CV19" s="284"/>
      <c r="CW19" s="284"/>
      <c r="CX19" s="284"/>
      <c r="CY19" s="284"/>
      <c r="CZ19" s="284"/>
      <c r="DA19" s="284"/>
      <c r="DB19" s="284"/>
      <c r="DC19" s="284"/>
      <c r="DD19" s="284"/>
      <c r="DE19" s="284"/>
      <c r="DF19" s="284"/>
      <c r="DG19" s="284"/>
      <c r="DH19" s="284"/>
      <c r="DI19" s="284"/>
      <c r="DJ19" s="284"/>
      <c r="DK19" s="284"/>
      <c r="DL19" s="284"/>
      <c r="DM19" s="284"/>
      <c r="DN19" s="284"/>
      <c r="DO19" s="284"/>
      <c r="DP19" s="284"/>
      <c r="DQ19" s="284"/>
      <c r="DR19" s="284"/>
      <c r="DS19" s="284"/>
      <c r="DT19" s="284"/>
      <c r="DU19" s="284"/>
      <c r="DV19" s="284"/>
      <c r="DW19" s="284"/>
      <c r="DX19" s="284"/>
      <c r="DY19" s="284"/>
      <c r="DZ19" s="284"/>
      <c r="EA19" s="284"/>
      <c r="EB19" s="284"/>
      <c r="EC19" s="284"/>
      <c r="ED19" s="284"/>
      <c r="EE19" s="284"/>
      <c r="EF19" s="284"/>
      <c r="EG19" s="284"/>
      <c r="EH19" s="284"/>
      <c r="EI19" s="284"/>
      <c r="EJ19" s="284"/>
      <c r="EK19" s="284"/>
      <c r="EL19" s="284"/>
      <c r="EM19" s="284"/>
      <c r="EN19" s="284"/>
      <c r="EO19" s="284"/>
      <c r="EP19" s="284"/>
      <c r="EQ19" s="284"/>
      <c r="ER19" s="284"/>
      <c r="ES19" s="284"/>
      <c r="ET19" s="284"/>
      <c r="EU19" s="284"/>
      <c r="EV19" s="284"/>
      <c r="EW19" s="284"/>
      <c r="EX19" s="284"/>
      <c r="EY19" s="284"/>
      <c r="EZ19" s="284"/>
      <c r="FA19" s="284"/>
      <c r="FB19" s="284"/>
      <c r="FC19" s="284"/>
      <c r="FD19" s="284"/>
      <c r="FE19" s="284"/>
      <c r="FF19" s="284"/>
      <c r="FG19" s="284"/>
      <c r="FH19" s="284"/>
      <c r="FI19" s="284"/>
      <c r="FJ19" s="284"/>
      <c r="FK19" s="284"/>
      <c r="FL19" s="284"/>
      <c r="FM19" s="284"/>
      <c r="FN19" s="284"/>
      <c r="FO19" s="284"/>
      <c r="FP19" s="284"/>
      <c r="FQ19" s="284"/>
      <c r="FR19" s="284"/>
      <c r="FS19" s="284"/>
      <c r="FT19" s="284"/>
      <c r="FU19" s="284"/>
      <c r="FV19" s="284"/>
      <c r="FW19" s="284"/>
      <c r="FX19" s="284"/>
      <c r="FY19" s="284"/>
      <c r="FZ19" s="284"/>
      <c r="GA19" s="284"/>
      <c r="GB19" s="284"/>
      <c r="GC19" s="284"/>
      <c r="GD19" s="284"/>
      <c r="GE19" s="284"/>
      <c r="GF19" s="284"/>
      <c r="GG19" s="284"/>
      <c r="GH19" s="284"/>
      <c r="GI19" s="284"/>
      <c r="GJ19" s="284"/>
      <c r="GK19" s="284"/>
      <c r="GL19" s="284"/>
      <c r="GM19" s="284"/>
      <c r="GN19" s="284"/>
      <c r="GO19" s="284"/>
      <c r="GP19" s="284"/>
      <c r="GQ19" s="284"/>
      <c r="GR19" s="284"/>
      <c r="GS19" s="284"/>
      <c r="GT19" s="284"/>
      <c r="GU19" s="284"/>
      <c r="GV19" s="284"/>
      <c r="GW19" s="284"/>
      <c r="GX19" s="284"/>
      <c r="GY19" s="284"/>
      <c r="GZ19" s="284"/>
      <c r="HA19" s="284"/>
      <c r="HB19" s="284"/>
      <c r="HC19" s="284"/>
      <c r="HD19" s="284"/>
      <c r="HE19" s="284"/>
      <c r="HF19" s="284"/>
      <c r="HG19" s="284"/>
      <c r="HH19" s="284"/>
      <c r="HI19" s="284"/>
      <c r="HJ19" s="284"/>
      <c r="HK19" s="284"/>
      <c r="HL19" s="284"/>
      <c r="HM19" s="284"/>
      <c r="HN19" s="284"/>
      <c r="HO19" s="284"/>
      <c r="HP19" s="284"/>
      <c r="HQ19" s="284"/>
      <c r="HR19" s="284"/>
      <c r="HS19" s="284"/>
      <c r="HT19" s="284"/>
      <c r="HU19" s="284"/>
      <c r="HV19" s="284"/>
      <c r="HW19" s="284"/>
      <c r="HX19" s="284"/>
      <c r="HY19" s="284"/>
      <c r="HZ19" s="284"/>
      <c r="IA19" s="284"/>
      <c r="IB19" s="284"/>
      <c r="IC19" s="284"/>
      <c r="ID19" s="284"/>
      <c r="IE19" s="284"/>
      <c r="IF19" s="284"/>
      <c r="IG19" s="284"/>
      <c r="IH19" s="284"/>
      <c r="II19" s="284"/>
      <c r="IJ19" s="284"/>
      <c r="IK19" s="284"/>
      <c r="IL19" s="284"/>
      <c r="IM19" s="284"/>
      <c r="IN19" s="284"/>
      <c r="IO19" s="284"/>
      <c r="IP19" s="284"/>
      <c r="IQ19" s="284"/>
      <c r="IR19" s="284"/>
      <c r="IS19" s="284"/>
      <c r="IT19" s="284"/>
      <c r="IU19" s="284"/>
      <c r="IV19" s="284"/>
      <c r="IW19" s="284"/>
      <c r="IX19" s="284"/>
    </row>
    <row r="20" spans="1:258" s="128" customFormat="1" ht="18" customHeight="1" x14ac:dyDescent="0.2">
      <c r="A20" s="284"/>
      <c r="B20" s="285" t="s">
        <v>43</v>
      </c>
      <c r="C20" s="405">
        <v>15048</v>
      </c>
      <c r="D20" s="984">
        <v>123.65</v>
      </c>
      <c r="E20" s="276"/>
      <c r="F20" s="286">
        <v>12372</v>
      </c>
      <c r="G20" s="984">
        <v>68.67</v>
      </c>
      <c r="H20" s="276"/>
      <c r="I20" s="288">
        <v>12372</v>
      </c>
      <c r="J20" s="984">
        <v>184.93</v>
      </c>
      <c r="K20" s="511"/>
      <c r="L20" s="511">
        <f t="shared" si="1"/>
        <v>16</v>
      </c>
      <c r="M20" s="511">
        <v>8</v>
      </c>
      <c r="N20" s="511">
        <f t="shared" si="2"/>
        <v>9</v>
      </c>
      <c r="O20" s="512" t="str">
        <f t="shared" si="0"/>
        <v>Cataluña</v>
      </c>
      <c r="P20" s="515">
        <f t="shared" si="3"/>
        <v>282.45</v>
      </c>
      <c r="Q20" s="510"/>
      <c r="R20" s="510"/>
      <c r="S20" s="513"/>
      <c r="T20" s="513"/>
      <c r="U20" s="513"/>
      <c r="V20" s="513"/>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c r="CH20" s="284"/>
      <c r="CI20" s="284"/>
      <c r="CJ20" s="284"/>
      <c r="CK20" s="284"/>
      <c r="CL20" s="284"/>
      <c r="CM20" s="284"/>
      <c r="CN20" s="284"/>
      <c r="CO20" s="284"/>
      <c r="CP20" s="284"/>
      <c r="CQ20" s="284"/>
      <c r="CR20" s="284"/>
      <c r="CS20" s="284"/>
      <c r="CT20" s="284"/>
      <c r="CU20" s="284"/>
      <c r="CV20" s="284"/>
      <c r="CW20" s="284"/>
      <c r="CX20" s="284"/>
      <c r="CY20" s="284"/>
      <c r="CZ20" s="284"/>
      <c r="DA20" s="284"/>
      <c r="DB20" s="284"/>
      <c r="DC20" s="284"/>
      <c r="DD20" s="284"/>
      <c r="DE20" s="284"/>
      <c r="DF20" s="284"/>
      <c r="DG20" s="284"/>
      <c r="DH20" s="284"/>
      <c r="DI20" s="284"/>
      <c r="DJ20" s="284"/>
      <c r="DK20" s="284"/>
      <c r="DL20" s="284"/>
      <c r="DM20" s="284"/>
      <c r="DN20" s="284"/>
      <c r="DO20" s="284"/>
      <c r="DP20" s="284"/>
      <c r="DQ20" s="284"/>
      <c r="DR20" s="284"/>
      <c r="DS20" s="284"/>
      <c r="DT20" s="284"/>
      <c r="DU20" s="284"/>
      <c r="DV20" s="284"/>
      <c r="DW20" s="284"/>
      <c r="DX20" s="284"/>
      <c r="DY20" s="284"/>
      <c r="DZ20" s="284"/>
      <c r="EA20" s="284"/>
      <c r="EB20" s="284"/>
      <c r="EC20" s="284"/>
      <c r="ED20" s="284"/>
      <c r="EE20" s="284"/>
      <c r="EF20" s="284"/>
      <c r="EG20" s="284"/>
      <c r="EH20" s="284"/>
      <c r="EI20" s="284"/>
      <c r="EJ20" s="284"/>
      <c r="EK20" s="284"/>
      <c r="EL20" s="284"/>
      <c r="EM20" s="284"/>
      <c r="EN20" s="284"/>
      <c r="EO20" s="284"/>
      <c r="EP20" s="284"/>
      <c r="EQ20" s="284"/>
      <c r="ER20" s="284"/>
      <c r="ES20" s="284"/>
      <c r="ET20" s="284"/>
      <c r="EU20" s="284"/>
      <c r="EV20" s="284"/>
      <c r="EW20" s="284"/>
      <c r="EX20" s="284"/>
      <c r="EY20" s="284"/>
      <c r="EZ20" s="284"/>
      <c r="FA20" s="284"/>
      <c r="FB20" s="284"/>
      <c r="FC20" s="284"/>
      <c r="FD20" s="284"/>
      <c r="FE20" s="284"/>
      <c r="FF20" s="284"/>
      <c r="FG20" s="284"/>
      <c r="FH20" s="284"/>
      <c r="FI20" s="284"/>
      <c r="FJ20" s="284"/>
      <c r="FK20" s="284"/>
      <c r="FL20" s="284"/>
      <c r="FM20" s="284"/>
      <c r="FN20" s="284"/>
      <c r="FO20" s="284"/>
      <c r="FP20" s="284"/>
      <c r="FQ20" s="284"/>
      <c r="FR20" s="284"/>
      <c r="FS20" s="284"/>
      <c r="FT20" s="284"/>
      <c r="FU20" s="284"/>
      <c r="FV20" s="284"/>
      <c r="FW20" s="284"/>
      <c r="FX20" s="284"/>
      <c r="FY20" s="284"/>
      <c r="FZ20" s="284"/>
      <c r="GA20" s="284"/>
      <c r="GB20" s="284"/>
      <c r="GC20" s="284"/>
      <c r="GD20" s="284"/>
      <c r="GE20" s="284"/>
      <c r="GF20" s="284"/>
      <c r="GG20" s="284"/>
      <c r="GH20" s="284"/>
      <c r="GI20" s="284"/>
      <c r="GJ20" s="284"/>
      <c r="GK20" s="284"/>
      <c r="GL20" s="284"/>
      <c r="GM20" s="284"/>
      <c r="GN20" s="284"/>
      <c r="GO20" s="284"/>
      <c r="GP20" s="284"/>
      <c r="GQ20" s="284"/>
      <c r="GR20" s="284"/>
      <c r="GS20" s="284"/>
      <c r="GT20" s="284"/>
      <c r="GU20" s="284"/>
      <c r="GV20" s="284"/>
      <c r="GW20" s="284"/>
      <c r="GX20" s="284"/>
      <c r="GY20" s="284"/>
      <c r="GZ20" s="284"/>
      <c r="HA20" s="284"/>
      <c r="HB20" s="284"/>
      <c r="HC20" s="284"/>
      <c r="HD20" s="284"/>
      <c r="HE20" s="284"/>
      <c r="HF20" s="284"/>
      <c r="HG20" s="284"/>
      <c r="HH20" s="284"/>
      <c r="HI20" s="284"/>
      <c r="HJ20" s="284"/>
      <c r="HK20" s="284"/>
      <c r="HL20" s="284"/>
      <c r="HM20" s="284"/>
      <c r="HN20" s="284"/>
      <c r="HO20" s="284"/>
      <c r="HP20" s="284"/>
      <c r="HQ20" s="284"/>
      <c r="HR20" s="284"/>
      <c r="HS20" s="284"/>
      <c r="HT20" s="284"/>
      <c r="HU20" s="284"/>
      <c r="HV20" s="284"/>
      <c r="HW20" s="284"/>
      <c r="HX20" s="284"/>
      <c r="HY20" s="284"/>
      <c r="HZ20" s="284"/>
      <c r="IA20" s="284"/>
      <c r="IB20" s="284"/>
      <c r="IC20" s="284"/>
      <c r="ID20" s="284"/>
      <c r="IE20" s="284"/>
      <c r="IF20" s="284"/>
      <c r="IG20" s="284"/>
      <c r="IH20" s="284"/>
      <c r="II20" s="284"/>
      <c r="IJ20" s="284"/>
      <c r="IK20" s="284"/>
      <c r="IL20" s="284"/>
      <c r="IM20" s="284"/>
      <c r="IN20" s="284"/>
      <c r="IO20" s="284"/>
      <c r="IP20" s="284"/>
      <c r="IQ20" s="284"/>
      <c r="IR20" s="284"/>
      <c r="IS20" s="284"/>
      <c r="IT20" s="284"/>
      <c r="IU20" s="284"/>
      <c r="IV20" s="284"/>
      <c r="IW20" s="284"/>
      <c r="IX20" s="284"/>
    </row>
    <row r="21" spans="1:258" s="128" customFormat="1" ht="18" customHeight="1" x14ac:dyDescent="0.2">
      <c r="A21" s="284"/>
      <c r="B21" s="285" t="s">
        <v>44</v>
      </c>
      <c r="C21" s="405">
        <v>55055</v>
      </c>
      <c r="D21" s="984">
        <v>172.71</v>
      </c>
      <c r="E21" s="276"/>
      <c r="F21" s="286">
        <v>20268</v>
      </c>
      <c r="G21" s="984">
        <v>124.45</v>
      </c>
      <c r="H21" s="276"/>
      <c r="I21" s="288">
        <v>20268</v>
      </c>
      <c r="J21" s="984">
        <v>282.45</v>
      </c>
      <c r="K21" s="511"/>
      <c r="L21" s="511">
        <f t="shared" si="1"/>
        <v>8</v>
      </c>
      <c r="M21" s="511">
        <v>9</v>
      </c>
      <c r="N21" s="511">
        <f>MATCH(M21,L$13:L$33,0)</f>
        <v>10</v>
      </c>
      <c r="O21" s="512" t="str">
        <f t="shared" si="0"/>
        <v>Comunitat Valenciana</v>
      </c>
      <c r="P21" s="515">
        <f t="shared" si="3"/>
        <v>279.68</v>
      </c>
      <c r="Q21" s="510"/>
      <c r="R21" s="510"/>
      <c r="S21" s="513"/>
      <c r="T21" s="513"/>
      <c r="U21" s="513"/>
      <c r="V21" s="513"/>
      <c r="W21" s="284"/>
      <c r="X21" s="284"/>
      <c r="Y21" s="284"/>
      <c r="Z21" s="284"/>
      <c r="AA21" s="284"/>
      <c r="AB21" s="284"/>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c r="CH21" s="284"/>
      <c r="CI21" s="284"/>
      <c r="CJ21" s="284"/>
      <c r="CK21" s="284"/>
      <c r="CL21" s="284"/>
      <c r="CM21" s="284"/>
      <c r="CN21" s="284"/>
      <c r="CO21" s="284"/>
      <c r="CP21" s="284"/>
      <c r="CQ21" s="284"/>
      <c r="CR21" s="284"/>
      <c r="CS21" s="284"/>
      <c r="CT21" s="284"/>
      <c r="CU21" s="284"/>
      <c r="CV21" s="284"/>
      <c r="CW21" s="284"/>
      <c r="CX21" s="284"/>
      <c r="CY21" s="284"/>
      <c r="CZ21" s="284"/>
      <c r="DA21" s="284"/>
      <c r="DB21" s="284"/>
      <c r="DC21" s="284"/>
      <c r="DD21" s="284"/>
      <c r="DE21" s="284"/>
      <c r="DF21" s="284"/>
      <c r="DG21" s="284"/>
      <c r="DH21" s="284"/>
      <c r="DI21" s="284"/>
      <c r="DJ21" s="284"/>
      <c r="DK21" s="284"/>
      <c r="DL21" s="284"/>
      <c r="DM21" s="284"/>
      <c r="DN21" s="284"/>
      <c r="DO21" s="284"/>
      <c r="DP21" s="284"/>
      <c r="DQ21" s="284"/>
      <c r="DR21" s="284"/>
      <c r="DS21" s="284"/>
      <c r="DT21" s="284"/>
      <c r="DU21" s="284"/>
      <c r="DV21" s="284"/>
      <c r="DW21" s="284"/>
      <c r="DX21" s="284"/>
      <c r="DY21" s="284"/>
      <c r="DZ21" s="284"/>
      <c r="EA21" s="284"/>
      <c r="EB21" s="284"/>
      <c r="EC21" s="284"/>
      <c r="ED21" s="284"/>
      <c r="EE21" s="284"/>
      <c r="EF21" s="284"/>
      <c r="EG21" s="284"/>
      <c r="EH21" s="284"/>
      <c r="EI21" s="284"/>
      <c r="EJ21" s="284"/>
      <c r="EK21" s="284"/>
      <c r="EL21" s="284"/>
      <c r="EM21" s="284"/>
      <c r="EN21" s="284"/>
      <c r="EO21" s="284"/>
      <c r="EP21" s="284"/>
      <c r="EQ21" s="284"/>
      <c r="ER21" s="284"/>
      <c r="ES21" s="284"/>
      <c r="ET21" s="284"/>
      <c r="EU21" s="284"/>
      <c r="EV21" s="284"/>
      <c r="EW21" s="284"/>
      <c r="EX21" s="284"/>
      <c r="EY21" s="284"/>
      <c r="EZ21" s="284"/>
      <c r="FA21" s="284"/>
      <c r="FB21" s="284"/>
      <c r="FC21" s="284"/>
      <c r="FD21" s="284"/>
      <c r="FE21" s="284"/>
      <c r="FF21" s="284"/>
      <c r="FG21" s="284"/>
      <c r="FH21" s="284"/>
      <c r="FI21" s="284"/>
      <c r="FJ21" s="284"/>
      <c r="FK21" s="284"/>
      <c r="FL21" s="284"/>
      <c r="FM21" s="284"/>
      <c r="FN21" s="284"/>
      <c r="FO21" s="284"/>
      <c r="FP21" s="284"/>
      <c r="FQ21" s="284"/>
      <c r="FR21" s="284"/>
      <c r="FS21" s="284"/>
      <c r="FT21" s="284"/>
      <c r="FU21" s="284"/>
      <c r="FV21" s="284"/>
      <c r="FW21" s="284"/>
      <c r="FX21" s="284"/>
      <c r="FY21" s="284"/>
      <c r="FZ21" s="284"/>
      <c r="GA21" s="284"/>
      <c r="GB21" s="284"/>
      <c r="GC21" s="284"/>
      <c r="GD21" s="284"/>
      <c r="GE21" s="284"/>
      <c r="GF21" s="284"/>
      <c r="GG21" s="284"/>
      <c r="GH21" s="284"/>
      <c r="GI21" s="284"/>
      <c r="GJ21" s="284"/>
      <c r="GK21" s="284"/>
      <c r="GL21" s="284"/>
      <c r="GM21" s="284"/>
      <c r="GN21" s="284"/>
      <c r="GO21" s="284"/>
      <c r="GP21" s="284"/>
      <c r="GQ21" s="284"/>
      <c r="GR21" s="284"/>
      <c r="GS21" s="284"/>
      <c r="GT21" s="284"/>
      <c r="GU21" s="284"/>
      <c r="GV21" s="284"/>
      <c r="GW21" s="284"/>
      <c r="GX21" s="284"/>
      <c r="GY21" s="284"/>
      <c r="GZ21" s="284"/>
      <c r="HA21" s="284"/>
      <c r="HB21" s="284"/>
      <c r="HC21" s="284"/>
      <c r="HD21" s="284"/>
      <c r="HE21" s="284"/>
      <c r="HF21" s="284"/>
      <c r="HG21" s="284"/>
      <c r="HH21" s="284"/>
      <c r="HI21" s="284"/>
      <c r="HJ21" s="284"/>
      <c r="HK21" s="284"/>
      <c r="HL21" s="284"/>
      <c r="HM21" s="284"/>
      <c r="HN21" s="284"/>
      <c r="HO21" s="284"/>
      <c r="HP21" s="284"/>
      <c r="HQ21" s="284"/>
      <c r="HR21" s="284"/>
      <c r="HS21" s="284"/>
      <c r="HT21" s="284"/>
      <c r="HU21" s="284"/>
      <c r="HV21" s="284"/>
      <c r="HW21" s="284"/>
      <c r="HX21" s="284"/>
      <c r="HY21" s="284"/>
      <c r="HZ21" s="284"/>
      <c r="IA21" s="284"/>
      <c r="IB21" s="284"/>
      <c r="IC21" s="284"/>
      <c r="ID21" s="284"/>
      <c r="IE21" s="284"/>
      <c r="IF21" s="284"/>
      <c r="IG21" s="284"/>
      <c r="IH21" s="284"/>
      <c r="II21" s="284"/>
      <c r="IJ21" s="284"/>
      <c r="IK21" s="284"/>
      <c r="IL21" s="284"/>
      <c r="IM21" s="284"/>
      <c r="IN21" s="284"/>
      <c r="IO21" s="284"/>
      <c r="IP21" s="284"/>
      <c r="IQ21" s="284"/>
      <c r="IR21" s="284"/>
      <c r="IS21" s="284"/>
      <c r="IT21" s="284"/>
      <c r="IU21" s="284"/>
      <c r="IV21" s="284"/>
      <c r="IW21" s="284"/>
      <c r="IX21" s="284"/>
    </row>
    <row r="22" spans="1:258" s="128" customFormat="1" ht="18" customHeight="1" x14ac:dyDescent="0.2">
      <c r="A22" s="284"/>
      <c r="B22" s="285" t="s">
        <v>6</v>
      </c>
      <c r="C22" s="405">
        <v>42683</v>
      </c>
      <c r="D22" s="984">
        <v>218.3</v>
      </c>
      <c r="E22" s="276"/>
      <c r="F22" s="286">
        <v>32640</v>
      </c>
      <c r="G22" s="984">
        <v>53.79</v>
      </c>
      <c r="H22" s="276"/>
      <c r="I22" s="288">
        <v>32640</v>
      </c>
      <c r="J22" s="984">
        <v>279.68</v>
      </c>
      <c r="K22" s="511"/>
      <c r="L22" s="511">
        <f t="shared" si="1"/>
        <v>9</v>
      </c>
      <c r="M22" s="511">
        <v>10</v>
      </c>
      <c r="N22" s="511">
        <f t="shared" si="2"/>
        <v>3</v>
      </c>
      <c r="O22" s="512" t="str">
        <f t="shared" si="0"/>
        <v>Asturias, Principado de</v>
      </c>
      <c r="P22" s="515">
        <f t="shared" si="3"/>
        <v>274.56</v>
      </c>
      <c r="Q22" s="510"/>
      <c r="R22" s="510"/>
      <c r="S22" s="513"/>
      <c r="T22" s="513"/>
      <c r="U22" s="513"/>
      <c r="V22" s="513"/>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c r="CG22" s="284"/>
      <c r="CH22" s="284"/>
      <c r="CI22" s="284"/>
      <c r="CJ22" s="284"/>
      <c r="CK22" s="284"/>
      <c r="CL22" s="284"/>
      <c r="CM22" s="284"/>
      <c r="CN22" s="284"/>
      <c r="CO22" s="284"/>
      <c r="CP22" s="284"/>
      <c r="CQ22" s="284"/>
      <c r="CR22" s="284"/>
      <c r="CS22" s="284"/>
      <c r="CT22" s="284"/>
      <c r="CU22" s="284"/>
      <c r="CV22" s="284"/>
      <c r="CW22" s="284"/>
      <c r="CX22" s="284"/>
      <c r="CY22" s="284"/>
      <c r="CZ22" s="284"/>
      <c r="DA22" s="284"/>
      <c r="DB22" s="284"/>
      <c r="DC22" s="284"/>
      <c r="DD22" s="284"/>
      <c r="DE22" s="284"/>
      <c r="DF22" s="284"/>
      <c r="DG22" s="284"/>
      <c r="DH22" s="284"/>
      <c r="DI22" s="284"/>
      <c r="DJ22" s="284"/>
      <c r="DK22" s="284"/>
      <c r="DL22" s="284"/>
      <c r="DM22" s="284"/>
      <c r="DN22" s="284"/>
      <c r="DO22" s="284"/>
      <c r="DP22" s="284"/>
      <c r="DQ22" s="284"/>
      <c r="DR22" s="284"/>
      <c r="DS22" s="284"/>
      <c r="DT22" s="284"/>
      <c r="DU22" s="284"/>
      <c r="DV22" s="284"/>
      <c r="DW22" s="284"/>
      <c r="DX22" s="284"/>
      <c r="DY22" s="284"/>
      <c r="DZ22" s="284"/>
      <c r="EA22" s="284"/>
      <c r="EB22" s="284"/>
      <c r="EC22" s="284"/>
      <c r="ED22" s="284"/>
      <c r="EE22" s="284"/>
      <c r="EF22" s="284"/>
      <c r="EG22" s="284"/>
      <c r="EH22" s="284"/>
      <c r="EI22" s="284"/>
      <c r="EJ22" s="284"/>
      <c r="EK22" s="284"/>
      <c r="EL22" s="284"/>
      <c r="EM22" s="284"/>
      <c r="EN22" s="284"/>
      <c r="EO22" s="284"/>
      <c r="EP22" s="284"/>
      <c r="EQ22" s="284"/>
      <c r="ER22" s="284"/>
      <c r="ES22" s="284"/>
      <c r="ET22" s="284"/>
      <c r="EU22" s="284"/>
      <c r="EV22" s="284"/>
      <c r="EW22" s="284"/>
      <c r="EX22" s="284"/>
      <c r="EY22" s="284"/>
      <c r="EZ22" s="284"/>
      <c r="FA22" s="284"/>
      <c r="FB22" s="284"/>
      <c r="FC22" s="284"/>
      <c r="FD22" s="284"/>
      <c r="FE22" s="284"/>
      <c r="FF22" s="284"/>
      <c r="FG22" s="284"/>
      <c r="FH22" s="284"/>
      <c r="FI22" s="284"/>
      <c r="FJ22" s="284"/>
      <c r="FK22" s="284"/>
      <c r="FL22" s="284"/>
      <c r="FM22" s="284"/>
      <c r="FN22" s="284"/>
      <c r="FO22" s="284"/>
      <c r="FP22" s="284"/>
      <c r="FQ22" s="284"/>
      <c r="FR22" s="284"/>
      <c r="FS22" s="284"/>
      <c r="FT22" s="284"/>
      <c r="FU22" s="284"/>
      <c r="FV22" s="284"/>
      <c r="FW22" s="284"/>
      <c r="FX22" s="284"/>
      <c r="FY22" s="284"/>
      <c r="FZ22" s="284"/>
      <c r="GA22" s="284"/>
      <c r="GB22" s="284"/>
      <c r="GC22" s="284"/>
      <c r="GD22" s="284"/>
      <c r="GE22" s="284"/>
      <c r="GF22" s="284"/>
      <c r="GG22" s="284"/>
      <c r="GH22" s="284"/>
      <c r="GI22" s="284"/>
      <c r="GJ22" s="284"/>
      <c r="GK22" s="284"/>
      <c r="GL22" s="284"/>
      <c r="GM22" s="284"/>
      <c r="GN22" s="284"/>
      <c r="GO22" s="284"/>
      <c r="GP22" s="284"/>
      <c r="GQ22" s="284"/>
      <c r="GR22" s="284"/>
      <c r="GS22" s="284"/>
      <c r="GT22" s="284"/>
      <c r="GU22" s="284"/>
      <c r="GV22" s="284"/>
      <c r="GW22" s="284"/>
      <c r="GX22" s="284"/>
      <c r="GY22" s="284"/>
      <c r="GZ22" s="284"/>
      <c r="HA22" s="284"/>
      <c r="HB22" s="284"/>
      <c r="HC22" s="284"/>
      <c r="HD22" s="284"/>
      <c r="HE22" s="284"/>
      <c r="HF22" s="284"/>
      <c r="HG22" s="284"/>
      <c r="HH22" s="284"/>
      <c r="HI22" s="284"/>
      <c r="HJ22" s="284"/>
      <c r="HK22" s="284"/>
      <c r="HL22" s="284"/>
      <c r="HM22" s="284"/>
      <c r="HN22" s="284"/>
      <c r="HO22" s="284"/>
      <c r="HP22" s="284"/>
      <c r="HQ22" s="284"/>
      <c r="HR22" s="284"/>
      <c r="HS22" s="284"/>
      <c r="HT22" s="284"/>
      <c r="HU22" s="284"/>
      <c r="HV22" s="284"/>
      <c r="HW22" s="284"/>
      <c r="HX22" s="284"/>
      <c r="HY22" s="284"/>
      <c r="HZ22" s="284"/>
      <c r="IA22" s="284"/>
      <c r="IB22" s="284"/>
      <c r="IC22" s="284"/>
      <c r="ID22" s="284"/>
      <c r="IE22" s="284"/>
      <c r="IF22" s="284"/>
      <c r="IG22" s="284"/>
      <c r="IH22" s="284"/>
      <c r="II22" s="284"/>
      <c r="IJ22" s="284"/>
      <c r="IK22" s="284"/>
      <c r="IL22" s="284"/>
      <c r="IM22" s="284"/>
      <c r="IN22" s="284"/>
      <c r="IO22" s="284"/>
      <c r="IP22" s="284"/>
      <c r="IQ22" s="284"/>
      <c r="IR22" s="284"/>
      <c r="IS22" s="284"/>
      <c r="IT22" s="284"/>
      <c r="IU22" s="284"/>
      <c r="IV22" s="284"/>
      <c r="IW22" s="284"/>
      <c r="IX22" s="284"/>
    </row>
    <row r="23" spans="1:258" s="125" customFormat="1" ht="18" customHeight="1" x14ac:dyDescent="0.2">
      <c r="A23" s="281"/>
      <c r="B23" s="233" t="s">
        <v>5</v>
      </c>
      <c r="C23" s="405">
        <v>9214</v>
      </c>
      <c r="D23" s="984">
        <v>154.02000000000001</v>
      </c>
      <c r="E23" s="276"/>
      <c r="F23" s="234">
        <v>5246</v>
      </c>
      <c r="G23" s="984">
        <v>176.17</v>
      </c>
      <c r="H23" s="276"/>
      <c r="I23" s="282">
        <v>5246</v>
      </c>
      <c r="J23" s="984">
        <v>361.07</v>
      </c>
      <c r="K23" s="511"/>
      <c r="L23" s="511">
        <f t="shared" si="1"/>
        <v>5</v>
      </c>
      <c r="M23" s="511">
        <v>11</v>
      </c>
      <c r="N23" s="511">
        <f t="shared" si="2"/>
        <v>19</v>
      </c>
      <c r="O23" s="512" t="str">
        <f t="shared" si="0"/>
        <v>Melilla</v>
      </c>
      <c r="P23" s="515">
        <f t="shared" si="3"/>
        <v>247.68</v>
      </c>
      <c r="Q23" s="510"/>
      <c r="R23" s="510"/>
      <c r="S23" s="513"/>
      <c r="T23" s="513"/>
      <c r="U23" s="513"/>
      <c r="V23" s="513"/>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c r="DM23" s="281"/>
      <c r="DN23" s="281"/>
      <c r="DO23" s="281"/>
      <c r="DP23" s="281"/>
      <c r="DQ23" s="281"/>
      <c r="DR23" s="281"/>
      <c r="DS23" s="281"/>
      <c r="DT23" s="281"/>
      <c r="DU23" s="281"/>
      <c r="DV23" s="281"/>
      <c r="DW23" s="281"/>
      <c r="DX23" s="281"/>
      <c r="DY23" s="281"/>
      <c r="DZ23" s="281"/>
      <c r="EA23" s="281"/>
      <c r="EB23" s="281"/>
      <c r="EC23" s="281"/>
      <c r="ED23" s="281"/>
      <c r="EE23" s="281"/>
      <c r="EF23" s="281"/>
      <c r="EG23" s="281"/>
      <c r="EH23" s="281"/>
      <c r="EI23" s="281"/>
      <c r="EJ23" s="281"/>
      <c r="EK23" s="281"/>
      <c r="EL23" s="281"/>
      <c r="EM23" s="281"/>
      <c r="EN23" s="281"/>
      <c r="EO23" s="281"/>
      <c r="EP23" s="281"/>
      <c r="EQ23" s="281"/>
      <c r="ER23" s="281"/>
      <c r="ES23" s="281"/>
      <c r="ET23" s="281"/>
      <c r="EU23" s="281"/>
      <c r="EV23" s="281"/>
      <c r="EW23" s="281"/>
      <c r="EX23" s="281"/>
      <c r="EY23" s="281"/>
      <c r="EZ23" s="281"/>
      <c r="FA23" s="281"/>
      <c r="FB23" s="281"/>
      <c r="FC23" s="281"/>
      <c r="FD23" s="281"/>
      <c r="FE23" s="281"/>
      <c r="FF23" s="281"/>
      <c r="FG23" s="281"/>
      <c r="FH23" s="281"/>
      <c r="FI23" s="281"/>
      <c r="FJ23" s="281"/>
      <c r="FK23" s="281"/>
      <c r="FL23" s="281"/>
      <c r="FM23" s="281"/>
      <c r="FN23" s="281"/>
      <c r="FO23" s="281"/>
      <c r="FP23" s="281"/>
      <c r="FQ23" s="281"/>
      <c r="FR23" s="281"/>
      <c r="FS23" s="281"/>
      <c r="FT23" s="281"/>
      <c r="FU23" s="281"/>
      <c r="FV23" s="281"/>
      <c r="FW23" s="281"/>
      <c r="FX23" s="281"/>
      <c r="FY23" s="281"/>
      <c r="FZ23" s="281"/>
      <c r="GA23" s="281"/>
      <c r="GB23" s="281"/>
      <c r="GC23" s="281"/>
      <c r="GD23" s="281"/>
      <c r="GE23" s="281"/>
      <c r="GF23" s="281"/>
      <c r="GG23" s="281"/>
      <c r="GH23" s="281"/>
      <c r="GI23" s="281"/>
      <c r="GJ23" s="281"/>
      <c r="GK23" s="281"/>
      <c r="GL23" s="281"/>
      <c r="GM23" s="281"/>
      <c r="GN23" s="281"/>
      <c r="GO23" s="281"/>
      <c r="GP23" s="281"/>
      <c r="GQ23" s="281"/>
      <c r="GR23" s="281"/>
      <c r="GS23" s="281"/>
      <c r="GT23" s="281"/>
      <c r="GU23" s="281"/>
      <c r="GV23" s="281"/>
      <c r="GW23" s="281"/>
      <c r="GX23" s="281"/>
      <c r="GY23" s="281"/>
      <c r="GZ23" s="281"/>
      <c r="HA23" s="281"/>
      <c r="HB23" s="281"/>
      <c r="HC23" s="281"/>
      <c r="HD23" s="281"/>
      <c r="HE23" s="281"/>
      <c r="HF23" s="281"/>
      <c r="HG23" s="281"/>
      <c r="HH23" s="281"/>
      <c r="HI23" s="281"/>
      <c r="HJ23" s="281"/>
      <c r="HK23" s="281"/>
      <c r="HL23" s="281"/>
      <c r="HM23" s="281"/>
      <c r="HN23" s="281"/>
      <c r="HO23" s="281"/>
      <c r="HP23" s="281"/>
      <c r="HQ23" s="281"/>
      <c r="HR23" s="281"/>
      <c r="HS23" s="281"/>
      <c r="HT23" s="281"/>
      <c r="HU23" s="281"/>
      <c r="HV23" s="281"/>
      <c r="HW23" s="281"/>
      <c r="HX23" s="281"/>
      <c r="HY23" s="281"/>
      <c r="HZ23" s="281"/>
      <c r="IA23" s="281"/>
      <c r="IB23" s="281"/>
      <c r="IC23" s="281"/>
      <c r="ID23" s="281"/>
      <c r="IE23" s="281"/>
      <c r="IF23" s="281"/>
      <c r="IG23" s="281"/>
      <c r="IH23" s="281"/>
      <c r="II23" s="281"/>
      <c r="IJ23" s="281"/>
      <c r="IK23" s="281"/>
      <c r="IL23" s="281"/>
      <c r="IM23" s="281"/>
      <c r="IN23" s="281"/>
      <c r="IO23" s="281"/>
      <c r="IP23" s="281"/>
      <c r="IQ23" s="281"/>
      <c r="IR23" s="281"/>
      <c r="IS23" s="281"/>
      <c r="IT23" s="281"/>
      <c r="IU23" s="281"/>
      <c r="IV23" s="281"/>
      <c r="IW23" s="281"/>
      <c r="IX23" s="281"/>
    </row>
    <row r="24" spans="1:258" s="125" customFormat="1" ht="18" customHeight="1" x14ac:dyDescent="0.2">
      <c r="A24" s="281"/>
      <c r="B24" s="233" t="s">
        <v>38</v>
      </c>
      <c r="C24" s="405">
        <v>8160</v>
      </c>
      <c r="D24" s="984">
        <v>280.08</v>
      </c>
      <c r="E24" s="276"/>
      <c r="F24" s="234">
        <v>10436</v>
      </c>
      <c r="G24" s="984">
        <v>84.9</v>
      </c>
      <c r="H24" s="276"/>
      <c r="I24" s="282">
        <v>10436</v>
      </c>
      <c r="J24" s="984">
        <v>373.4</v>
      </c>
      <c r="K24" s="511"/>
      <c r="L24" s="511">
        <f t="shared" si="1"/>
        <v>4</v>
      </c>
      <c r="M24" s="511">
        <v>12</v>
      </c>
      <c r="N24" s="511">
        <f t="shared" si="2"/>
        <v>17</v>
      </c>
      <c r="O24" s="512" t="str">
        <f t="shared" si="0"/>
        <v>Rioja, La</v>
      </c>
      <c r="P24" s="515">
        <f t="shared" si="3"/>
        <v>232.8</v>
      </c>
      <c r="Q24" s="510"/>
      <c r="R24" s="510"/>
      <c r="S24" s="513"/>
      <c r="T24" s="513"/>
      <c r="U24" s="513"/>
      <c r="V24" s="513"/>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c r="DM24" s="281"/>
      <c r="DN24" s="281"/>
      <c r="DO24" s="281"/>
      <c r="DP24" s="281"/>
      <c r="DQ24" s="281"/>
      <c r="DR24" s="281"/>
      <c r="DS24" s="281"/>
      <c r="DT24" s="281"/>
      <c r="DU24" s="281"/>
      <c r="DV24" s="281"/>
      <c r="DW24" s="281"/>
      <c r="DX24" s="281"/>
      <c r="DY24" s="281"/>
      <c r="DZ24" s="281"/>
      <c r="EA24" s="281"/>
      <c r="EB24" s="281"/>
      <c r="EC24" s="281"/>
      <c r="ED24" s="281"/>
      <c r="EE24" s="281"/>
      <c r="EF24" s="281"/>
      <c r="EG24" s="281"/>
      <c r="EH24" s="281"/>
      <c r="EI24" s="281"/>
      <c r="EJ24" s="281"/>
      <c r="EK24" s="281"/>
      <c r="EL24" s="281"/>
      <c r="EM24" s="281"/>
      <c r="EN24" s="281"/>
      <c r="EO24" s="281"/>
      <c r="EP24" s="281"/>
      <c r="EQ24" s="281"/>
      <c r="ER24" s="281"/>
      <c r="ES24" s="281"/>
      <c r="ET24" s="281"/>
      <c r="EU24" s="281"/>
      <c r="EV24" s="281"/>
      <c r="EW24" s="281"/>
      <c r="EX24" s="281"/>
      <c r="EY24" s="281"/>
      <c r="EZ24" s="281"/>
      <c r="FA24" s="281"/>
      <c r="FB24" s="281"/>
      <c r="FC24" s="281"/>
      <c r="FD24" s="281"/>
      <c r="FE24" s="281"/>
      <c r="FF24" s="281"/>
      <c r="FG24" s="281"/>
      <c r="FH24" s="281"/>
      <c r="FI24" s="281"/>
      <c r="FJ24" s="281"/>
      <c r="FK24" s="281"/>
      <c r="FL24" s="281"/>
      <c r="FM24" s="281"/>
      <c r="FN24" s="281"/>
      <c r="FO24" s="281"/>
      <c r="FP24" s="281"/>
      <c r="FQ24" s="281"/>
      <c r="FR24" s="281"/>
      <c r="FS24" s="281"/>
      <c r="FT24" s="281"/>
      <c r="FU24" s="281"/>
      <c r="FV24" s="281"/>
      <c r="FW24" s="281"/>
      <c r="FX24" s="281"/>
      <c r="FY24" s="281"/>
      <c r="FZ24" s="281"/>
      <c r="GA24" s="281"/>
      <c r="GB24" s="281"/>
      <c r="GC24" s="281"/>
      <c r="GD24" s="281"/>
      <c r="GE24" s="281"/>
      <c r="GF24" s="281"/>
      <c r="GG24" s="281"/>
      <c r="GH24" s="281"/>
      <c r="GI24" s="281"/>
      <c r="GJ24" s="281"/>
      <c r="GK24" s="281"/>
      <c r="GL24" s="281"/>
      <c r="GM24" s="281"/>
      <c r="GN24" s="281"/>
      <c r="GO24" s="281"/>
      <c r="GP24" s="281"/>
      <c r="GQ24" s="281"/>
      <c r="GR24" s="281"/>
      <c r="GS24" s="281"/>
      <c r="GT24" s="281"/>
      <c r="GU24" s="281"/>
      <c r="GV24" s="281"/>
      <c r="GW24" s="281"/>
      <c r="GX24" s="281"/>
      <c r="GY24" s="281"/>
      <c r="GZ24" s="281"/>
      <c r="HA24" s="281"/>
      <c r="HB24" s="281"/>
      <c r="HC24" s="281"/>
      <c r="HD24" s="281"/>
      <c r="HE24" s="281"/>
      <c r="HF24" s="281"/>
      <c r="HG24" s="281"/>
      <c r="HH24" s="281"/>
      <c r="HI24" s="281"/>
      <c r="HJ24" s="281"/>
      <c r="HK24" s="281"/>
      <c r="HL24" s="281"/>
      <c r="HM24" s="281"/>
      <c r="HN24" s="281"/>
      <c r="HO24" s="281"/>
      <c r="HP24" s="281"/>
      <c r="HQ24" s="281"/>
      <c r="HR24" s="281"/>
      <c r="HS24" s="281"/>
      <c r="HT24" s="281"/>
      <c r="HU24" s="281"/>
      <c r="HV24" s="281"/>
      <c r="HW24" s="281"/>
      <c r="HX24" s="281"/>
      <c r="HY24" s="281"/>
      <c r="HZ24" s="281"/>
      <c r="IA24" s="281"/>
      <c r="IB24" s="281"/>
      <c r="IC24" s="281"/>
      <c r="ID24" s="281"/>
      <c r="IE24" s="281"/>
      <c r="IF24" s="281"/>
      <c r="IG24" s="281"/>
      <c r="IH24" s="281"/>
      <c r="II24" s="281"/>
      <c r="IJ24" s="281"/>
      <c r="IK24" s="281"/>
      <c r="IL24" s="281"/>
      <c r="IM24" s="281"/>
      <c r="IN24" s="281"/>
      <c r="IO24" s="281"/>
      <c r="IP24" s="281"/>
      <c r="IQ24" s="281"/>
      <c r="IR24" s="281"/>
      <c r="IS24" s="281"/>
      <c r="IT24" s="281"/>
      <c r="IU24" s="281"/>
      <c r="IV24" s="281"/>
      <c r="IW24" s="281"/>
      <c r="IX24" s="281"/>
    </row>
    <row r="25" spans="1:258" s="125" customFormat="1" ht="18" customHeight="1" x14ac:dyDescent="0.2">
      <c r="A25" s="281"/>
      <c r="B25" s="233" t="s">
        <v>171</v>
      </c>
      <c r="C25" s="405">
        <v>36161</v>
      </c>
      <c r="D25" s="984">
        <v>150.19999999999999</v>
      </c>
      <c r="E25" s="276"/>
      <c r="F25" s="234">
        <v>26439</v>
      </c>
      <c r="G25" s="984">
        <v>58.9</v>
      </c>
      <c r="H25" s="276"/>
      <c r="I25" s="282">
        <v>26439</v>
      </c>
      <c r="J25" s="984">
        <v>285.7</v>
      </c>
      <c r="K25" s="511"/>
      <c r="L25" s="511">
        <f t="shared" si="1"/>
        <v>7</v>
      </c>
      <c r="M25" s="511">
        <v>13</v>
      </c>
      <c r="N25" s="511">
        <f t="shared" si="2"/>
        <v>4</v>
      </c>
      <c r="O25" s="512" t="str">
        <f t="shared" si="0"/>
        <v>Balears, Illes</v>
      </c>
      <c r="P25" s="515">
        <f t="shared" si="3"/>
        <v>221.6</v>
      </c>
      <c r="Q25" s="510"/>
      <c r="R25" s="510"/>
      <c r="S25" s="513"/>
      <c r="T25" s="513"/>
      <c r="U25" s="513"/>
      <c r="V25" s="513"/>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c r="DM25" s="281"/>
      <c r="DN25" s="281"/>
      <c r="DO25" s="281"/>
      <c r="DP25" s="281"/>
      <c r="DQ25" s="281"/>
      <c r="DR25" s="281"/>
      <c r="DS25" s="281"/>
      <c r="DT25" s="281"/>
      <c r="DU25" s="281"/>
      <c r="DV25" s="281"/>
      <c r="DW25" s="281"/>
      <c r="DX25" s="281"/>
      <c r="DY25" s="281"/>
      <c r="DZ25" s="281"/>
      <c r="EA25" s="281"/>
      <c r="EB25" s="281"/>
      <c r="EC25" s="281"/>
      <c r="ED25" s="281"/>
      <c r="EE25" s="281"/>
      <c r="EF25" s="281"/>
      <c r="EG25" s="281"/>
      <c r="EH25" s="281"/>
      <c r="EI25" s="281"/>
      <c r="EJ25" s="281"/>
      <c r="EK25" s="281"/>
      <c r="EL25" s="281"/>
      <c r="EM25" s="281"/>
      <c r="EN25" s="281"/>
      <c r="EO25" s="281"/>
      <c r="EP25" s="281"/>
      <c r="EQ25" s="281"/>
      <c r="ER25" s="281"/>
      <c r="ES25" s="281"/>
      <c r="ET25" s="281"/>
      <c r="EU25" s="281"/>
      <c r="EV25" s="281"/>
      <c r="EW25" s="281"/>
      <c r="EX25" s="281"/>
      <c r="EY25" s="281"/>
      <c r="EZ25" s="281"/>
      <c r="FA25" s="281"/>
      <c r="FB25" s="281"/>
      <c r="FC25" s="281"/>
      <c r="FD25" s="281"/>
      <c r="FE25" s="281"/>
      <c r="FF25" s="281"/>
      <c r="FG25" s="281"/>
      <c r="FH25" s="281"/>
      <c r="FI25" s="281"/>
      <c r="FJ25" s="281"/>
      <c r="FK25" s="281"/>
      <c r="FL25" s="281"/>
      <c r="FM25" s="281"/>
      <c r="FN25" s="281"/>
      <c r="FO25" s="281"/>
      <c r="FP25" s="281"/>
      <c r="FQ25" s="281"/>
      <c r="FR25" s="281"/>
      <c r="FS25" s="281"/>
      <c r="FT25" s="281"/>
      <c r="FU25" s="281"/>
      <c r="FV25" s="281"/>
      <c r="FW25" s="281"/>
      <c r="FX25" s="281"/>
      <c r="FY25" s="281"/>
      <c r="FZ25" s="281"/>
      <c r="GA25" s="281"/>
      <c r="GB25" s="281"/>
      <c r="GC25" s="281"/>
      <c r="GD25" s="281"/>
      <c r="GE25" s="281"/>
      <c r="GF25" s="281"/>
      <c r="GG25" s="281"/>
      <c r="GH25" s="281"/>
      <c r="GI25" s="281"/>
      <c r="GJ25" s="281"/>
      <c r="GK25" s="281"/>
      <c r="GL25" s="281"/>
      <c r="GM25" s="281"/>
      <c r="GN25" s="281"/>
      <c r="GO25" s="281"/>
      <c r="GP25" s="281"/>
      <c r="GQ25" s="281"/>
      <c r="GR25" s="281"/>
      <c r="GS25" s="281"/>
      <c r="GT25" s="281"/>
      <c r="GU25" s="281"/>
      <c r="GV25" s="281"/>
      <c r="GW25" s="281"/>
      <c r="GX25" s="281"/>
      <c r="GY25" s="281"/>
      <c r="GZ25" s="281"/>
      <c r="HA25" s="281"/>
      <c r="HB25" s="281"/>
      <c r="HC25" s="281"/>
      <c r="HD25" s="281"/>
      <c r="HE25" s="281"/>
      <c r="HF25" s="281"/>
      <c r="HG25" s="281"/>
      <c r="HH25" s="281"/>
      <c r="HI25" s="281"/>
      <c r="HJ25" s="281"/>
      <c r="HK25" s="281"/>
      <c r="HL25" s="281"/>
      <c r="HM25" s="281"/>
      <c r="HN25" s="281"/>
      <c r="HO25" s="281"/>
      <c r="HP25" s="281"/>
      <c r="HQ25" s="281"/>
      <c r="HR25" s="281"/>
      <c r="HS25" s="281"/>
      <c r="HT25" s="281"/>
      <c r="HU25" s="281"/>
      <c r="HV25" s="281"/>
      <c r="HW25" s="281"/>
      <c r="HX25" s="281"/>
      <c r="HY25" s="281"/>
      <c r="HZ25" s="281"/>
      <c r="IA25" s="281"/>
      <c r="IB25" s="281"/>
      <c r="IC25" s="281"/>
      <c r="ID25" s="281"/>
      <c r="IE25" s="281"/>
      <c r="IF25" s="281"/>
      <c r="IG25" s="281"/>
      <c r="IH25" s="281"/>
      <c r="II25" s="281"/>
      <c r="IJ25" s="281"/>
      <c r="IK25" s="281"/>
      <c r="IL25" s="281"/>
      <c r="IM25" s="281"/>
      <c r="IN25" s="281"/>
      <c r="IO25" s="281"/>
      <c r="IP25" s="281"/>
      <c r="IQ25" s="281"/>
      <c r="IR25" s="281"/>
      <c r="IS25" s="281"/>
      <c r="IT25" s="281"/>
      <c r="IU25" s="281"/>
      <c r="IV25" s="281"/>
      <c r="IW25" s="281"/>
      <c r="IX25" s="281"/>
    </row>
    <row r="26" spans="1:258" s="125" customFormat="1" ht="18" customHeight="1" x14ac:dyDescent="0.2">
      <c r="A26" s="281"/>
      <c r="B26" s="233" t="s">
        <v>46</v>
      </c>
      <c r="C26" s="405">
        <v>9174</v>
      </c>
      <c r="D26" s="984">
        <v>247.53</v>
      </c>
      <c r="E26" s="276"/>
      <c r="F26" s="234">
        <v>4430</v>
      </c>
      <c r="G26" s="984">
        <v>230.16</v>
      </c>
      <c r="H26" s="276"/>
      <c r="I26" s="282">
        <v>4430</v>
      </c>
      <c r="J26" s="984">
        <v>491.2</v>
      </c>
      <c r="K26" s="511"/>
      <c r="L26" s="511">
        <f t="shared" si="1"/>
        <v>3</v>
      </c>
      <c r="M26" s="511">
        <v>14</v>
      </c>
      <c r="N26" s="511">
        <f t="shared" si="2"/>
        <v>2</v>
      </c>
      <c r="O26" s="512" t="str">
        <f t="shared" si="0"/>
        <v>Aragón</v>
      </c>
      <c r="P26" s="515">
        <f t="shared" si="3"/>
        <v>196.03</v>
      </c>
      <c r="Q26" s="510"/>
      <c r="R26" s="510"/>
      <c r="S26" s="513"/>
      <c r="T26" s="513"/>
      <c r="U26" s="513"/>
      <c r="V26" s="513"/>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c r="DM26" s="281"/>
      <c r="DN26" s="281"/>
      <c r="DO26" s="281"/>
      <c r="DP26" s="281"/>
      <c r="DQ26" s="281"/>
      <c r="DR26" s="281"/>
      <c r="DS26" s="281"/>
      <c r="DT26" s="281"/>
      <c r="DU26" s="281"/>
      <c r="DV26" s="281"/>
      <c r="DW26" s="281"/>
      <c r="DX26" s="281"/>
      <c r="DY26" s="281"/>
      <c r="DZ26" s="281"/>
      <c r="EA26" s="281"/>
      <c r="EB26" s="281"/>
      <c r="EC26" s="281"/>
      <c r="ED26" s="281"/>
      <c r="EE26" s="281"/>
      <c r="EF26" s="281"/>
      <c r="EG26" s="281"/>
      <c r="EH26" s="281"/>
      <c r="EI26" s="281"/>
      <c r="EJ26" s="281"/>
      <c r="EK26" s="281"/>
      <c r="EL26" s="281"/>
      <c r="EM26" s="281"/>
      <c r="EN26" s="281"/>
      <c r="EO26" s="281"/>
      <c r="EP26" s="281"/>
      <c r="EQ26" s="281"/>
      <c r="ER26" s="281"/>
      <c r="ES26" s="281"/>
      <c r="ET26" s="281"/>
      <c r="EU26" s="281"/>
      <c r="EV26" s="281"/>
      <c r="EW26" s="281"/>
      <c r="EX26" s="281"/>
      <c r="EY26" s="281"/>
      <c r="EZ26" s="281"/>
      <c r="FA26" s="281"/>
      <c r="FB26" s="281"/>
      <c r="FC26" s="281"/>
      <c r="FD26" s="281"/>
      <c r="FE26" s="281"/>
      <c r="FF26" s="281"/>
      <c r="FG26" s="281"/>
      <c r="FH26" s="281"/>
      <c r="FI26" s="281"/>
      <c r="FJ26" s="281"/>
      <c r="FK26" s="281"/>
      <c r="FL26" s="281"/>
      <c r="FM26" s="281"/>
      <c r="FN26" s="281"/>
      <c r="FO26" s="281"/>
      <c r="FP26" s="281"/>
      <c r="FQ26" s="281"/>
      <c r="FR26" s="281"/>
      <c r="FS26" s="281"/>
      <c r="FT26" s="281"/>
      <c r="FU26" s="281"/>
      <c r="FV26" s="281"/>
      <c r="FW26" s="281"/>
      <c r="FX26" s="281"/>
      <c r="FY26" s="281"/>
      <c r="FZ26" s="281"/>
      <c r="GA26" s="281"/>
      <c r="GB26" s="281"/>
      <c r="GC26" s="281"/>
      <c r="GD26" s="281"/>
      <c r="GE26" s="281"/>
      <c r="GF26" s="281"/>
      <c r="GG26" s="281"/>
      <c r="GH26" s="281"/>
      <c r="GI26" s="281"/>
      <c r="GJ26" s="281"/>
      <c r="GK26" s="281"/>
      <c r="GL26" s="281"/>
      <c r="GM26" s="281"/>
      <c r="GN26" s="281"/>
      <c r="GO26" s="281"/>
      <c r="GP26" s="281"/>
      <c r="GQ26" s="281"/>
      <c r="GR26" s="281"/>
      <c r="GS26" s="281"/>
      <c r="GT26" s="281"/>
      <c r="GU26" s="281"/>
      <c r="GV26" s="281"/>
      <c r="GW26" s="281"/>
      <c r="GX26" s="281"/>
      <c r="GY26" s="281"/>
      <c r="GZ26" s="281"/>
      <c r="HA26" s="281"/>
      <c r="HB26" s="281"/>
      <c r="HC26" s="281"/>
      <c r="HD26" s="281"/>
      <c r="HE26" s="281"/>
      <c r="HF26" s="281"/>
      <c r="HG26" s="281"/>
      <c r="HH26" s="281"/>
      <c r="HI26" s="281"/>
      <c r="HJ26" s="281"/>
      <c r="HK26" s="281"/>
      <c r="HL26" s="281"/>
      <c r="HM26" s="281"/>
      <c r="HN26" s="281"/>
      <c r="HO26" s="281"/>
      <c r="HP26" s="281"/>
      <c r="HQ26" s="281"/>
      <c r="HR26" s="281"/>
      <c r="HS26" s="281"/>
      <c r="HT26" s="281"/>
      <c r="HU26" s="281"/>
      <c r="HV26" s="281"/>
      <c r="HW26" s="281"/>
      <c r="HX26" s="281"/>
      <c r="HY26" s="281"/>
      <c r="HZ26" s="281"/>
      <c r="IA26" s="281"/>
      <c r="IB26" s="281"/>
      <c r="IC26" s="281"/>
      <c r="ID26" s="281"/>
      <c r="IE26" s="281"/>
      <c r="IF26" s="281"/>
      <c r="IG26" s="281"/>
      <c r="IH26" s="281"/>
      <c r="II26" s="281"/>
      <c r="IJ26" s="281"/>
      <c r="IK26" s="281"/>
      <c r="IL26" s="281"/>
      <c r="IM26" s="281"/>
      <c r="IN26" s="281"/>
      <c r="IO26" s="281"/>
      <c r="IP26" s="281"/>
      <c r="IQ26" s="281"/>
      <c r="IR26" s="281"/>
      <c r="IS26" s="281"/>
      <c r="IT26" s="281"/>
      <c r="IU26" s="281"/>
      <c r="IV26" s="281"/>
      <c r="IW26" s="281"/>
      <c r="IX26" s="281"/>
    </row>
    <row r="27" spans="1:258" s="125" customFormat="1" ht="18" customHeight="1" x14ac:dyDescent="0.2">
      <c r="A27" s="281"/>
      <c r="B27" s="233" t="s">
        <v>47</v>
      </c>
      <c r="C27" s="406">
        <v>2724</v>
      </c>
      <c r="D27" s="984">
        <v>93.17</v>
      </c>
      <c r="E27" s="276"/>
      <c r="F27" s="238">
        <v>2466</v>
      </c>
      <c r="G27" s="984">
        <v>97.93</v>
      </c>
      <c r="H27" s="276"/>
      <c r="I27" s="282">
        <v>2466</v>
      </c>
      <c r="J27" s="984">
        <v>177.25</v>
      </c>
      <c r="K27" s="511"/>
      <c r="L27" s="511">
        <f t="shared" si="1"/>
        <v>17</v>
      </c>
      <c r="M27" s="511">
        <v>15</v>
      </c>
      <c r="N27" s="511">
        <f t="shared" si="2"/>
        <v>6</v>
      </c>
      <c r="O27" s="512" t="str">
        <f t="shared" si="0"/>
        <v>Cantabria</v>
      </c>
      <c r="P27" s="516">
        <f t="shared" si="3"/>
        <v>186.09</v>
      </c>
      <c r="Q27" s="510"/>
      <c r="R27" s="510"/>
      <c r="S27" s="513"/>
      <c r="T27" s="513"/>
      <c r="U27" s="513"/>
      <c r="V27" s="513"/>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c r="DM27" s="281"/>
      <c r="DN27" s="281"/>
      <c r="DO27" s="281"/>
      <c r="DP27" s="281"/>
      <c r="DQ27" s="281"/>
      <c r="DR27" s="281"/>
      <c r="DS27" s="281"/>
      <c r="DT27" s="281"/>
      <c r="DU27" s="281"/>
      <c r="DV27" s="281"/>
      <c r="DW27" s="281"/>
      <c r="DX27" s="281"/>
      <c r="DY27" s="281"/>
      <c r="DZ27" s="281"/>
      <c r="EA27" s="281"/>
      <c r="EB27" s="281"/>
      <c r="EC27" s="281"/>
      <c r="ED27" s="281"/>
      <c r="EE27" s="281"/>
      <c r="EF27" s="281"/>
      <c r="EG27" s="281"/>
      <c r="EH27" s="281"/>
      <c r="EI27" s="281"/>
      <c r="EJ27" s="281"/>
      <c r="EK27" s="281"/>
      <c r="EL27" s="281"/>
      <c r="EM27" s="281"/>
      <c r="EN27" s="281"/>
      <c r="EO27" s="281"/>
      <c r="EP27" s="281"/>
      <c r="EQ27" s="281"/>
      <c r="ER27" s="281"/>
      <c r="ES27" s="281"/>
      <c r="ET27" s="281"/>
      <c r="EU27" s="281"/>
      <c r="EV27" s="281"/>
      <c r="EW27" s="281"/>
      <c r="EX27" s="281"/>
      <c r="EY27" s="281"/>
      <c r="EZ27" s="281"/>
      <c r="FA27" s="281"/>
      <c r="FB27" s="281"/>
      <c r="FC27" s="281"/>
      <c r="FD27" s="281"/>
      <c r="FE27" s="281"/>
      <c r="FF27" s="281"/>
      <c r="FG27" s="281"/>
      <c r="FH27" s="281"/>
      <c r="FI27" s="281"/>
      <c r="FJ27" s="281"/>
      <c r="FK27" s="281"/>
      <c r="FL27" s="281"/>
      <c r="FM27" s="281"/>
      <c r="FN27" s="281"/>
      <c r="FO27" s="281"/>
      <c r="FP27" s="281"/>
      <c r="FQ27" s="281"/>
      <c r="FR27" s="281"/>
      <c r="FS27" s="281"/>
      <c r="FT27" s="281"/>
      <c r="FU27" s="281"/>
      <c r="FV27" s="281"/>
      <c r="FW27" s="281"/>
      <c r="FX27" s="281"/>
      <c r="FY27" s="281"/>
      <c r="FZ27" s="281"/>
      <c r="GA27" s="281"/>
      <c r="GB27" s="281"/>
      <c r="GC27" s="281"/>
      <c r="GD27" s="281"/>
      <c r="GE27" s="281"/>
      <c r="GF27" s="281"/>
      <c r="GG27" s="281"/>
      <c r="GH27" s="281"/>
      <c r="GI27" s="281"/>
      <c r="GJ27" s="281"/>
      <c r="GK27" s="281"/>
      <c r="GL27" s="281"/>
      <c r="GM27" s="281"/>
      <c r="GN27" s="281"/>
      <c r="GO27" s="281"/>
      <c r="GP27" s="281"/>
      <c r="GQ27" s="281"/>
      <c r="GR27" s="281"/>
      <c r="GS27" s="281"/>
      <c r="GT27" s="281"/>
      <c r="GU27" s="281"/>
      <c r="GV27" s="281"/>
      <c r="GW27" s="281"/>
      <c r="GX27" s="281"/>
      <c r="GY27" s="281"/>
      <c r="GZ27" s="281"/>
      <c r="HA27" s="281"/>
      <c r="HB27" s="281"/>
      <c r="HC27" s="281"/>
      <c r="HD27" s="281"/>
      <c r="HE27" s="281"/>
      <c r="HF27" s="281"/>
      <c r="HG27" s="281"/>
      <c r="HH27" s="281"/>
      <c r="HI27" s="281"/>
      <c r="HJ27" s="281"/>
      <c r="HK27" s="281"/>
      <c r="HL27" s="281"/>
      <c r="HM27" s="281"/>
      <c r="HN27" s="281"/>
      <c r="HO27" s="281"/>
      <c r="HP27" s="281"/>
      <c r="HQ27" s="281"/>
      <c r="HR27" s="281"/>
      <c r="HS27" s="281"/>
      <c r="HT27" s="281"/>
      <c r="HU27" s="281"/>
      <c r="HV27" s="281"/>
      <c r="HW27" s="281"/>
      <c r="HX27" s="281"/>
      <c r="HY27" s="281"/>
      <c r="HZ27" s="281"/>
      <c r="IA27" s="281"/>
      <c r="IB27" s="281"/>
      <c r="IC27" s="281"/>
      <c r="ID27" s="281"/>
      <c r="IE27" s="281"/>
      <c r="IF27" s="281"/>
      <c r="IG27" s="281"/>
      <c r="IH27" s="281"/>
      <c r="II27" s="281"/>
      <c r="IJ27" s="281"/>
      <c r="IK27" s="281"/>
      <c r="IL27" s="281"/>
      <c r="IM27" s="281"/>
      <c r="IN27" s="281"/>
      <c r="IO27" s="281"/>
      <c r="IP27" s="281"/>
      <c r="IQ27" s="281"/>
      <c r="IR27" s="281"/>
      <c r="IS27" s="281"/>
      <c r="IT27" s="281"/>
      <c r="IU27" s="281"/>
      <c r="IV27" s="281"/>
      <c r="IW27" s="281"/>
      <c r="IX27" s="281"/>
    </row>
    <row r="28" spans="1:258" s="125" customFormat="1" ht="18" customHeight="1" x14ac:dyDescent="0.2">
      <c r="A28" s="281"/>
      <c r="B28" s="233" t="s">
        <v>172</v>
      </c>
      <c r="C28" s="406">
        <v>16307</v>
      </c>
      <c r="D28" s="984">
        <v>90.03</v>
      </c>
      <c r="E28" s="276"/>
      <c r="F28" s="238">
        <v>8121</v>
      </c>
      <c r="G28" s="984">
        <v>51.21</v>
      </c>
      <c r="H28" s="276"/>
      <c r="I28" s="282">
        <v>8121</v>
      </c>
      <c r="J28" s="984">
        <v>144.26</v>
      </c>
      <c r="K28" s="511"/>
      <c r="L28" s="511">
        <f t="shared" si="1"/>
        <v>18</v>
      </c>
      <c r="M28" s="511">
        <v>16</v>
      </c>
      <c r="N28" s="511">
        <f t="shared" si="2"/>
        <v>8</v>
      </c>
      <c r="O28" s="512" t="str">
        <f t="shared" si="0"/>
        <v>Castilla - La Mancha</v>
      </c>
      <c r="P28" s="515">
        <f t="shared" si="3"/>
        <v>184.93</v>
      </c>
      <c r="Q28" s="510"/>
      <c r="R28" s="510"/>
      <c r="S28" s="513"/>
      <c r="T28" s="513"/>
      <c r="U28" s="513"/>
      <c r="V28" s="513"/>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c r="DM28" s="281"/>
      <c r="DN28" s="281"/>
      <c r="DO28" s="281"/>
      <c r="DP28" s="281"/>
      <c r="DQ28" s="281"/>
      <c r="DR28" s="281"/>
      <c r="DS28" s="281"/>
      <c r="DT28" s="281"/>
      <c r="DU28" s="281"/>
      <c r="DV28" s="281"/>
      <c r="DW28" s="281"/>
      <c r="DX28" s="281"/>
      <c r="DY28" s="281"/>
      <c r="DZ28" s="281"/>
      <c r="EA28" s="281"/>
      <c r="EB28" s="281"/>
      <c r="EC28" s="281"/>
      <c r="ED28" s="281"/>
      <c r="EE28" s="281"/>
      <c r="EF28" s="281"/>
      <c r="EG28" s="281"/>
      <c r="EH28" s="281"/>
      <c r="EI28" s="281"/>
      <c r="EJ28" s="281"/>
      <c r="EK28" s="281"/>
      <c r="EL28" s="281"/>
      <c r="EM28" s="281"/>
      <c r="EN28" s="281"/>
      <c r="EO28" s="281"/>
      <c r="EP28" s="281"/>
      <c r="EQ28" s="281"/>
      <c r="ER28" s="281"/>
      <c r="ES28" s="281"/>
      <c r="ET28" s="281"/>
      <c r="EU28" s="281"/>
      <c r="EV28" s="281"/>
      <c r="EW28" s="281"/>
      <c r="EX28" s="281"/>
      <c r="EY28" s="281"/>
      <c r="EZ28" s="281"/>
      <c r="FA28" s="281"/>
      <c r="FB28" s="281"/>
      <c r="FC28" s="281"/>
      <c r="FD28" s="281"/>
      <c r="FE28" s="281"/>
      <c r="FF28" s="281"/>
      <c r="FG28" s="281"/>
      <c r="FH28" s="281"/>
      <c r="FI28" s="281"/>
      <c r="FJ28" s="281"/>
      <c r="FK28" s="281"/>
      <c r="FL28" s="281"/>
      <c r="FM28" s="281"/>
      <c r="FN28" s="281"/>
      <c r="FO28" s="281"/>
      <c r="FP28" s="281"/>
      <c r="FQ28" s="281"/>
      <c r="FR28" s="281"/>
      <c r="FS28" s="281"/>
      <c r="FT28" s="281"/>
      <c r="FU28" s="281"/>
      <c r="FV28" s="281"/>
      <c r="FW28" s="281"/>
      <c r="FX28" s="281"/>
      <c r="FY28" s="281"/>
      <c r="FZ28" s="281"/>
      <c r="GA28" s="281"/>
      <c r="GB28" s="281"/>
      <c r="GC28" s="281"/>
      <c r="GD28" s="281"/>
      <c r="GE28" s="281"/>
      <c r="GF28" s="281"/>
      <c r="GG28" s="281"/>
      <c r="GH28" s="281"/>
      <c r="GI28" s="281"/>
      <c r="GJ28" s="281"/>
      <c r="GK28" s="281"/>
      <c r="GL28" s="281"/>
      <c r="GM28" s="281"/>
      <c r="GN28" s="281"/>
      <c r="GO28" s="281"/>
      <c r="GP28" s="281"/>
      <c r="GQ28" s="281"/>
      <c r="GR28" s="281"/>
      <c r="GS28" s="281"/>
      <c r="GT28" s="281"/>
      <c r="GU28" s="281"/>
      <c r="GV28" s="281"/>
      <c r="GW28" s="281"/>
      <c r="GX28" s="281"/>
      <c r="GY28" s="281"/>
      <c r="GZ28" s="281"/>
      <c r="HA28" s="281"/>
      <c r="HB28" s="281"/>
      <c r="HC28" s="281"/>
      <c r="HD28" s="281"/>
      <c r="HE28" s="281"/>
      <c r="HF28" s="281"/>
      <c r="HG28" s="281"/>
      <c r="HH28" s="281"/>
      <c r="HI28" s="281"/>
      <c r="HJ28" s="281"/>
      <c r="HK28" s="281"/>
      <c r="HL28" s="281"/>
      <c r="HM28" s="281"/>
      <c r="HN28" s="281"/>
      <c r="HO28" s="281"/>
      <c r="HP28" s="281"/>
      <c r="HQ28" s="281"/>
      <c r="HR28" s="281"/>
      <c r="HS28" s="281"/>
      <c r="HT28" s="281"/>
      <c r="HU28" s="281"/>
      <c r="HV28" s="281"/>
      <c r="HW28" s="281"/>
      <c r="HX28" s="281"/>
      <c r="HY28" s="281"/>
      <c r="HZ28" s="281"/>
      <c r="IA28" s="281"/>
      <c r="IB28" s="281"/>
      <c r="IC28" s="281"/>
      <c r="ID28" s="281"/>
      <c r="IE28" s="281"/>
      <c r="IF28" s="281"/>
      <c r="IG28" s="281"/>
      <c r="IH28" s="281"/>
      <c r="II28" s="281"/>
      <c r="IJ28" s="281"/>
      <c r="IK28" s="281"/>
      <c r="IL28" s="281"/>
      <c r="IM28" s="281"/>
      <c r="IN28" s="281"/>
      <c r="IO28" s="281"/>
      <c r="IP28" s="281"/>
      <c r="IQ28" s="281"/>
      <c r="IR28" s="281"/>
      <c r="IS28" s="281"/>
      <c r="IT28" s="281"/>
      <c r="IU28" s="281"/>
      <c r="IV28" s="281"/>
      <c r="IW28" s="281"/>
      <c r="IX28" s="281"/>
    </row>
    <row r="29" spans="1:258" s="125" customFormat="1" ht="18" customHeight="1" x14ac:dyDescent="0.2">
      <c r="A29" s="281"/>
      <c r="B29" s="233" t="s">
        <v>49</v>
      </c>
      <c r="C29" s="406">
        <v>2721</v>
      </c>
      <c r="D29" s="985">
        <v>50.74</v>
      </c>
      <c r="E29" s="276"/>
      <c r="F29" s="238">
        <v>1497</v>
      </c>
      <c r="G29" s="985">
        <v>185.72</v>
      </c>
      <c r="H29" s="276"/>
      <c r="I29" s="282">
        <v>1497</v>
      </c>
      <c r="J29" s="985">
        <v>232.8</v>
      </c>
      <c r="K29" s="511"/>
      <c r="L29" s="511">
        <f t="shared" si="1"/>
        <v>12</v>
      </c>
      <c r="M29" s="511">
        <v>17</v>
      </c>
      <c r="N29" s="511">
        <f t="shared" si="2"/>
        <v>15</v>
      </c>
      <c r="O29" s="512" t="str">
        <f t="shared" si="0"/>
        <v>Navarra, Comunidad Foral de</v>
      </c>
      <c r="P29" s="515">
        <f t="shared" si="3"/>
        <v>177.25</v>
      </c>
      <c r="Q29" s="510"/>
      <c r="R29" s="510"/>
      <c r="S29" s="513"/>
      <c r="T29" s="513"/>
      <c r="U29" s="513"/>
      <c r="V29" s="513"/>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c r="DM29" s="281"/>
      <c r="DN29" s="281"/>
      <c r="DO29" s="281"/>
      <c r="DP29" s="281"/>
      <c r="DQ29" s="281"/>
      <c r="DR29" s="281"/>
      <c r="DS29" s="281"/>
      <c r="DT29" s="281"/>
      <c r="DU29" s="281"/>
      <c r="DV29" s="281"/>
      <c r="DW29" s="281"/>
      <c r="DX29" s="281"/>
      <c r="DY29" s="281"/>
      <c r="DZ29" s="281"/>
      <c r="EA29" s="281"/>
      <c r="EB29" s="281"/>
      <c r="EC29" s="281"/>
      <c r="ED29" s="281"/>
      <c r="EE29" s="281"/>
      <c r="EF29" s="281"/>
      <c r="EG29" s="281"/>
      <c r="EH29" s="281"/>
      <c r="EI29" s="281"/>
      <c r="EJ29" s="281"/>
      <c r="EK29" s="281"/>
      <c r="EL29" s="281"/>
      <c r="EM29" s="281"/>
      <c r="EN29" s="281"/>
      <c r="EO29" s="281"/>
      <c r="EP29" s="281"/>
      <c r="EQ29" s="281"/>
      <c r="ER29" s="281"/>
      <c r="ES29" s="281"/>
      <c r="ET29" s="281"/>
      <c r="EU29" s="281"/>
      <c r="EV29" s="281"/>
      <c r="EW29" s="281"/>
      <c r="EX29" s="281"/>
      <c r="EY29" s="281"/>
      <c r="EZ29" s="281"/>
      <c r="FA29" s="281"/>
      <c r="FB29" s="281"/>
      <c r="FC29" s="281"/>
      <c r="FD29" s="281"/>
      <c r="FE29" s="281"/>
      <c r="FF29" s="281"/>
      <c r="FG29" s="281"/>
      <c r="FH29" s="281"/>
      <c r="FI29" s="281"/>
      <c r="FJ29" s="281"/>
      <c r="FK29" s="281"/>
      <c r="FL29" s="281"/>
      <c r="FM29" s="281"/>
      <c r="FN29" s="281"/>
      <c r="FO29" s="281"/>
      <c r="FP29" s="281"/>
      <c r="FQ29" s="281"/>
      <c r="FR29" s="281"/>
      <c r="FS29" s="281"/>
      <c r="FT29" s="281"/>
      <c r="FU29" s="281"/>
      <c r="FV29" s="281"/>
      <c r="FW29" s="281"/>
      <c r="FX29" s="281"/>
      <c r="FY29" s="281"/>
      <c r="FZ29" s="281"/>
      <c r="GA29" s="281"/>
      <c r="GB29" s="281"/>
      <c r="GC29" s="281"/>
      <c r="GD29" s="281"/>
      <c r="GE29" s="281"/>
      <c r="GF29" s="281"/>
      <c r="GG29" s="281"/>
      <c r="GH29" s="281"/>
      <c r="GI29" s="281"/>
      <c r="GJ29" s="281"/>
      <c r="GK29" s="281"/>
      <c r="GL29" s="281"/>
      <c r="GM29" s="281"/>
      <c r="GN29" s="281"/>
      <c r="GO29" s="281"/>
      <c r="GP29" s="281"/>
      <c r="GQ29" s="281"/>
      <c r="GR29" s="281"/>
      <c r="GS29" s="281"/>
      <c r="GT29" s="281"/>
      <c r="GU29" s="281"/>
      <c r="GV29" s="281"/>
      <c r="GW29" s="281"/>
      <c r="GX29" s="281"/>
      <c r="GY29" s="281"/>
      <c r="GZ29" s="281"/>
      <c r="HA29" s="281"/>
      <c r="HB29" s="281"/>
      <c r="HC29" s="281"/>
      <c r="HD29" s="281"/>
      <c r="HE29" s="281"/>
      <c r="HF29" s="281"/>
      <c r="HG29" s="281"/>
      <c r="HH29" s="281"/>
      <c r="HI29" s="281"/>
      <c r="HJ29" s="281"/>
      <c r="HK29" s="281"/>
      <c r="HL29" s="281"/>
      <c r="HM29" s="281"/>
      <c r="HN29" s="281"/>
      <c r="HO29" s="281"/>
      <c r="HP29" s="281"/>
      <c r="HQ29" s="281"/>
      <c r="HR29" s="281"/>
      <c r="HS29" s="281"/>
      <c r="HT29" s="281"/>
      <c r="HU29" s="281"/>
      <c r="HV29" s="281"/>
      <c r="HW29" s="281"/>
      <c r="HX29" s="281"/>
      <c r="HY29" s="281"/>
      <c r="HZ29" s="281"/>
      <c r="IA29" s="281"/>
      <c r="IB29" s="281"/>
      <c r="IC29" s="281"/>
      <c r="ID29" s="281"/>
      <c r="IE29" s="281"/>
      <c r="IF29" s="281"/>
      <c r="IG29" s="281"/>
      <c r="IH29" s="281"/>
      <c r="II29" s="281"/>
      <c r="IJ29" s="281"/>
      <c r="IK29" s="281"/>
      <c r="IL29" s="281"/>
      <c r="IM29" s="281"/>
      <c r="IN29" s="281"/>
      <c r="IO29" s="281"/>
      <c r="IP29" s="281"/>
      <c r="IQ29" s="281"/>
      <c r="IR29" s="281"/>
      <c r="IS29" s="281"/>
      <c r="IT29" s="281"/>
      <c r="IU29" s="281"/>
      <c r="IV29" s="281"/>
      <c r="IW29" s="281"/>
      <c r="IX29" s="281"/>
    </row>
    <row r="30" spans="1:258" s="125" customFormat="1" ht="18" customHeight="1" x14ac:dyDescent="0.2">
      <c r="A30" s="281"/>
      <c r="B30" s="233" t="s">
        <v>42</v>
      </c>
      <c r="C30" s="238">
        <v>393</v>
      </c>
      <c r="D30" s="986">
        <v>41.02</v>
      </c>
      <c r="E30" s="276"/>
      <c r="F30" s="238">
        <v>263</v>
      </c>
      <c r="G30" s="986">
        <v>33.08</v>
      </c>
      <c r="H30" s="276"/>
      <c r="I30" s="282">
        <v>263</v>
      </c>
      <c r="J30" s="986">
        <v>71.27</v>
      </c>
      <c r="K30" s="511"/>
      <c r="L30" s="511">
        <f t="shared" si="1"/>
        <v>20</v>
      </c>
      <c r="M30" s="511">
        <v>18</v>
      </c>
      <c r="N30" s="511">
        <f t="shared" si="2"/>
        <v>16</v>
      </c>
      <c r="O30" s="512" t="str">
        <f t="shared" si="0"/>
        <v>País Vasco*</v>
      </c>
      <c r="P30" s="515">
        <f t="shared" si="3"/>
        <v>144.26</v>
      </c>
      <c r="Q30" s="231"/>
      <c r="R30" s="231"/>
      <c r="S30" s="513"/>
      <c r="T30" s="513"/>
      <c r="U30" s="513"/>
      <c r="V30" s="513"/>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c r="DM30" s="281"/>
      <c r="DN30" s="281"/>
      <c r="DO30" s="281"/>
      <c r="DP30" s="281"/>
      <c r="DQ30" s="281"/>
      <c r="DR30" s="281"/>
      <c r="DS30" s="281"/>
      <c r="DT30" s="281"/>
      <c r="DU30" s="281"/>
      <c r="DV30" s="281"/>
      <c r="DW30" s="281"/>
      <c r="DX30" s="281"/>
      <c r="DY30" s="281"/>
      <c r="DZ30" s="281"/>
      <c r="EA30" s="281"/>
      <c r="EB30" s="281"/>
      <c r="EC30" s="281"/>
      <c r="ED30" s="281"/>
      <c r="EE30" s="281"/>
      <c r="EF30" s="281"/>
      <c r="EG30" s="281"/>
      <c r="EH30" s="281"/>
      <c r="EI30" s="281"/>
      <c r="EJ30" s="281"/>
      <c r="EK30" s="281"/>
      <c r="EL30" s="281"/>
      <c r="EM30" s="281"/>
      <c r="EN30" s="281"/>
      <c r="EO30" s="281"/>
      <c r="EP30" s="281"/>
      <c r="EQ30" s="281"/>
      <c r="ER30" s="281"/>
      <c r="ES30" s="281"/>
      <c r="ET30" s="281"/>
      <c r="EU30" s="281"/>
      <c r="EV30" s="281"/>
      <c r="EW30" s="281"/>
      <c r="EX30" s="281"/>
      <c r="EY30" s="281"/>
      <c r="EZ30" s="281"/>
      <c r="FA30" s="281"/>
      <c r="FB30" s="281"/>
      <c r="FC30" s="281"/>
      <c r="FD30" s="281"/>
      <c r="FE30" s="281"/>
      <c r="FF30" s="281"/>
      <c r="FG30" s="281"/>
      <c r="FH30" s="281"/>
      <c r="FI30" s="281"/>
      <c r="FJ30" s="281"/>
      <c r="FK30" s="281"/>
      <c r="FL30" s="281"/>
      <c r="FM30" s="281"/>
      <c r="FN30" s="281"/>
      <c r="FO30" s="281"/>
      <c r="FP30" s="281"/>
      <c r="FQ30" s="281"/>
      <c r="FR30" s="281"/>
      <c r="FS30" s="281"/>
      <c r="FT30" s="281"/>
      <c r="FU30" s="281"/>
      <c r="FV30" s="281"/>
      <c r="FW30" s="281"/>
      <c r="FX30" s="281"/>
      <c r="FY30" s="281"/>
      <c r="FZ30" s="281"/>
      <c r="GA30" s="281"/>
      <c r="GB30" s="281"/>
      <c r="GC30" s="281"/>
      <c r="GD30" s="281"/>
      <c r="GE30" s="281"/>
      <c r="GF30" s="281"/>
      <c r="GG30" s="281"/>
      <c r="GH30" s="281"/>
      <c r="GI30" s="281"/>
      <c r="GJ30" s="281"/>
      <c r="GK30" s="281"/>
      <c r="GL30" s="281"/>
      <c r="GM30" s="281"/>
      <c r="GN30" s="281"/>
      <c r="GO30" s="281"/>
      <c r="GP30" s="281"/>
      <c r="GQ30" s="281"/>
      <c r="GR30" s="281"/>
      <c r="GS30" s="281"/>
      <c r="GT30" s="281"/>
      <c r="GU30" s="281"/>
      <c r="GV30" s="281"/>
      <c r="GW30" s="281"/>
      <c r="GX30" s="281"/>
      <c r="GY30" s="281"/>
      <c r="GZ30" s="281"/>
      <c r="HA30" s="281"/>
      <c r="HB30" s="281"/>
      <c r="HC30" s="281"/>
      <c r="HD30" s="281"/>
      <c r="HE30" s="281"/>
      <c r="HF30" s="281"/>
      <c r="HG30" s="281"/>
      <c r="HH30" s="281"/>
      <c r="HI30" s="281"/>
      <c r="HJ30" s="281"/>
      <c r="HK30" s="281"/>
      <c r="HL30" s="281"/>
      <c r="HM30" s="281"/>
      <c r="HN30" s="281"/>
      <c r="HO30" s="281"/>
      <c r="HP30" s="281"/>
      <c r="HQ30" s="281"/>
      <c r="HR30" s="281"/>
      <c r="HS30" s="281"/>
      <c r="HT30" s="281"/>
      <c r="HU30" s="281"/>
      <c r="HV30" s="281"/>
      <c r="HW30" s="281"/>
      <c r="HX30" s="281"/>
      <c r="HY30" s="281"/>
      <c r="HZ30" s="281"/>
      <c r="IA30" s="281"/>
      <c r="IB30" s="281"/>
      <c r="IC30" s="281"/>
      <c r="ID30" s="281"/>
      <c r="IE30" s="281"/>
      <c r="IF30" s="281"/>
      <c r="IG30" s="281"/>
      <c r="IH30" s="281"/>
      <c r="II30" s="281"/>
      <c r="IJ30" s="281"/>
      <c r="IK30" s="281"/>
      <c r="IL30" s="281"/>
      <c r="IM30" s="281"/>
      <c r="IN30" s="281"/>
      <c r="IO30" s="281"/>
      <c r="IP30" s="281"/>
      <c r="IQ30" s="281"/>
      <c r="IR30" s="281"/>
      <c r="IS30" s="281"/>
      <c r="IT30" s="281"/>
      <c r="IU30" s="281"/>
      <c r="IV30" s="281"/>
      <c r="IW30" s="281"/>
      <c r="IX30" s="281"/>
    </row>
    <row r="31" spans="1:258" s="125" customFormat="1" ht="18" customHeight="1" x14ac:dyDescent="0.2">
      <c r="A31" s="281"/>
      <c r="B31" s="502" t="s">
        <v>50</v>
      </c>
      <c r="C31" s="503">
        <v>463</v>
      </c>
      <c r="D31" s="987">
        <v>137.94</v>
      </c>
      <c r="E31" s="232"/>
      <c r="F31" s="503">
        <v>229</v>
      </c>
      <c r="G31" s="987">
        <v>102.72</v>
      </c>
      <c r="H31" s="232"/>
      <c r="I31" s="503">
        <v>229</v>
      </c>
      <c r="J31" s="987">
        <v>247.68</v>
      </c>
      <c r="K31" s="511"/>
      <c r="L31" s="511">
        <f t="shared" si="1"/>
        <v>11</v>
      </c>
      <c r="M31" s="511">
        <v>19</v>
      </c>
      <c r="N31" s="511">
        <f t="shared" si="2"/>
        <v>7</v>
      </c>
      <c r="O31" s="512" t="str">
        <f t="shared" si="0"/>
        <v>Castilla y León*</v>
      </c>
      <c r="P31" s="515">
        <f t="shared" si="3"/>
        <v>123.22</v>
      </c>
      <c r="Q31" s="430"/>
      <c r="R31" s="430"/>
      <c r="S31" s="513"/>
      <c r="T31" s="513"/>
      <c r="U31" s="513"/>
      <c r="V31" s="513"/>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c r="DM31" s="281"/>
      <c r="DN31" s="281"/>
      <c r="DO31" s="281"/>
      <c r="DP31" s="281"/>
      <c r="DQ31" s="281"/>
      <c r="DR31" s="281"/>
      <c r="DS31" s="281"/>
      <c r="DT31" s="281"/>
      <c r="DU31" s="281"/>
      <c r="DV31" s="281"/>
      <c r="DW31" s="281"/>
      <c r="DX31" s="281"/>
      <c r="DY31" s="281"/>
      <c r="DZ31" s="281"/>
      <c r="EA31" s="281"/>
      <c r="EB31" s="281"/>
      <c r="EC31" s="281"/>
      <c r="ED31" s="281"/>
      <c r="EE31" s="281"/>
      <c r="EF31" s="281"/>
      <c r="EG31" s="281"/>
      <c r="EH31" s="281"/>
      <c r="EI31" s="281"/>
      <c r="EJ31" s="281"/>
      <c r="EK31" s="281"/>
      <c r="EL31" s="281"/>
      <c r="EM31" s="281"/>
      <c r="EN31" s="281"/>
      <c r="EO31" s="281"/>
      <c r="EP31" s="281"/>
      <c r="EQ31" s="281"/>
      <c r="ER31" s="281"/>
      <c r="ES31" s="281"/>
      <c r="ET31" s="281"/>
      <c r="EU31" s="281"/>
      <c r="EV31" s="281"/>
      <c r="EW31" s="281"/>
      <c r="EX31" s="281"/>
      <c r="EY31" s="281"/>
      <c r="EZ31" s="281"/>
      <c r="FA31" s="281"/>
      <c r="FB31" s="281"/>
      <c r="FC31" s="281"/>
      <c r="FD31" s="281"/>
      <c r="FE31" s="281"/>
      <c r="FF31" s="281"/>
      <c r="FG31" s="281"/>
      <c r="FH31" s="281"/>
      <c r="FI31" s="281"/>
      <c r="FJ31" s="281"/>
      <c r="FK31" s="281"/>
      <c r="FL31" s="281"/>
      <c r="FM31" s="281"/>
      <c r="FN31" s="281"/>
      <c r="FO31" s="281"/>
      <c r="FP31" s="281"/>
      <c r="FQ31" s="281"/>
      <c r="FR31" s="281"/>
      <c r="FS31" s="281"/>
      <c r="FT31" s="281"/>
      <c r="FU31" s="281"/>
      <c r="FV31" s="281"/>
      <c r="FW31" s="281"/>
      <c r="FX31" s="281"/>
      <c r="FY31" s="281"/>
      <c r="FZ31" s="281"/>
      <c r="GA31" s="281"/>
      <c r="GB31" s="281"/>
      <c r="GC31" s="281"/>
      <c r="GD31" s="281"/>
      <c r="GE31" s="281"/>
      <c r="GF31" s="281"/>
      <c r="GG31" s="281"/>
      <c r="GH31" s="281"/>
      <c r="GI31" s="281"/>
      <c r="GJ31" s="281"/>
      <c r="GK31" s="281"/>
      <c r="GL31" s="281"/>
      <c r="GM31" s="281"/>
      <c r="GN31" s="281"/>
      <c r="GO31" s="281"/>
      <c r="GP31" s="281"/>
      <c r="GQ31" s="281"/>
      <c r="GR31" s="281"/>
      <c r="GS31" s="281"/>
      <c r="GT31" s="281"/>
      <c r="GU31" s="281"/>
      <c r="GV31" s="281"/>
      <c r="GW31" s="281"/>
      <c r="GX31" s="281"/>
      <c r="GY31" s="281"/>
      <c r="GZ31" s="281"/>
      <c r="HA31" s="281"/>
      <c r="HB31" s="281"/>
      <c r="HC31" s="281"/>
      <c r="HD31" s="281"/>
      <c r="HE31" s="281"/>
      <c r="HF31" s="281"/>
      <c r="HG31" s="281"/>
      <c r="HH31" s="281"/>
      <c r="HI31" s="281"/>
      <c r="HJ31" s="281"/>
      <c r="HK31" s="281"/>
      <c r="HL31" s="281"/>
      <c r="HM31" s="281"/>
      <c r="HN31" s="281"/>
      <c r="HO31" s="281"/>
      <c r="HP31" s="281"/>
      <c r="HQ31" s="281"/>
      <c r="HR31" s="281"/>
      <c r="HS31" s="281"/>
      <c r="HT31" s="281"/>
      <c r="HU31" s="281"/>
      <c r="HV31" s="281"/>
      <c r="HW31" s="281"/>
      <c r="HX31" s="281"/>
      <c r="HY31" s="281"/>
      <c r="HZ31" s="281"/>
      <c r="IA31" s="281"/>
      <c r="IB31" s="281"/>
      <c r="IC31" s="281"/>
      <c r="ID31" s="281"/>
      <c r="IE31" s="281"/>
      <c r="IF31" s="281"/>
      <c r="IG31" s="281"/>
      <c r="IH31" s="281"/>
      <c r="II31" s="281"/>
      <c r="IJ31" s="281"/>
      <c r="IK31" s="281"/>
      <c r="IL31" s="281"/>
      <c r="IM31" s="281"/>
      <c r="IN31" s="281"/>
      <c r="IO31" s="281"/>
      <c r="IP31" s="281"/>
      <c r="IQ31" s="281"/>
      <c r="IR31" s="281"/>
      <c r="IS31" s="281"/>
      <c r="IT31" s="281"/>
      <c r="IU31" s="281"/>
      <c r="IV31" s="281"/>
      <c r="IW31" s="281"/>
      <c r="IX31" s="281"/>
    </row>
    <row r="32" spans="1:258" s="125" customFormat="1" ht="5.25" customHeight="1" x14ac:dyDescent="0.2">
      <c r="A32" s="281"/>
      <c r="B32" s="293"/>
      <c r="C32" s="221"/>
      <c r="D32" s="249"/>
      <c r="E32" s="293"/>
      <c r="F32" s="293"/>
      <c r="G32" s="294"/>
      <c r="H32" s="293"/>
      <c r="I32" s="256"/>
      <c r="J32" s="294"/>
      <c r="K32" s="514"/>
      <c r="L32" s="511"/>
      <c r="M32" s="511">
        <v>20</v>
      </c>
      <c r="N32" s="511">
        <f t="shared" si="2"/>
        <v>18</v>
      </c>
      <c r="O32" s="512" t="str">
        <f t="shared" si="0"/>
        <v>Ceuta</v>
      </c>
      <c r="P32" s="515">
        <f t="shared" si="3"/>
        <v>71.27</v>
      </c>
      <c r="Q32" s="439"/>
      <c r="R32" s="439"/>
      <c r="S32" s="513"/>
      <c r="T32" s="513"/>
      <c r="U32" s="513"/>
      <c r="V32" s="513"/>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c r="DM32" s="281"/>
      <c r="DN32" s="281"/>
      <c r="DO32" s="281"/>
      <c r="DP32" s="281"/>
      <c r="DQ32" s="281"/>
      <c r="DR32" s="281"/>
      <c r="DS32" s="281"/>
      <c r="DT32" s="281"/>
      <c r="DU32" s="281"/>
      <c r="DV32" s="281"/>
      <c r="DW32" s="281"/>
      <c r="DX32" s="281"/>
      <c r="DY32" s="281"/>
      <c r="DZ32" s="281"/>
      <c r="EA32" s="281"/>
      <c r="EB32" s="281"/>
      <c r="EC32" s="281"/>
      <c r="ED32" s="281"/>
      <c r="EE32" s="281"/>
      <c r="EF32" s="281"/>
      <c r="EG32" s="281"/>
      <c r="EH32" s="281"/>
      <c r="EI32" s="281"/>
      <c r="EJ32" s="281"/>
      <c r="EK32" s="281"/>
      <c r="EL32" s="281"/>
      <c r="EM32" s="281"/>
      <c r="EN32" s="281"/>
      <c r="EO32" s="281"/>
      <c r="EP32" s="281"/>
      <c r="EQ32" s="281"/>
      <c r="ER32" s="281"/>
      <c r="ES32" s="281"/>
      <c r="ET32" s="281"/>
      <c r="EU32" s="281"/>
      <c r="EV32" s="281"/>
      <c r="EW32" s="281"/>
      <c r="EX32" s="281"/>
      <c r="EY32" s="281"/>
      <c r="EZ32" s="281"/>
      <c r="FA32" s="281"/>
      <c r="FB32" s="281"/>
      <c r="FC32" s="281"/>
      <c r="FD32" s="281"/>
      <c r="FE32" s="281"/>
      <c r="FF32" s="281"/>
      <c r="FG32" s="281"/>
      <c r="FH32" s="281"/>
      <c r="FI32" s="281"/>
      <c r="FJ32" s="281"/>
      <c r="FK32" s="281"/>
      <c r="FL32" s="281"/>
      <c r="FM32" s="281"/>
      <c r="FN32" s="281"/>
      <c r="FO32" s="281"/>
      <c r="FP32" s="281"/>
      <c r="FQ32" s="281"/>
      <c r="FR32" s="281"/>
      <c r="FS32" s="281"/>
      <c r="FT32" s="281"/>
      <c r="FU32" s="281"/>
      <c r="FV32" s="281"/>
      <c r="FW32" s="281"/>
      <c r="FX32" s="281"/>
      <c r="FY32" s="281"/>
      <c r="FZ32" s="281"/>
      <c r="GA32" s="281"/>
      <c r="GB32" s="281"/>
      <c r="GC32" s="281"/>
      <c r="GD32" s="281"/>
      <c r="GE32" s="281"/>
      <c r="GF32" s="281"/>
      <c r="GG32" s="281"/>
      <c r="GH32" s="281"/>
      <c r="GI32" s="281"/>
      <c r="GJ32" s="281"/>
      <c r="GK32" s="281"/>
      <c r="GL32" s="281"/>
      <c r="GM32" s="281"/>
      <c r="GN32" s="281"/>
      <c r="GO32" s="281"/>
      <c r="GP32" s="281"/>
      <c r="GQ32" s="281"/>
      <c r="GR32" s="281"/>
      <c r="GS32" s="281"/>
      <c r="GT32" s="281"/>
      <c r="GU32" s="281"/>
      <c r="GV32" s="281"/>
      <c r="GW32" s="281"/>
      <c r="GX32" s="281"/>
      <c r="GY32" s="281"/>
      <c r="GZ32" s="281"/>
      <c r="HA32" s="281"/>
      <c r="HB32" s="281"/>
      <c r="HC32" s="281"/>
      <c r="HD32" s="281"/>
      <c r="HE32" s="281"/>
      <c r="HF32" s="281"/>
      <c r="HG32" s="281"/>
      <c r="HH32" s="281"/>
      <c r="HI32" s="281"/>
      <c r="HJ32" s="281"/>
      <c r="HK32" s="281"/>
      <c r="HL32" s="281"/>
      <c r="HM32" s="281"/>
      <c r="HN32" s="281"/>
      <c r="HO32" s="281"/>
      <c r="HP32" s="281"/>
      <c r="HQ32" s="281"/>
      <c r="HR32" s="281"/>
      <c r="HS32" s="281"/>
      <c r="HT32" s="281"/>
      <c r="HU32" s="281"/>
      <c r="HV32" s="281"/>
      <c r="HW32" s="281"/>
      <c r="HX32" s="281"/>
      <c r="HY32" s="281"/>
      <c r="HZ32" s="281"/>
      <c r="IA32" s="281"/>
      <c r="IB32" s="281"/>
      <c r="IC32" s="281"/>
      <c r="ID32" s="281"/>
      <c r="IE32" s="281"/>
      <c r="IF32" s="281"/>
      <c r="IG32" s="281"/>
      <c r="IH32" s="281"/>
      <c r="II32" s="281"/>
      <c r="IJ32" s="281"/>
      <c r="IK32" s="281"/>
      <c r="IL32" s="281"/>
      <c r="IM32" s="281"/>
      <c r="IN32" s="281"/>
      <c r="IO32" s="281"/>
      <c r="IP32" s="281"/>
      <c r="IQ32" s="281"/>
      <c r="IR32" s="281"/>
      <c r="IS32" s="281"/>
      <c r="IT32" s="281"/>
      <c r="IU32" s="281"/>
      <c r="IV32" s="281"/>
      <c r="IW32" s="281"/>
      <c r="IX32" s="281"/>
    </row>
    <row r="33" spans="1:258" s="27" customFormat="1" ht="15.75" customHeight="1" x14ac:dyDescent="0.2">
      <c r="A33" s="222"/>
      <c r="B33" s="298" t="s">
        <v>3</v>
      </c>
      <c r="C33" s="253">
        <v>308873</v>
      </c>
      <c r="D33" s="504">
        <v>205.54</v>
      </c>
      <c r="E33" s="299"/>
      <c r="F33" s="253">
        <v>207508</v>
      </c>
      <c r="G33" s="504">
        <v>102.73</v>
      </c>
      <c r="H33" s="211"/>
      <c r="I33" s="253">
        <v>207508</v>
      </c>
      <c r="J33" s="504">
        <v>331.26</v>
      </c>
      <c r="K33" s="439"/>
      <c r="L33" s="511">
        <f t="shared" si="1"/>
        <v>6</v>
      </c>
      <c r="M33" s="439"/>
      <c r="N33" s="439"/>
      <c r="O33" s="439"/>
      <c r="P33" s="439"/>
      <c r="Q33" s="439"/>
      <c r="R33" s="439"/>
      <c r="S33" s="513"/>
      <c r="T33" s="513"/>
      <c r="U33" s="513"/>
      <c r="V33" s="513"/>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c r="BH33" s="222"/>
      <c r="BI33" s="222"/>
      <c r="BJ33" s="222"/>
      <c r="BK33" s="222"/>
      <c r="BL33" s="222"/>
      <c r="BM33" s="222"/>
      <c r="BN33" s="222"/>
      <c r="BO33" s="222"/>
      <c r="BP33" s="222"/>
      <c r="BQ33" s="222"/>
      <c r="BR33" s="222"/>
      <c r="BS33" s="222"/>
      <c r="BT33" s="222"/>
      <c r="BU33" s="222"/>
      <c r="BV33" s="222"/>
      <c r="BW33" s="222"/>
      <c r="BX33" s="222"/>
      <c r="BY33" s="222"/>
      <c r="BZ33" s="222"/>
      <c r="CA33" s="222"/>
      <c r="CB33" s="222"/>
      <c r="CC33" s="222"/>
      <c r="CD33" s="222"/>
      <c r="CE33" s="222"/>
      <c r="CF33" s="222"/>
      <c r="CG33" s="222"/>
      <c r="CH33" s="222"/>
      <c r="CI33" s="222"/>
      <c r="CJ33" s="222"/>
      <c r="CK33" s="222"/>
      <c r="CL33" s="222"/>
      <c r="CM33" s="222"/>
      <c r="CN33" s="222"/>
      <c r="CO33" s="222"/>
      <c r="CP33" s="222"/>
      <c r="CQ33" s="222"/>
      <c r="CR33" s="222"/>
      <c r="CS33" s="222"/>
      <c r="CT33" s="222"/>
      <c r="CU33" s="222"/>
      <c r="CV33" s="222"/>
      <c r="CW33" s="222"/>
      <c r="CX33" s="222"/>
      <c r="CY33" s="222"/>
      <c r="CZ33" s="222"/>
      <c r="DA33" s="222"/>
      <c r="DB33" s="222"/>
      <c r="DC33" s="222"/>
      <c r="DD33" s="222"/>
      <c r="DE33" s="222"/>
      <c r="DF33" s="222"/>
      <c r="DG33" s="222"/>
      <c r="DH33" s="222"/>
      <c r="DI33" s="222"/>
      <c r="DJ33" s="222"/>
      <c r="DK33" s="222"/>
      <c r="DL33" s="222"/>
      <c r="DM33" s="222"/>
      <c r="DN33" s="222"/>
      <c r="DO33" s="222"/>
      <c r="DP33" s="222"/>
      <c r="DQ33" s="222"/>
      <c r="DR33" s="222"/>
      <c r="DS33" s="222"/>
      <c r="DT33" s="222"/>
      <c r="DU33" s="222"/>
      <c r="DV33" s="222"/>
      <c r="DW33" s="222"/>
      <c r="DX33" s="222"/>
      <c r="DY33" s="222"/>
      <c r="DZ33" s="222"/>
      <c r="EA33" s="222"/>
      <c r="EB33" s="222"/>
      <c r="EC33" s="222"/>
      <c r="ED33" s="222"/>
      <c r="EE33" s="222"/>
      <c r="EF33" s="222"/>
      <c r="EG33" s="222"/>
      <c r="EH33" s="222"/>
      <c r="EI33" s="222"/>
      <c r="EJ33" s="222"/>
      <c r="EK33" s="222"/>
      <c r="EL33" s="222"/>
      <c r="EM33" s="222"/>
      <c r="EN33" s="222"/>
      <c r="EO33" s="222"/>
      <c r="EP33" s="222"/>
      <c r="EQ33" s="222"/>
      <c r="ER33" s="222"/>
      <c r="ES33" s="222"/>
      <c r="ET33" s="222"/>
      <c r="EU33" s="222"/>
      <c r="EV33" s="222"/>
      <c r="EW33" s="222"/>
      <c r="EX33" s="222"/>
      <c r="EY33" s="222"/>
      <c r="EZ33" s="222"/>
      <c r="FA33" s="222"/>
      <c r="FB33" s="222"/>
      <c r="FC33" s="222"/>
      <c r="FD33" s="222"/>
      <c r="FE33" s="222"/>
      <c r="FF33" s="222"/>
      <c r="FG33" s="222"/>
      <c r="FH33" s="222"/>
      <c r="FI33" s="222"/>
      <c r="FJ33" s="222"/>
      <c r="FK33" s="222"/>
      <c r="FL33" s="222"/>
      <c r="FM33" s="222"/>
      <c r="FN33" s="222"/>
      <c r="FO33" s="222"/>
      <c r="FP33" s="222"/>
      <c r="FQ33" s="222"/>
      <c r="FR33" s="222"/>
      <c r="FS33" s="222"/>
      <c r="FT33" s="222"/>
      <c r="FU33" s="222"/>
      <c r="FV33" s="222"/>
      <c r="FW33" s="222"/>
      <c r="FX33" s="222"/>
      <c r="FY33" s="222"/>
      <c r="FZ33" s="222"/>
      <c r="GA33" s="222"/>
      <c r="GB33" s="222"/>
      <c r="GC33" s="222"/>
      <c r="GD33" s="222"/>
      <c r="GE33" s="222"/>
      <c r="GF33" s="222"/>
      <c r="GG33" s="222"/>
      <c r="GH33" s="222"/>
      <c r="GI33" s="222"/>
      <c r="GJ33" s="222"/>
      <c r="GK33" s="222"/>
      <c r="GL33" s="222"/>
      <c r="GM33" s="222"/>
      <c r="GN33" s="222"/>
      <c r="GO33" s="222"/>
      <c r="GP33" s="222"/>
      <c r="GQ33" s="222"/>
      <c r="GR33" s="222"/>
      <c r="GS33" s="222"/>
      <c r="GT33" s="222"/>
      <c r="GU33" s="222"/>
      <c r="GV33" s="222"/>
      <c r="GW33" s="222"/>
      <c r="GX33" s="222"/>
      <c r="GY33" s="222"/>
      <c r="GZ33" s="222"/>
      <c r="HA33" s="222"/>
      <c r="HB33" s="222"/>
      <c r="HC33" s="222"/>
      <c r="HD33" s="222"/>
      <c r="HE33" s="222"/>
      <c r="HF33" s="222"/>
      <c r="HG33" s="222"/>
      <c r="HH33" s="222"/>
      <c r="HI33" s="222"/>
      <c r="HJ33" s="222"/>
      <c r="HK33" s="222"/>
      <c r="HL33" s="222"/>
      <c r="HM33" s="222"/>
      <c r="HN33" s="222"/>
      <c r="HO33" s="222"/>
      <c r="HP33" s="222"/>
      <c r="HQ33" s="222"/>
      <c r="HR33" s="222"/>
      <c r="HS33" s="222"/>
      <c r="HT33" s="222"/>
      <c r="HU33" s="222"/>
      <c r="HV33" s="222"/>
      <c r="HW33" s="222"/>
      <c r="HX33" s="222"/>
      <c r="HY33" s="222"/>
      <c r="HZ33" s="222"/>
      <c r="IA33" s="222"/>
      <c r="IB33" s="222"/>
      <c r="IC33" s="222"/>
      <c r="ID33" s="222"/>
      <c r="IE33" s="222"/>
      <c r="IF33" s="222"/>
      <c r="IG33" s="222"/>
      <c r="IH33" s="222"/>
      <c r="II33" s="222"/>
      <c r="IJ33" s="222"/>
      <c r="IK33" s="222"/>
      <c r="IL33" s="222"/>
      <c r="IM33" s="222"/>
      <c r="IN33" s="222"/>
      <c r="IO33" s="222"/>
      <c r="IP33" s="222"/>
      <c r="IQ33" s="222"/>
      <c r="IR33" s="222"/>
      <c r="IS33" s="222"/>
      <c r="IT33" s="222"/>
      <c r="IU33" s="222"/>
      <c r="IV33" s="222"/>
      <c r="IW33" s="222"/>
      <c r="IX33" s="222"/>
    </row>
    <row r="34" spans="1:258" s="27" customFormat="1" ht="9.75" customHeight="1" x14ac:dyDescent="0.2">
      <c r="A34" s="222"/>
      <c r="B34" s="300"/>
      <c r="C34" s="300"/>
      <c r="D34" s="300"/>
      <c r="E34" s="299"/>
      <c r="F34" s="301"/>
      <c r="G34" s="302"/>
      <c r="H34" s="211"/>
      <c r="I34" s="301"/>
      <c r="J34" s="302"/>
      <c r="K34" s="297"/>
      <c r="L34" s="297"/>
      <c r="M34" s="297"/>
      <c r="N34" s="297"/>
      <c r="O34" s="297"/>
      <c r="P34" s="297"/>
      <c r="Q34" s="261"/>
      <c r="R34" s="261"/>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c r="BH34" s="222"/>
      <c r="BI34" s="222"/>
      <c r="BJ34" s="222"/>
      <c r="BK34" s="222"/>
      <c r="BL34" s="222"/>
      <c r="BM34" s="222"/>
      <c r="BN34" s="222"/>
      <c r="BO34" s="222"/>
      <c r="BP34" s="222"/>
      <c r="BQ34" s="222"/>
      <c r="BR34" s="222"/>
      <c r="BS34" s="222"/>
      <c r="BT34" s="222"/>
      <c r="BU34" s="222"/>
      <c r="BV34" s="222"/>
      <c r="BW34" s="222"/>
      <c r="BX34" s="222"/>
      <c r="BY34" s="222"/>
      <c r="BZ34" s="222"/>
      <c r="CA34" s="222"/>
      <c r="CB34" s="222"/>
      <c r="CC34" s="222"/>
      <c r="CD34" s="222"/>
      <c r="CE34" s="222"/>
      <c r="CF34" s="222"/>
      <c r="CG34" s="222"/>
      <c r="CH34" s="222"/>
      <c r="CI34" s="222"/>
      <c r="CJ34" s="222"/>
      <c r="CK34" s="222"/>
      <c r="CL34" s="222"/>
      <c r="CM34" s="222"/>
      <c r="CN34" s="222"/>
      <c r="CO34" s="222"/>
      <c r="CP34" s="222"/>
      <c r="CQ34" s="222"/>
      <c r="CR34" s="222"/>
      <c r="CS34" s="222"/>
      <c r="CT34" s="222"/>
      <c r="CU34" s="222"/>
      <c r="CV34" s="222"/>
      <c r="CW34" s="222"/>
      <c r="CX34" s="222"/>
      <c r="CY34" s="222"/>
      <c r="CZ34" s="222"/>
      <c r="DA34" s="222"/>
      <c r="DB34" s="222"/>
      <c r="DC34" s="222"/>
      <c r="DD34" s="222"/>
      <c r="DE34" s="222"/>
      <c r="DF34" s="222"/>
      <c r="DG34" s="222"/>
      <c r="DH34" s="222"/>
      <c r="DI34" s="222"/>
      <c r="DJ34" s="222"/>
      <c r="DK34" s="222"/>
      <c r="DL34" s="222"/>
      <c r="DM34" s="222"/>
      <c r="DN34" s="222"/>
      <c r="DO34" s="222"/>
      <c r="DP34" s="222"/>
      <c r="DQ34" s="222"/>
      <c r="DR34" s="222"/>
      <c r="DS34" s="222"/>
      <c r="DT34" s="222"/>
      <c r="DU34" s="222"/>
      <c r="DV34" s="222"/>
      <c r="DW34" s="222"/>
      <c r="DX34" s="222"/>
      <c r="DY34" s="222"/>
      <c r="DZ34" s="222"/>
      <c r="EA34" s="222"/>
      <c r="EB34" s="222"/>
      <c r="EC34" s="222"/>
      <c r="ED34" s="222"/>
      <c r="EE34" s="222"/>
      <c r="EF34" s="222"/>
      <c r="EG34" s="222"/>
      <c r="EH34" s="222"/>
      <c r="EI34" s="222"/>
      <c r="EJ34" s="222"/>
      <c r="EK34" s="222"/>
      <c r="EL34" s="222"/>
      <c r="EM34" s="222"/>
      <c r="EN34" s="222"/>
      <c r="EO34" s="222"/>
      <c r="EP34" s="222"/>
      <c r="EQ34" s="222"/>
      <c r="ER34" s="222"/>
      <c r="ES34" s="222"/>
      <c r="ET34" s="222"/>
      <c r="EU34" s="222"/>
      <c r="EV34" s="222"/>
      <c r="EW34" s="222"/>
      <c r="EX34" s="222"/>
      <c r="EY34" s="222"/>
      <c r="EZ34" s="222"/>
      <c r="FA34" s="222"/>
      <c r="FB34" s="222"/>
      <c r="FC34" s="222"/>
      <c r="FD34" s="222"/>
      <c r="FE34" s="222"/>
      <c r="FF34" s="222"/>
      <c r="FG34" s="222"/>
      <c r="FH34" s="222"/>
      <c r="FI34" s="222"/>
      <c r="FJ34" s="222"/>
      <c r="FK34" s="222"/>
      <c r="FL34" s="222"/>
      <c r="FM34" s="222"/>
      <c r="FN34" s="222"/>
      <c r="FO34" s="222"/>
      <c r="FP34" s="222"/>
      <c r="FQ34" s="222"/>
      <c r="FR34" s="222"/>
      <c r="FS34" s="222"/>
      <c r="FT34" s="222"/>
      <c r="FU34" s="222"/>
      <c r="FV34" s="222"/>
      <c r="FW34" s="222"/>
      <c r="FX34" s="222"/>
      <c r="FY34" s="222"/>
      <c r="FZ34" s="222"/>
      <c r="GA34" s="222"/>
      <c r="GB34" s="222"/>
      <c r="GC34" s="222"/>
      <c r="GD34" s="222"/>
      <c r="GE34" s="222"/>
      <c r="GF34" s="222"/>
      <c r="GG34" s="222"/>
      <c r="GH34" s="222"/>
      <c r="GI34" s="222"/>
      <c r="GJ34" s="222"/>
      <c r="GK34" s="222"/>
      <c r="GL34" s="222"/>
      <c r="GM34" s="222"/>
      <c r="GN34" s="222"/>
      <c r="GO34" s="222"/>
      <c r="GP34" s="222"/>
      <c r="GQ34" s="222"/>
      <c r="GR34" s="222"/>
      <c r="GS34" s="222"/>
      <c r="GT34" s="222"/>
      <c r="GU34" s="222"/>
      <c r="GV34" s="222"/>
      <c r="GW34" s="222"/>
      <c r="GX34" s="222"/>
      <c r="GY34" s="222"/>
      <c r="GZ34" s="222"/>
      <c r="HA34" s="222"/>
      <c r="HB34" s="222"/>
      <c r="HC34" s="222"/>
      <c r="HD34" s="222"/>
      <c r="HE34" s="222"/>
      <c r="HF34" s="222"/>
      <c r="HG34" s="222"/>
      <c r="HH34" s="222"/>
      <c r="HI34" s="222"/>
      <c r="HJ34" s="222"/>
      <c r="HK34" s="222"/>
      <c r="HL34" s="222"/>
      <c r="HM34" s="222"/>
      <c r="HN34" s="222"/>
      <c r="HO34" s="222"/>
      <c r="HP34" s="222"/>
      <c r="HQ34" s="222"/>
      <c r="HR34" s="222"/>
      <c r="HS34" s="222"/>
      <c r="HT34" s="222"/>
      <c r="HU34" s="222"/>
      <c r="HV34" s="222"/>
      <c r="HW34" s="222"/>
      <c r="HX34" s="222"/>
      <c r="HY34" s="222"/>
      <c r="HZ34" s="222"/>
      <c r="IA34" s="222"/>
      <c r="IB34" s="222"/>
      <c r="IC34" s="222"/>
      <c r="ID34" s="222"/>
      <c r="IE34" s="222"/>
      <c r="IF34" s="222"/>
      <c r="IG34" s="222"/>
      <c r="IH34" s="222"/>
      <c r="II34" s="222"/>
      <c r="IJ34" s="222"/>
      <c r="IK34" s="222"/>
      <c r="IL34" s="222"/>
      <c r="IM34" s="222"/>
      <c r="IN34" s="222"/>
      <c r="IO34" s="222"/>
      <c r="IP34" s="222"/>
      <c r="IQ34" s="222"/>
      <c r="IR34" s="222"/>
      <c r="IS34" s="222"/>
      <c r="IT34" s="222"/>
      <c r="IU34" s="222"/>
      <c r="IV34" s="222"/>
      <c r="IW34" s="222"/>
      <c r="IX34" s="222"/>
    </row>
    <row r="35" spans="1:258" s="20" customFormat="1" ht="18.75" customHeight="1" x14ac:dyDescent="0.2">
      <c r="A35" s="251"/>
      <c r="B35" s="1057" t="s">
        <v>192</v>
      </c>
      <c r="C35" s="1057"/>
      <c r="D35" s="1057"/>
      <c r="E35" s="1057"/>
      <c r="F35" s="1057"/>
      <c r="G35" s="1057"/>
      <c r="H35" s="1057"/>
      <c r="I35" s="1057"/>
      <c r="J35" s="1057"/>
      <c r="K35" s="1057"/>
      <c r="L35" s="1057"/>
      <c r="M35" s="1057"/>
      <c r="N35" s="1057"/>
      <c r="O35" s="251"/>
      <c r="P35" s="261"/>
      <c r="Q35" s="264"/>
      <c r="R35" s="264"/>
      <c r="S35" s="251"/>
      <c r="T35" s="251"/>
      <c r="U35" s="251"/>
      <c r="V35" s="251"/>
      <c r="W35" s="251"/>
      <c r="X35" s="251"/>
      <c r="Y35" s="251"/>
      <c r="Z35" s="251"/>
      <c r="AA35" s="251"/>
      <c r="AB35" s="251"/>
      <c r="AC35" s="251"/>
      <c r="AD35" s="251"/>
      <c r="AE35" s="251"/>
      <c r="AF35" s="251"/>
      <c r="AG35" s="251"/>
      <c r="AH35" s="251"/>
      <c r="AI35" s="251"/>
      <c r="AJ35" s="251"/>
      <c r="AK35" s="251"/>
      <c r="AL35" s="251"/>
      <c r="AM35" s="251"/>
      <c r="AN35" s="251"/>
      <c r="AO35" s="251"/>
      <c r="AP35" s="251"/>
      <c r="AQ35" s="251"/>
      <c r="AR35" s="251"/>
      <c r="AS35" s="251"/>
      <c r="AT35" s="251"/>
      <c r="AU35" s="251"/>
      <c r="AV35" s="251"/>
      <c r="AW35" s="251"/>
      <c r="AX35" s="251"/>
      <c r="AY35" s="251"/>
      <c r="AZ35" s="251"/>
      <c r="BA35" s="251"/>
      <c r="BB35" s="251"/>
      <c r="BC35" s="251"/>
      <c r="BD35" s="251"/>
      <c r="BE35" s="251"/>
      <c r="BF35" s="251"/>
      <c r="BG35" s="251"/>
      <c r="BH35" s="251"/>
      <c r="BI35" s="251"/>
      <c r="BJ35" s="251"/>
      <c r="BK35" s="251"/>
      <c r="BL35" s="251"/>
      <c r="BM35" s="251"/>
      <c r="BN35" s="251"/>
      <c r="BO35" s="251"/>
      <c r="BP35" s="251"/>
      <c r="BQ35" s="251"/>
      <c r="BR35" s="251"/>
      <c r="BS35" s="251"/>
      <c r="BT35" s="251"/>
      <c r="BU35" s="251"/>
      <c r="BV35" s="251"/>
      <c r="BW35" s="251"/>
      <c r="BX35" s="251"/>
      <c r="BY35" s="251"/>
      <c r="BZ35" s="251"/>
      <c r="CA35" s="251"/>
      <c r="CB35" s="251"/>
      <c r="CC35" s="251"/>
      <c r="CD35" s="251"/>
      <c r="CE35" s="251"/>
      <c r="CF35" s="251"/>
      <c r="CG35" s="251"/>
      <c r="CH35" s="251"/>
      <c r="CI35" s="251"/>
      <c r="CJ35" s="251"/>
      <c r="CK35" s="251"/>
      <c r="CL35" s="251"/>
      <c r="CM35" s="251"/>
      <c r="CN35" s="251"/>
      <c r="CO35" s="251"/>
      <c r="CP35" s="251"/>
      <c r="CQ35" s="251"/>
      <c r="CR35" s="251"/>
      <c r="CS35" s="251"/>
      <c r="CT35" s="251"/>
      <c r="CU35" s="251"/>
      <c r="CV35" s="251"/>
      <c r="CW35" s="251"/>
      <c r="CX35" s="251"/>
      <c r="CY35" s="251"/>
      <c r="CZ35" s="251"/>
      <c r="DA35" s="251"/>
      <c r="DB35" s="251"/>
      <c r="DC35" s="251"/>
      <c r="DD35" s="251"/>
      <c r="DE35" s="251"/>
      <c r="DF35" s="251"/>
      <c r="DG35" s="251"/>
      <c r="DH35" s="251"/>
      <c r="DI35" s="251"/>
      <c r="DJ35" s="251"/>
      <c r="DK35" s="251"/>
      <c r="DL35" s="251"/>
      <c r="DM35" s="251"/>
      <c r="DN35" s="251"/>
      <c r="DO35" s="251"/>
      <c r="DP35" s="251"/>
      <c r="DQ35" s="251"/>
      <c r="DR35" s="251"/>
      <c r="DS35" s="251"/>
      <c r="DT35" s="251"/>
      <c r="DU35" s="251"/>
      <c r="DV35" s="251"/>
      <c r="DW35" s="251"/>
      <c r="DX35" s="251"/>
      <c r="DY35" s="251"/>
      <c r="DZ35" s="251"/>
      <c r="EA35" s="251"/>
      <c r="EB35" s="251"/>
      <c r="EC35" s="251"/>
      <c r="ED35" s="251"/>
      <c r="EE35" s="251"/>
      <c r="EF35" s="251"/>
      <c r="EG35" s="251"/>
      <c r="EH35" s="251"/>
      <c r="EI35" s="251"/>
      <c r="EJ35" s="251"/>
      <c r="EK35" s="251"/>
      <c r="EL35" s="251"/>
      <c r="EM35" s="251"/>
      <c r="EN35" s="251"/>
      <c r="EO35" s="251"/>
      <c r="EP35" s="251"/>
      <c r="EQ35" s="251"/>
      <c r="ER35" s="251"/>
      <c r="ES35" s="251"/>
      <c r="ET35" s="251"/>
      <c r="EU35" s="251"/>
      <c r="EV35" s="251"/>
      <c r="EW35" s="251"/>
      <c r="EX35" s="251"/>
      <c r="EY35" s="251"/>
      <c r="EZ35" s="251"/>
      <c r="FA35" s="251"/>
      <c r="FB35" s="251"/>
      <c r="FC35" s="251"/>
      <c r="FD35" s="251"/>
      <c r="FE35" s="251"/>
      <c r="FF35" s="251"/>
      <c r="FG35" s="251"/>
      <c r="FH35" s="251"/>
      <c r="FI35" s="251"/>
      <c r="FJ35" s="251"/>
      <c r="FK35" s="251"/>
      <c r="FL35" s="251"/>
      <c r="FM35" s="251"/>
      <c r="FN35" s="251"/>
      <c r="FO35" s="251"/>
      <c r="FP35" s="251"/>
      <c r="FQ35" s="251"/>
      <c r="FR35" s="251"/>
      <c r="FS35" s="251"/>
      <c r="FT35" s="251"/>
      <c r="FU35" s="251"/>
      <c r="FV35" s="251"/>
      <c r="FW35" s="251"/>
      <c r="FX35" s="251"/>
      <c r="FY35" s="251"/>
      <c r="FZ35" s="251"/>
      <c r="GA35" s="251"/>
      <c r="GB35" s="251"/>
      <c r="GC35" s="251"/>
      <c r="GD35" s="251"/>
      <c r="GE35" s="251"/>
      <c r="GF35" s="251"/>
      <c r="GG35" s="251"/>
      <c r="GH35" s="251"/>
      <c r="GI35" s="251"/>
      <c r="GJ35" s="251"/>
      <c r="GK35" s="251"/>
      <c r="GL35" s="251"/>
      <c r="GM35" s="251"/>
      <c r="GN35" s="251"/>
      <c r="GO35" s="251"/>
      <c r="GP35" s="251"/>
      <c r="GQ35" s="251"/>
      <c r="GR35" s="251"/>
      <c r="GS35" s="251"/>
      <c r="GT35" s="251"/>
      <c r="GU35" s="251"/>
      <c r="GV35" s="251"/>
      <c r="GW35" s="251"/>
      <c r="GX35" s="251"/>
      <c r="GY35" s="251"/>
      <c r="GZ35" s="251"/>
      <c r="HA35" s="251"/>
      <c r="HB35" s="251"/>
      <c r="HC35" s="251"/>
      <c r="HD35" s="251"/>
      <c r="HE35" s="251"/>
      <c r="HF35" s="251"/>
      <c r="HG35" s="251"/>
      <c r="HH35" s="251"/>
      <c r="HI35" s="251"/>
      <c r="HJ35" s="251"/>
      <c r="HK35" s="251"/>
      <c r="HL35" s="251"/>
      <c r="HM35" s="251"/>
      <c r="HN35" s="251"/>
      <c r="HO35" s="251"/>
      <c r="HP35" s="251"/>
      <c r="HQ35" s="251"/>
      <c r="HR35" s="251"/>
      <c r="HS35" s="251"/>
      <c r="HT35" s="251"/>
      <c r="HU35" s="251"/>
      <c r="HV35" s="251"/>
      <c r="HW35" s="251"/>
      <c r="HX35" s="251"/>
      <c r="HY35" s="251"/>
      <c r="HZ35" s="251"/>
      <c r="IA35" s="251"/>
      <c r="IB35" s="251"/>
      <c r="IC35" s="251"/>
      <c r="ID35" s="251"/>
      <c r="IE35" s="251"/>
      <c r="IF35" s="251"/>
      <c r="IG35" s="251"/>
      <c r="IH35" s="251"/>
      <c r="II35" s="251"/>
      <c r="IJ35" s="251"/>
      <c r="IK35" s="251"/>
      <c r="IL35" s="251"/>
      <c r="IM35" s="251"/>
      <c r="IN35" s="251"/>
      <c r="IO35" s="251"/>
      <c r="IP35" s="251"/>
      <c r="IQ35" s="251"/>
      <c r="IR35" s="251"/>
      <c r="IS35" s="251"/>
      <c r="IT35" s="251"/>
      <c r="IU35" s="251"/>
      <c r="IV35" s="251"/>
      <c r="IW35" s="251"/>
      <c r="IX35" s="251"/>
    </row>
    <row r="36" spans="1:258" ht="24" customHeight="1" x14ac:dyDescent="0.2">
      <c r="B36" s="1064" t="s">
        <v>193</v>
      </c>
      <c r="C36" s="1064"/>
      <c r="D36" s="1064"/>
      <c r="E36" s="1064"/>
      <c r="F36" s="1064"/>
      <c r="G36" s="1064"/>
      <c r="H36" s="1064"/>
      <c r="I36" s="1064"/>
      <c r="J36" s="1064"/>
      <c r="K36" s="1064"/>
      <c r="L36" s="1064"/>
      <c r="M36" s="1064"/>
      <c r="N36" s="1064"/>
      <c r="O36" s="1064"/>
      <c r="P36" s="1186"/>
    </row>
    <row r="37" spans="1:258" ht="26.25" customHeight="1" x14ac:dyDescent="0.2">
      <c r="B37" s="1184" t="s">
        <v>169</v>
      </c>
      <c r="C37" s="1184"/>
      <c r="D37" s="1184"/>
      <c r="E37" s="1184"/>
      <c r="F37" s="1184"/>
      <c r="G37" s="1184"/>
      <c r="H37" s="1184"/>
      <c r="I37" s="1184"/>
      <c r="J37" s="1184"/>
      <c r="K37" s="1184"/>
      <c r="L37" s="1184"/>
      <c r="M37" s="1184"/>
      <c r="N37" s="1184"/>
      <c r="O37" s="1184"/>
      <c r="P37" s="1185"/>
      <c r="Q37" s="231"/>
    </row>
    <row r="38" spans="1:258" x14ac:dyDescent="0.15">
      <c r="K38" s="304"/>
      <c r="L38" s="305"/>
      <c r="M38" s="305"/>
      <c r="N38" s="305"/>
      <c r="O38" s="306"/>
      <c r="P38" s="307"/>
      <c r="Q38" s="231"/>
    </row>
    <row r="39" spans="1:258" x14ac:dyDescent="0.15">
      <c r="K39" s="304"/>
      <c r="L39" s="305"/>
      <c r="M39" s="305"/>
      <c r="N39" s="305"/>
      <c r="O39" s="306"/>
      <c r="P39" s="308"/>
      <c r="Q39" s="231"/>
    </row>
    <row r="40" spans="1:258" x14ac:dyDescent="0.15">
      <c r="K40" s="304"/>
      <c r="L40" s="305"/>
      <c r="M40" s="305"/>
      <c r="N40" s="305"/>
      <c r="O40" s="306"/>
      <c r="P40" s="307"/>
      <c r="Q40" s="231"/>
    </row>
    <row r="41" spans="1:258" x14ac:dyDescent="0.15">
      <c r="K41" s="304"/>
      <c r="L41" s="305"/>
      <c r="M41" s="305"/>
      <c r="N41" s="305"/>
      <c r="O41" s="306"/>
      <c r="P41" s="307"/>
      <c r="Q41" s="231"/>
    </row>
    <row r="42" spans="1:258" x14ac:dyDescent="0.15">
      <c r="K42" s="304"/>
      <c r="L42" s="305"/>
      <c r="M42" s="305"/>
      <c r="N42" s="305"/>
      <c r="O42" s="306"/>
      <c r="P42" s="307"/>
      <c r="Q42" s="231"/>
    </row>
    <row r="43" spans="1:258" x14ac:dyDescent="0.15">
      <c r="K43" s="304"/>
      <c r="L43" s="305"/>
      <c r="M43" s="305"/>
      <c r="N43" s="305"/>
      <c r="O43" s="306"/>
      <c r="P43" s="307"/>
      <c r="Q43" s="231"/>
    </row>
    <row r="44" spans="1:258" x14ac:dyDescent="0.15">
      <c r="K44" s="304"/>
      <c r="L44" s="305"/>
      <c r="M44" s="305"/>
      <c r="N44" s="305"/>
      <c r="O44" s="306"/>
      <c r="P44" s="307"/>
      <c r="Q44" s="231"/>
    </row>
    <row r="45" spans="1:258" x14ac:dyDescent="0.15">
      <c r="K45" s="304"/>
      <c r="L45" s="305"/>
      <c r="M45" s="305"/>
      <c r="N45" s="305"/>
      <c r="O45" s="306"/>
      <c r="P45" s="307"/>
      <c r="Q45" s="231"/>
    </row>
    <row r="46" spans="1:258" x14ac:dyDescent="0.15">
      <c r="K46" s="304"/>
      <c r="L46" s="305"/>
      <c r="M46" s="305"/>
      <c r="N46" s="305"/>
      <c r="O46" s="306"/>
      <c r="P46" s="308"/>
      <c r="Q46" s="231"/>
    </row>
    <row r="47" spans="1:258" x14ac:dyDescent="0.15">
      <c r="K47" s="304"/>
      <c r="L47" s="305"/>
      <c r="M47" s="305"/>
      <c r="N47" s="305"/>
      <c r="O47" s="306"/>
      <c r="P47" s="307"/>
      <c r="Q47" s="231"/>
    </row>
    <row r="48" spans="1:258" x14ac:dyDescent="0.15">
      <c r="K48" s="304"/>
      <c r="L48" s="305"/>
      <c r="M48" s="305"/>
      <c r="N48" s="305"/>
      <c r="O48" s="306"/>
      <c r="P48" s="307"/>
      <c r="Q48" s="231"/>
    </row>
    <row r="49" spans="11:17" x14ac:dyDescent="0.15">
      <c r="K49" s="304"/>
      <c r="L49" s="305"/>
      <c r="M49" s="305"/>
      <c r="N49" s="305"/>
      <c r="O49" s="306"/>
      <c r="P49" s="307"/>
      <c r="Q49" s="231"/>
    </row>
    <row r="50" spans="11:17" x14ac:dyDescent="0.15">
      <c r="K50" s="304"/>
      <c r="L50" s="305"/>
      <c r="M50" s="305"/>
      <c r="N50" s="305"/>
      <c r="O50" s="306"/>
      <c r="P50" s="307"/>
      <c r="Q50" s="231"/>
    </row>
    <row r="51" spans="11:17" x14ac:dyDescent="0.15">
      <c r="K51" s="304"/>
      <c r="L51" s="305"/>
      <c r="M51" s="305"/>
      <c r="N51" s="305"/>
      <c r="O51" s="306"/>
      <c r="P51" s="307"/>
      <c r="Q51" s="231"/>
    </row>
    <row r="52" spans="11:17" x14ac:dyDescent="0.15">
      <c r="K52" s="304"/>
      <c r="L52" s="305"/>
      <c r="M52" s="305"/>
      <c r="N52" s="305"/>
      <c r="O52" s="306"/>
      <c r="P52" s="308"/>
      <c r="Q52" s="231"/>
    </row>
    <row r="53" spans="11:17" x14ac:dyDescent="0.15">
      <c r="K53" s="304"/>
      <c r="L53" s="305"/>
      <c r="M53" s="305"/>
      <c r="N53" s="305"/>
      <c r="O53" s="306"/>
      <c r="P53" s="307"/>
      <c r="Q53" s="231"/>
    </row>
    <row r="54" spans="11:17" x14ac:dyDescent="0.15">
      <c r="K54" s="304"/>
      <c r="L54" s="305"/>
      <c r="M54" s="305"/>
      <c r="N54" s="305"/>
      <c r="O54" s="306"/>
      <c r="P54" s="307"/>
      <c r="Q54" s="231"/>
    </row>
    <row r="55" spans="11:17" x14ac:dyDescent="0.15">
      <c r="K55" s="304"/>
      <c r="L55" s="309"/>
      <c r="M55" s="309"/>
      <c r="N55" s="305"/>
      <c r="O55" s="306"/>
      <c r="P55" s="307"/>
      <c r="Q55" s="231"/>
    </row>
  </sheetData>
  <mergeCells count="11">
    <mergeCell ref="B3:H3"/>
    <mergeCell ref="A4:P4"/>
    <mergeCell ref="B5:P5"/>
    <mergeCell ref="B37:P37"/>
    <mergeCell ref="B36:P36"/>
    <mergeCell ref="B9:B11"/>
    <mergeCell ref="B8:J8"/>
    <mergeCell ref="B35:N35"/>
    <mergeCell ref="C10:D10"/>
    <mergeCell ref="F10:G10"/>
    <mergeCell ref="I9:J10"/>
  </mergeCells>
  <conditionalFormatting sqref="D13:D31 G13:G31 J13:J31">
    <cfRule type="colorScale" priority="1">
      <colorScale>
        <cfvo type="num" val="100"/>
        <cfvo type="num" val="190"/>
        <cfvo type="max"/>
        <color rgb="FF63BE7B"/>
        <color rgb="FFFCFCFF"/>
        <color rgb="FFF8696B"/>
      </colorScale>
    </cfRule>
  </conditionalFormatting>
  <printOptions horizontalCentered="1"/>
  <pageMargins left="0" right="0" top="0.43307086614173229" bottom="0.43307086614173229" header="0" footer="0"/>
  <pageSetup paperSize="9" scale="77"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55">
    <pageSetUpPr fitToPage="1"/>
  </sheetPr>
  <dimension ref="A1:Q36"/>
  <sheetViews>
    <sheetView zoomScaleNormal="100" workbookViewId="0"/>
  </sheetViews>
  <sheetFormatPr baseColWidth="10" defaultColWidth="11.42578125" defaultRowHeight="12.75" x14ac:dyDescent="0.2"/>
  <cols>
    <col min="1" max="1" width="3.28515625" style="452" customWidth="1"/>
    <col min="2" max="2" width="28.42578125" style="452" customWidth="1"/>
    <col min="3" max="3" width="16.7109375" style="452" customWidth="1"/>
    <col min="4" max="4" width="10.28515625" style="452" customWidth="1"/>
    <col min="5" max="5" width="15" style="452" customWidth="1"/>
    <col min="6" max="6" width="10" style="452" customWidth="1"/>
    <col min="7" max="7" width="15.42578125" style="452" customWidth="1"/>
    <col min="8" max="8" width="9.7109375" style="452" customWidth="1"/>
    <col min="9" max="9" width="14.5703125" style="452" customWidth="1"/>
    <col min="10" max="16384" width="11.42578125" style="452"/>
  </cols>
  <sheetData>
    <row r="1" spans="1:17" s="445" customFormat="1" x14ac:dyDescent="0.2">
      <c r="A1" s="445" t="s">
        <v>102</v>
      </c>
      <c r="B1" s="445" t="s">
        <v>59</v>
      </c>
      <c r="H1" s="445" t="s">
        <v>102</v>
      </c>
      <c r="I1" s="445" t="s">
        <v>70</v>
      </c>
      <c r="P1" s="445" t="s">
        <v>87</v>
      </c>
    </row>
    <row r="2" spans="1:17" s="445" customFormat="1" x14ac:dyDescent="0.2"/>
    <row r="3" spans="1:17" s="445" customFormat="1" x14ac:dyDescent="0.2"/>
    <row r="4" spans="1:17" s="445" customFormat="1" x14ac:dyDescent="0.2"/>
    <row r="5" spans="1:17" s="445" customFormat="1" ht="16.5" customHeight="1" x14ac:dyDescent="0.2"/>
    <row r="6" spans="1:17" s="449" customFormat="1" ht="38.25" customHeight="1" x14ac:dyDescent="0.2">
      <c r="A6" s="446"/>
      <c r="B6" s="1191" t="s">
        <v>470</v>
      </c>
      <c r="C6" s="1191"/>
      <c r="D6" s="1191"/>
      <c r="E6" s="1191"/>
      <c r="F6" s="1191"/>
      <c r="G6" s="1191"/>
      <c r="H6" s="1191"/>
      <c r="I6" s="1191"/>
      <c r="J6" s="447"/>
      <c r="K6" s="447"/>
      <c r="L6" s="448"/>
      <c r="M6" s="448"/>
      <c r="N6" s="448"/>
      <c r="O6" s="448"/>
      <c r="P6" s="448"/>
      <c r="Q6" s="448"/>
    </row>
    <row r="7" spans="1:17" s="449" customFormat="1" ht="15.75" customHeight="1" x14ac:dyDescent="0.2">
      <c r="A7" s="446"/>
      <c r="B7" s="1192" t="str">
        <f>porsaad!B6</f>
        <v>Situación a 31 de mayo de 2023</v>
      </c>
      <c r="C7" s="1192"/>
      <c r="D7" s="1192"/>
      <c r="E7" s="1192"/>
      <c r="F7" s="1192"/>
      <c r="G7" s="1192"/>
      <c r="H7" s="1192"/>
      <c r="I7" s="1192"/>
      <c r="J7" s="450"/>
      <c r="K7" s="450"/>
      <c r="L7" s="451"/>
      <c r="M7" s="451"/>
      <c r="N7" s="451"/>
      <c r="O7" s="451"/>
      <c r="P7" s="451"/>
      <c r="Q7" s="451"/>
    </row>
    <row r="8" spans="1:17" ht="8.25" customHeight="1" x14ac:dyDescent="0.2">
      <c r="H8" s="453"/>
    </row>
    <row r="9" spans="1:17" ht="15" customHeight="1" x14ac:dyDescent="0.2">
      <c r="B9" s="1193" t="s">
        <v>15</v>
      </c>
      <c r="C9" s="1196" t="s">
        <v>194</v>
      </c>
      <c r="D9" s="454"/>
      <c r="E9" s="454"/>
      <c r="F9" s="454"/>
      <c r="G9" s="454"/>
      <c r="H9" s="454"/>
      <c r="I9" s="455"/>
    </row>
    <row r="10" spans="1:17" ht="15.75" customHeight="1" x14ac:dyDescent="0.2">
      <c r="B10" s="1194"/>
      <c r="C10" s="1197"/>
      <c r="D10" s="1199" t="s">
        <v>141</v>
      </c>
      <c r="E10" s="1200"/>
      <c r="F10" s="1203" t="s">
        <v>142</v>
      </c>
      <c r="G10" s="1204"/>
      <c r="H10" s="1204"/>
      <c r="I10" s="1205"/>
    </row>
    <row r="11" spans="1:17" ht="40.5" customHeight="1" x14ac:dyDescent="0.2">
      <c r="B11" s="1194"/>
      <c r="C11" s="1197"/>
      <c r="D11" s="1201"/>
      <c r="E11" s="1202"/>
      <c r="F11" s="1203" t="s">
        <v>197</v>
      </c>
      <c r="G11" s="1205"/>
      <c r="H11" s="1203" t="s">
        <v>479</v>
      </c>
      <c r="I11" s="1205"/>
    </row>
    <row r="12" spans="1:17" ht="52.5" customHeight="1" x14ac:dyDescent="0.2">
      <c r="B12" s="1195"/>
      <c r="C12" s="1198"/>
      <c r="D12" s="794" t="s">
        <v>12</v>
      </c>
      <c r="E12" s="795" t="s">
        <v>195</v>
      </c>
      <c r="F12" s="793" t="s">
        <v>12</v>
      </c>
      <c r="G12" s="795" t="s">
        <v>195</v>
      </c>
      <c r="H12" s="793" t="s">
        <v>12</v>
      </c>
      <c r="I12" s="795" t="s">
        <v>195</v>
      </c>
    </row>
    <row r="13" spans="1:17" ht="12.75" customHeight="1" x14ac:dyDescent="0.2">
      <c r="B13" s="618" t="s">
        <v>11</v>
      </c>
      <c r="C13" s="335">
        <f>'31dictsaad'!D10-'31dictsaad'!H10</f>
        <v>48900</v>
      </c>
      <c r="D13" s="335">
        <v>0</v>
      </c>
      <c r="E13" s="623">
        <v>0</v>
      </c>
      <c r="F13" s="335">
        <v>15838</v>
      </c>
      <c r="G13" s="623">
        <v>32.388548057259712</v>
      </c>
      <c r="H13" s="335">
        <v>33062</v>
      </c>
      <c r="I13" s="623">
        <f>H13/C13*100</f>
        <v>67.611451942740288</v>
      </c>
    </row>
    <row r="14" spans="1:17" x14ac:dyDescent="0.2">
      <c r="B14" s="619" t="s">
        <v>10</v>
      </c>
      <c r="C14" s="341">
        <f>'31dictsaad'!D11-'31dictsaad'!H11</f>
        <v>4125</v>
      </c>
      <c r="D14" s="341">
        <v>0</v>
      </c>
      <c r="E14" s="624">
        <v>0</v>
      </c>
      <c r="F14" s="341">
        <v>3790</v>
      </c>
      <c r="G14" s="624">
        <v>91.878787878787875</v>
      </c>
      <c r="H14" s="341">
        <v>335</v>
      </c>
      <c r="I14" s="624">
        <f t="shared" ref="I14:I31" si="0">H14/C14*100</f>
        <v>8.1212121212121211</v>
      </c>
    </row>
    <row r="15" spans="1:17" x14ac:dyDescent="0.2">
      <c r="B15" s="619" t="s">
        <v>40</v>
      </c>
      <c r="C15" s="341">
        <f>'31dictsaad'!D12-'31dictsaad'!H12</f>
        <v>3812</v>
      </c>
      <c r="D15" s="341">
        <v>0</v>
      </c>
      <c r="E15" s="624">
        <v>0</v>
      </c>
      <c r="F15" s="341">
        <v>2914</v>
      </c>
      <c r="G15" s="624">
        <v>76.442812172088153</v>
      </c>
      <c r="H15" s="341">
        <v>898</v>
      </c>
      <c r="I15" s="624">
        <f t="shared" si="0"/>
        <v>23.557187827911857</v>
      </c>
    </row>
    <row r="16" spans="1:17" x14ac:dyDescent="0.2">
      <c r="B16" s="619" t="s">
        <v>41</v>
      </c>
      <c r="C16" s="341">
        <f>'31dictsaad'!D13-'31dictsaad'!H13</f>
        <v>3039</v>
      </c>
      <c r="D16" s="341">
        <v>0</v>
      </c>
      <c r="E16" s="624">
        <v>0</v>
      </c>
      <c r="F16" s="341">
        <v>2173</v>
      </c>
      <c r="G16" s="624">
        <v>71.503784139519581</v>
      </c>
      <c r="H16" s="341">
        <v>866</v>
      </c>
      <c r="I16" s="624">
        <f t="shared" si="0"/>
        <v>28.496215860480422</v>
      </c>
    </row>
    <row r="17" spans="2:9" x14ac:dyDescent="0.2">
      <c r="B17" s="619" t="s">
        <v>9</v>
      </c>
      <c r="C17" s="341">
        <f>'31dictsaad'!D14-'31dictsaad'!H14</f>
        <v>8119</v>
      </c>
      <c r="D17" s="341">
        <v>0</v>
      </c>
      <c r="E17" s="624">
        <v>0</v>
      </c>
      <c r="F17" s="341">
        <v>997</v>
      </c>
      <c r="G17" s="624">
        <v>12.27983741840128</v>
      </c>
      <c r="H17" s="341">
        <v>7122</v>
      </c>
      <c r="I17" s="624">
        <f t="shared" si="0"/>
        <v>87.720162581598714</v>
      </c>
    </row>
    <row r="18" spans="2:9" x14ac:dyDescent="0.2">
      <c r="B18" s="619" t="s">
        <v>8</v>
      </c>
      <c r="C18" s="341">
        <f>'31dictsaad'!D15-'31dictsaad'!H15</f>
        <v>812</v>
      </c>
      <c r="D18" s="341">
        <v>0</v>
      </c>
      <c r="E18" s="624">
        <v>0</v>
      </c>
      <c r="F18" s="341">
        <v>142</v>
      </c>
      <c r="G18" s="624">
        <v>17.487684729064039</v>
      </c>
      <c r="H18" s="341">
        <v>670</v>
      </c>
      <c r="I18" s="624">
        <f t="shared" si="0"/>
        <v>82.512315270935972</v>
      </c>
    </row>
    <row r="19" spans="2:9" x14ac:dyDescent="0.2">
      <c r="B19" s="619" t="s">
        <v>7</v>
      </c>
      <c r="C19" s="341">
        <f>'31dictsaad'!D16-'31dictsaad'!H16</f>
        <v>8243</v>
      </c>
      <c r="D19" s="341">
        <v>0</v>
      </c>
      <c r="E19" s="624">
        <v>0</v>
      </c>
      <c r="F19" s="341">
        <v>5048</v>
      </c>
      <c r="G19" s="624">
        <v>61.239839864127141</v>
      </c>
      <c r="H19" s="341">
        <v>3195</v>
      </c>
      <c r="I19" s="624">
        <f t="shared" si="0"/>
        <v>38.760160135872859</v>
      </c>
    </row>
    <row r="20" spans="2:9" x14ac:dyDescent="0.2">
      <c r="B20" s="619" t="s">
        <v>43</v>
      </c>
      <c r="C20" s="341">
        <f>'31dictsaad'!D17-'31dictsaad'!H17</f>
        <v>4590</v>
      </c>
      <c r="D20" s="341">
        <v>0</v>
      </c>
      <c r="E20" s="624">
        <v>0</v>
      </c>
      <c r="F20" s="341">
        <v>3813</v>
      </c>
      <c r="G20" s="624">
        <v>83.071895424836612</v>
      </c>
      <c r="H20" s="341">
        <v>777</v>
      </c>
      <c r="I20" s="624">
        <f t="shared" si="0"/>
        <v>16.928104575163399</v>
      </c>
    </row>
    <row r="21" spans="2:9" x14ac:dyDescent="0.2">
      <c r="B21" s="619" t="s">
        <v>44</v>
      </c>
      <c r="C21" s="341">
        <f>'31dictsaad'!D18-'31dictsaad'!H18</f>
        <v>27581</v>
      </c>
      <c r="D21" s="341">
        <v>0</v>
      </c>
      <c r="E21" s="624">
        <v>0</v>
      </c>
      <c r="F21" s="341">
        <v>23311</v>
      </c>
      <c r="G21" s="624">
        <v>84.518327834378738</v>
      </c>
      <c r="H21" s="341">
        <v>4270</v>
      </c>
      <c r="I21" s="624">
        <f t="shared" si="0"/>
        <v>15.48167216562126</v>
      </c>
    </row>
    <row r="22" spans="2:9" x14ac:dyDescent="0.2">
      <c r="B22" s="619" t="s">
        <v>6</v>
      </c>
      <c r="C22" s="341">
        <f>'31dictsaad'!D19-'31dictsaad'!H19</f>
        <v>17867</v>
      </c>
      <c r="D22" s="341">
        <v>141</v>
      </c>
      <c r="E22" s="624">
        <v>0.78916438126154365</v>
      </c>
      <c r="F22" s="341">
        <v>11640</v>
      </c>
      <c r="G22" s="624">
        <v>65.148038282867859</v>
      </c>
      <c r="H22" s="341">
        <v>6086</v>
      </c>
      <c r="I22" s="624">
        <f t="shared" si="0"/>
        <v>34.062797335870599</v>
      </c>
    </row>
    <row r="23" spans="2:9" x14ac:dyDescent="0.2">
      <c r="B23" s="619" t="s">
        <v>5</v>
      </c>
      <c r="C23" s="341">
        <f>'31dictsaad'!D20-'31dictsaad'!H20</f>
        <v>2801</v>
      </c>
      <c r="D23" s="341">
        <v>0</v>
      </c>
      <c r="E23" s="624">
        <v>0</v>
      </c>
      <c r="F23" s="341">
        <v>2298</v>
      </c>
      <c r="G23" s="624">
        <v>82.042127811495888</v>
      </c>
      <c r="H23" s="341">
        <v>503</v>
      </c>
      <c r="I23" s="624">
        <f t="shared" si="0"/>
        <v>17.957872188504105</v>
      </c>
    </row>
    <row r="24" spans="2:9" x14ac:dyDescent="0.2">
      <c r="B24" s="619" t="s">
        <v>38</v>
      </c>
      <c r="C24" s="341">
        <f>'31dictsaad'!D21-'31dictsaad'!H21</f>
        <v>539</v>
      </c>
      <c r="D24" s="341">
        <v>0</v>
      </c>
      <c r="E24" s="624">
        <v>0</v>
      </c>
      <c r="F24" s="341">
        <v>2</v>
      </c>
      <c r="G24" s="624">
        <v>0.3710575139146568</v>
      </c>
      <c r="H24" s="341">
        <v>537</v>
      </c>
      <c r="I24" s="624">
        <f t="shared" si="0"/>
        <v>99.62894248608535</v>
      </c>
    </row>
    <row r="25" spans="2:9" x14ac:dyDescent="0.2">
      <c r="B25" s="619" t="s">
        <v>45</v>
      </c>
      <c r="C25" s="341">
        <f>'31dictsaad'!D22-'31dictsaad'!H22</f>
        <v>111</v>
      </c>
      <c r="D25" s="341">
        <v>2</v>
      </c>
      <c r="E25" s="624">
        <v>1.8018018018018018</v>
      </c>
      <c r="F25" s="341">
        <v>43</v>
      </c>
      <c r="G25" s="624">
        <v>38.738738738738739</v>
      </c>
      <c r="H25" s="341">
        <v>66</v>
      </c>
      <c r="I25" s="624">
        <f t="shared" si="0"/>
        <v>59.45945945945946</v>
      </c>
    </row>
    <row r="26" spans="2:9" x14ac:dyDescent="0.2">
      <c r="B26" s="619" t="s">
        <v>46</v>
      </c>
      <c r="C26" s="341">
        <f>'31dictsaad'!D23-'31dictsaad'!H23</f>
        <v>7441</v>
      </c>
      <c r="D26" s="341">
        <v>0</v>
      </c>
      <c r="E26" s="624">
        <v>0</v>
      </c>
      <c r="F26" s="341">
        <v>4912</v>
      </c>
      <c r="G26" s="624">
        <v>66.012632710657172</v>
      </c>
      <c r="H26" s="341">
        <v>2529</v>
      </c>
      <c r="I26" s="624">
        <f t="shared" si="0"/>
        <v>33.987367289342828</v>
      </c>
    </row>
    <row r="27" spans="2:9" x14ac:dyDescent="0.2">
      <c r="B27" s="619" t="s">
        <v>47</v>
      </c>
      <c r="C27" s="341">
        <f>'31dictsaad'!D24-'31dictsaad'!H24</f>
        <v>67</v>
      </c>
      <c r="D27" s="341">
        <v>0</v>
      </c>
      <c r="E27" s="624">
        <v>0</v>
      </c>
      <c r="F27" s="341">
        <v>5</v>
      </c>
      <c r="G27" s="624">
        <v>7.4626865671641784</v>
      </c>
      <c r="H27" s="341">
        <v>62</v>
      </c>
      <c r="I27" s="624">
        <f t="shared" si="0"/>
        <v>92.537313432835816</v>
      </c>
    </row>
    <row r="28" spans="2:9" x14ac:dyDescent="0.2">
      <c r="B28" s="619" t="s">
        <v>48</v>
      </c>
      <c r="C28" s="341">
        <f>'31dictsaad'!D25-'31dictsaad'!H25</f>
        <v>434</v>
      </c>
      <c r="D28" s="341">
        <v>0</v>
      </c>
      <c r="E28" s="624">
        <v>0</v>
      </c>
      <c r="F28" s="341">
        <v>69</v>
      </c>
      <c r="G28" s="624">
        <v>15.898617511520738</v>
      </c>
      <c r="H28" s="341">
        <v>365</v>
      </c>
      <c r="I28" s="624">
        <f t="shared" si="0"/>
        <v>84.10138248847926</v>
      </c>
    </row>
    <row r="29" spans="2:9" x14ac:dyDescent="0.2">
      <c r="B29" s="619" t="s">
        <v>49</v>
      </c>
      <c r="C29" s="341">
        <f>'31dictsaad'!D26-'31dictsaad'!H26</f>
        <v>302</v>
      </c>
      <c r="D29" s="341">
        <v>0</v>
      </c>
      <c r="E29" s="624">
        <v>0</v>
      </c>
      <c r="F29" s="341">
        <v>291</v>
      </c>
      <c r="G29" s="624">
        <v>96.357615894039739</v>
      </c>
      <c r="H29" s="341">
        <v>11</v>
      </c>
      <c r="I29" s="624">
        <f t="shared" si="0"/>
        <v>3.6423841059602649</v>
      </c>
    </row>
    <row r="30" spans="2:9" x14ac:dyDescent="0.2">
      <c r="B30" s="619" t="s">
        <v>4</v>
      </c>
      <c r="C30" s="341">
        <f>'31dictsaad'!D27-'31dictsaad'!H27</f>
        <v>167</v>
      </c>
      <c r="D30" s="341">
        <v>0</v>
      </c>
      <c r="E30" s="624">
        <v>0</v>
      </c>
      <c r="F30" s="341">
        <v>129</v>
      </c>
      <c r="G30" s="624">
        <v>77.245508982035929</v>
      </c>
      <c r="H30" s="341">
        <v>38</v>
      </c>
      <c r="I30" s="624">
        <f t="shared" si="0"/>
        <v>22.754491017964071</v>
      </c>
    </row>
    <row r="31" spans="2:9" x14ac:dyDescent="0.2">
      <c r="B31" s="456" t="s">
        <v>3</v>
      </c>
      <c r="C31" s="333">
        <f>SUM(C13:C30)</f>
        <v>138950</v>
      </c>
      <c r="D31" s="333">
        <f>SUM(D13:D30)</f>
        <v>143</v>
      </c>
      <c r="E31" s="625">
        <f t="shared" ref="E31" si="1">D31/C31*100</f>
        <v>0.10291471752428931</v>
      </c>
      <c r="F31" s="333">
        <f>SUM(F13:F30)</f>
        <v>77415</v>
      </c>
      <c r="G31" s="625">
        <f t="shared" ref="G31" si="2">F31/C31*100</f>
        <v>55.714285714285715</v>
      </c>
      <c r="H31" s="333">
        <f>SUM(H13:H30)</f>
        <v>61392</v>
      </c>
      <c r="I31" s="625">
        <f t="shared" si="0"/>
        <v>44.182799568189992</v>
      </c>
    </row>
    <row r="33" spans="2:9" x14ac:dyDescent="0.2">
      <c r="B33" s="848" t="s">
        <v>293</v>
      </c>
    </row>
    <row r="34" spans="2:9" x14ac:dyDescent="0.2">
      <c r="B34" s="848" t="s">
        <v>480</v>
      </c>
    </row>
    <row r="35" spans="2:9" x14ac:dyDescent="0.2">
      <c r="B35" s="1190" t="s">
        <v>481</v>
      </c>
      <c r="C35" s="1190"/>
      <c r="D35" s="1190"/>
      <c r="E35" s="1190"/>
      <c r="F35" s="1190"/>
      <c r="G35" s="1190"/>
      <c r="H35" s="1190"/>
      <c r="I35" s="1190"/>
    </row>
    <row r="36" spans="2:9" x14ac:dyDescent="0.2">
      <c r="B36" s="848" t="s">
        <v>482</v>
      </c>
    </row>
  </sheetData>
  <mergeCells count="9">
    <mergeCell ref="B35:I35"/>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scale="96"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54">
    <pageSetUpPr fitToPage="1"/>
  </sheetPr>
  <dimension ref="A1:R33"/>
  <sheetViews>
    <sheetView zoomScaleNormal="100" workbookViewId="0"/>
  </sheetViews>
  <sheetFormatPr baseColWidth="10" defaultColWidth="11.42578125" defaultRowHeight="12.75" x14ac:dyDescent="0.2"/>
  <cols>
    <col min="1" max="1" width="3.28515625" style="452" customWidth="1"/>
    <col min="2" max="2" width="28.42578125" style="452" customWidth="1"/>
    <col min="3" max="3" width="16.7109375" style="452" customWidth="1"/>
    <col min="4" max="4" width="9.5703125" style="452" customWidth="1"/>
    <col min="5" max="5" width="14.85546875" style="452" customWidth="1"/>
    <col min="6" max="6" width="9" style="452" customWidth="1"/>
    <col min="7" max="7" width="16.28515625" style="452" customWidth="1"/>
    <col min="8" max="8" width="10.85546875" style="452" customWidth="1"/>
    <col min="9" max="9" width="16.42578125" style="452" customWidth="1"/>
    <col min="10" max="16384" width="11.42578125" style="452"/>
  </cols>
  <sheetData>
    <row r="1" spans="1:18" s="445" customFormat="1" x14ac:dyDescent="0.2">
      <c r="A1" s="445" t="s">
        <v>102</v>
      </c>
      <c r="B1" s="445" t="s">
        <v>59</v>
      </c>
      <c r="I1" s="445" t="s">
        <v>102</v>
      </c>
      <c r="J1" s="445" t="s">
        <v>70</v>
      </c>
      <c r="Q1" s="445" t="s">
        <v>87</v>
      </c>
    </row>
    <row r="2" spans="1:18" s="445" customFormat="1" x14ac:dyDescent="0.2"/>
    <row r="3" spans="1:18" s="445" customFormat="1" x14ac:dyDescent="0.2"/>
    <row r="4" spans="1:18" s="445" customFormat="1" x14ac:dyDescent="0.2"/>
    <row r="5" spans="1:18" s="445" customFormat="1" ht="16.5" customHeight="1" x14ac:dyDescent="0.2"/>
    <row r="6" spans="1:18" s="449" customFormat="1" ht="38.25" customHeight="1" x14ac:dyDescent="0.2">
      <c r="A6" s="446"/>
      <c r="B6" s="1191" t="s">
        <v>471</v>
      </c>
      <c r="C6" s="1191"/>
      <c r="D6" s="1191"/>
      <c r="E6" s="1191"/>
      <c r="F6" s="1191"/>
      <c r="G6" s="1191"/>
      <c r="H6" s="1191"/>
      <c r="I6" s="1191"/>
      <c r="J6" s="447"/>
      <c r="K6" s="447"/>
      <c r="L6" s="447"/>
      <c r="M6" s="448"/>
      <c r="N6" s="448"/>
      <c r="O6" s="448"/>
      <c r="P6" s="448"/>
      <c r="Q6" s="448"/>
      <c r="R6" s="448"/>
    </row>
    <row r="7" spans="1:18" s="449" customFormat="1" ht="15.75" customHeight="1" x14ac:dyDescent="0.2">
      <c r="A7" s="446"/>
      <c r="B7" s="1192" t="str">
        <f>porsaad!B6</f>
        <v>Situación a 31 de mayo de 2023</v>
      </c>
      <c r="C7" s="1192"/>
      <c r="D7" s="1192"/>
      <c r="E7" s="1192"/>
      <c r="F7" s="1192"/>
      <c r="G7" s="1192"/>
      <c r="H7" s="1192"/>
      <c r="I7" s="1192"/>
      <c r="J7" s="450"/>
      <c r="K7" s="450"/>
      <c r="L7" s="450"/>
      <c r="M7" s="451"/>
      <c r="N7" s="451"/>
      <c r="O7" s="451"/>
      <c r="P7" s="451"/>
      <c r="Q7" s="451"/>
      <c r="R7" s="451"/>
    </row>
    <row r="8" spans="1:18" ht="8.25" customHeight="1" x14ac:dyDescent="0.2">
      <c r="I8" s="453"/>
    </row>
    <row r="9" spans="1:18" ht="15" customHeight="1" x14ac:dyDescent="0.2">
      <c r="B9" s="1193" t="s">
        <v>15</v>
      </c>
      <c r="C9" s="1196" t="s">
        <v>289</v>
      </c>
      <c r="D9" s="454"/>
      <c r="E9" s="454"/>
      <c r="F9" s="454"/>
      <c r="G9" s="454"/>
      <c r="H9" s="454"/>
      <c r="I9" s="455"/>
    </row>
    <row r="10" spans="1:18" ht="15.75" customHeight="1" x14ac:dyDescent="0.2">
      <c r="B10" s="1194"/>
      <c r="C10" s="1197"/>
      <c r="D10" s="1199" t="s">
        <v>141</v>
      </c>
      <c r="E10" s="1200"/>
      <c r="F10" s="1203" t="s">
        <v>142</v>
      </c>
      <c r="G10" s="1204"/>
      <c r="H10" s="1204"/>
      <c r="I10" s="1205"/>
    </row>
    <row r="11" spans="1:18" ht="40.5" customHeight="1" x14ac:dyDescent="0.2">
      <c r="B11" s="1194"/>
      <c r="C11" s="1197"/>
      <c r="D11" s="1201"/>
      <c r="E11" s="1202"/>
      <c r="F11" s="1203" t="s">
        <v>290</v>
      </c>
      <c r="G11" s="1205"/>
      <c r="H11" s="1203" t="s">
        <v>291</v>
      </c>
      <c r="I11" s="1205"/>
    </row>
    <row r="12" spans="1:18" ht="52.5" customHeight="1" x14ac:dyDescent="0.2">
      <c r="B12" s="1195"/>
      <c r="C12" s="1198"/>
      <c r="D12" s="794" t="s">
        <v>12</v>
      </c>
      <c r="E12" s="847" t="s">
        <v>292</v>
      </c>
      <c r="F12" s="793" t="s">
        <v>12</v>
      </c>
      <c r="G12" s="847" t="s">
        <v>292</v>
      </c>
      <c r="H12" s="793" t="s">
        <v>12</v>
      </c>
      <c r="I12" s="847" t="s">
        <v>292</v>
      </c>
    </row>
    <row r="13" spans="1:18" ht="12.75" customHeight="1" x14ac:dyDescent="0.2">
      <c r="B13" s="618" t="s">
        <v>11</v>
      </c>
      <c r="C13" s="335">
        <f>D13+F13+H13</f>
        <v>40990</v>
      </c>
      <c r="D13" s="335">
        <v>21</v>
      </c>
      <c r="E13" s="623">
        <v>5.1232007806782144E-2</v>
      </c>
      <c r="F13" s="335">
        <v>1589</v>
      </c>
      <c r="G13" s="623">
        <v>3.8765552573798487</v>
      </c>
      <c r="H13" s="335">
        <v>39380</v>
      </c>
      <c r="I13" s="623">
        <f>H13/C13*100</f>
        <v>96.072212734813363</v>
      </c>
    </row>
    <row r="14" spans="1:18" x14ac:dyDescent="0.2">
      <c r="B14" s="619" t="s">
        <v>10</v>
      </c>
      <c r="C14" s="341">
        <f t="shared" ref="C14:C30" si="0">D14+F14+H14</f>
        <v>1949</v>
      </c>
      <c r="D14" s="341">
        <v>3</v>
      </c>
      <c r="E14" s="624">
        <v>0.15392508978963571</v>
      </c>
      <c r="F14" s="341">
        <v>871</v>
      </c>
      <c r="G14" s="624">
        <v>44.689584402257573</v>
      </c>
      <c r="H14" s="341">
        <v>1075</v>
      </c>
      <c r="I14" s="624">
        <f t="shared" ref="I14:I31" si="1">H14/C14*100</f>
        <v>55.156490507952796</v>
      </c>
    </row>
    <row r="15" spans="1:18" x14ac:dyDescent="0.2">
      <c r="B15" s="619" t="s">
        <v>40</v>
      </c>
      <c r="C15" s="341">
        <f t="shared" si="0"/>
        <v>2742</v>
      </c>
      <c r="D15" s="341">
        <v>3</v>
      </c>
      <c r="E15" s="624">
        <v>0.10940919037199125</v>
      </c>
      <c r="F15" s="341">
        <v>725</v>
      </c>
      <c r="G15" s="624">
        <v>26.440554339897886</v>
      </c>
      <c r="H15" s="341">
        <v>2014</v>
      </c>
      <c r="I15" s="624">
        <f t="shared" si="1"/>
        <v>73.450036469730122</v>
      </c>
    </row>
    <row r="16" spans="1:18" x14ac:dyDescent="0.2">
      <c r="B16" s="619" t="s">
        <v>41</v>
      </c>
      <c r="C16" s="341">
        <f t="shared" si="0"/>
        <v>4086</v>
      </c>
      <c r="D16" s="341">
        <v>3</v>
      </c>
      <c r="E16" s="624">
        <v>7.3421439060205582E-2</v>
      </c>
      <c r="F16" s="341">
        <v>1561</v>
      </c>
      <c r="G16" s="624">
        <v>38.203622124326969</v>
      </c>
      <c r="H16" s="341">
        <v>2522</v>
      </c>
      <c r="I16" s="624">
        <f t="shared" si="1"/>
        <v>61.722956436612819</v>
      </c>
    </row>
    <row r="17" spans="2:9" x14ac:dyDescent="0.2">
      <c r="B17" s="619" t="s">
        <v>9</v>
      </c>
      <c r="C17" s="341">
        <f t="shared" si="0"/>
        <v>5732</v>
      </c>
      <c r="D17" s="341">
        <v>3</v>
      </c>
      <c r="E17" s="624">
        <v>5.2337752965806006E-2</v>
      </c>
      <c r="F17" s="341">
        <v>98</v>
      </c>
      <c r="G17" s="624">
        <v>1.7096999302163292</v>
      </c>
      <c r="H17" s="341">
        <v>5631</v>
      </c>
      <c r="I17" s="624">
        <f t="shared" si="1"/>
        <v>98.237962316817857</v>
      </c>
    </row>
    <row r="18" spans="2:9" x14ac:dyDescent="0.2">
      <c r="B18" s="619" t="s">
        <v>8</v>
      </c>
      <c r="C18" s="341">
        <f t="shared" si="0"/>
        <v>862</v>
      </c>
      <c r="D18" s="341">
        <v>35</v>
      </c>
      <c r="E18" s="624">
        <v>4.0603248259860791</v>
      </c>
      <c r="F18" s="341">
        <v>300</v>
      </c>
      <c r="G18" s="624">
        <v>34.80278422273782</v>
      </c>
      <c r="H18" s="341">
        <v>527</v>
      </c>
      <c r="I18" s="624">
        <f t="shared" si="1"/>
        <v>61.136890951276101</v>
      </c>
    </row>
    <row r="19" spans="2:9" x14ac:dyDescent="0.2">
      <c r="B19" s="619" t="s">
        <v>7</v>
      </c>
      <c r="C19" s="341">
        <f t="shared" si="0"/>
        <v>145</v>
      </c>
      <c r="D19" s="341">
        <v>7</v>
      </c>
      <c r="E19" s="624">
        <v>4.8275862068965516</v>
      </c>
      <c r="F19" s="341">
        <v>107</v>
      </c>
      <c r="G19" s="624">
        <v>73.793103448275872</v>
      </c>
      <c r="H19" s="341">
        <v>31</v>
      </c>
      <c r="I19" s="624">
        <f t="shared" si="1"/>
        <v>21.379310344827587</v>
      </c>
    </row>
    <row r="20" spans="2:9" x14ac:dyDescent="0.2">
      <c r="B20" s="619" t="s">
        <v>43</v>
      </c>
      <c r="C20" s="341">
        <f t="shared" si="0"/>
        <v>4362</v>
      </c>
      <c r="D20" s="341">
        <v>26</v>
      </c>
      <c r="E20" s="624">
        <v>0.59605685465382852</v>
      </c>
      <c r="F20" s="341">
        <v>2138</v>
      </c>
      <c r="G20" s="624">
        <v>49.014213663457127</v>
      </c>
      <c r="H20" s="341">
        <v>2198</v>
      </c>
      <c r="I20" s="624">
        <f t="shared" si="1"/>
        <v>50.389729481889049</v>
      </c>
    </row>
    <row r="21" spans="2:9" x14ac:dyDescent="0.2">
      <c r="B21" s="619" t="s">
        <v>44</v>
      </c>
      <c r="C21" s="341">
        <f t="shared" si="0"/>
        <v>68977</v>
      </c>
      <c r="D21" s="341">
        <v>8</v>
      </c>
      <c r="E21" s="624">
        <v>1.1598068921524566E-2</v>
      </c>
      <c r="F21" s="341">
        <v>5497</v>
      </c>
      <c r="G21" s="624">
        <v>7.9693231077025679</v>
      </c>
      <c r="H21" s="341">
        <v>63472</v>
      </c>
      <c r="I21" s="624">
        <f t="shared" si="1"/>
        <v>92.019078823375906</v>
      </c>
    </row>
    <row r="22" spans="2:9" x14ac:dyDescent="0.2">
      <c r="B22" s="619" t="s">
        <v>6</v>
      </c>
      <c r="C22" s="341">
        <f t="shared" si="0"/>
        <v>9717</v>
      </c>
      <c r="D22" s="341">
        <v>1689</v>
      </c>
      <c r="E22" s="624">
        <v>17.381907996295155</v>
      </c>
      <c r="F22" s="341">
        <v>2550</v>
      </c>
      <c r="G22" s="624">
        <v>26.242667489966038</v>
      </c>
      <c r="H22" s="341">
        <v>5478</v>
      </c>
      <c r="I22" s="624">
        <f t="shared" si="1"/>
        <v>56.375424513738807</v>
      </c>
    </row>
    <row r="23" spans="2:9" x14ac:dyDescent="0.2">
      <c r="B23" s="619" t="s">
        <v>5</v>
      </c>
      <c r="C23" s="341">
        <f t="shared" si="0"/>
        <v>5955</v>
      </c>
      <c r="D23" s="341">
        <v>27</v>
      </c>
      <c r="E23" s="624">
        <v>0.45340050377833752</v>
      </c>
      <c r="F23" s="341">
        <v>1716</v>
      </c>
      <c r="G23" s="624">
        <v>28.816120906801007</v>
      </c>
      <c r="H23" s="341">
        <v>4212</v>
      </c>
      <c r="I23" s="624">
        <f t="shared" si="1"/>
        <v>70.730478589420656</v>
      </c>
    </row>
    <row r="24" spans="2:9" x14ac:dyDescent="0.2">
      <c r="B24" s="619" t="s">
        <v>38</v>
      </c>
      <c r="C24" s="341">
        <f t="shared" si="0"/>
        <v>2245</v>
      </c>
      <c r="D24" s="341">
        <v>32</v>
      </c>
      <c r="E24" s="624">
        <v>1.4253897550111359</v>
      </c>
      <c r="F24" s="341">
        <v>35</v>
      </c>
      <c r="G24" s="624">
        <v>1.5590200445434299</v>
      </c>
      <c r="H24" s="341">
        <v>2178</v>
      </c>
      <c r="I24" s="624">
        <f t="shared" si="1"/>
        <v>97.01559020044543</v>
      </c>
    </row>
    <row r="25" spans="2:9" x14ac:dyDescent="0.2">
      <c r="B25" s="619" t="s">
        <v>45</v>
      </c>
      <c r="C25" s="341">
        <f t="shared" si="0"/>
        <v>10724</v>
      </c>
      <c r="D25" s="341">
        <v>606</v>
      </c>
      <c r="E25" s="624">
        <v>5.6508765386049982</v>
      </c>
      <c r="F25" s="341">
        <v>1574</v>
      </c>
      <c r="G25" s="624">
        <v>14.677359194330474</v>
      </c>
      <c r="H25" s="341">
        <v>8544</v>
      </c>
      <c r="I25" s="624">
        <f t="shared" si="1"/>
        <v>79.671764267064532</v>
      </c>
    </row>
    <row r="26" spans="2:9" x14ac:dyDescent="0.2">
      <c r="B26" s="619" t="s">
        <v>46</v>
      </c>
      <c r="C26" s="341">
        <f t="shared" si="0"/>
        <v>7002</v>
      </c>
      <c r="D26" s="341">
        <v>4</v>
      </c>
      <c r="E26" s="624">
        <v>5.7126535275635534E-2</v>
      </c>
      <c r="F26" s="341">
        <v>125</v>
      </c>
      <c r="G26" s="624">
        <v>1.7852042273636106</v>
      </c>
      <c r="H26" s="341">
        <v>6873</v>
      </c>
      <c r="I26" s="624">
        <f t="shared" si="1"/>
        <v>98.15766923736075</v>
      </c>
    </row>
    <row r="27" spans="2:9" x14ac:dyDescent="0.2">
      <c r="B27" s="619" t="s">
        <v>47</v>
      </c>
      <c r="C27" s="341">
        <f t="shared" si="0"/>
        <v>718</v>
      </c>
      <c r="D27" s="341">
        <v>193</v>
      </c>
      <c r="E27" s="624">
        <v>26.880222841225628</v>
      </c>
      <c r="F27" s="341">
        <v>14</v>
      </c>
      <c r="G27" s="624">
        <v>1.9498607242339834</v>
      </c>
      <c r="H27" s="341">
        <v>511</v>
      </c>
      <c r="I27" s="624">
        <f t="shared" si="1"/>
        <v>71.169916434540397</v>
      </c>
    </row>
    <row r="28" spans="2:9" x14ac:dyDescent="0.2">
      <c r="B28" s="619" t="s">
        <v>48</v>
      </c>
      <c r="C28" s="341">
        <f t="shared" si="0"/>
        <v>14047</v>
      </c>
      <c r="D28" s="341">
        <v>1563</v>
      </c>
      <c r="E28" s="624">
        <v>11.126931017299068</v>
      </c>
      <c r="F28" s="341">
        <v>3517</v>
      </c>
      <c r="G28" s="624">
        <v>25.037374528369043</v>
      </c>
      <c r="H28" s="341">
        <v>8967</v>
      </c>
      <c r="I28" s="624">
        <f t="shared" si="1"/>
        <v>63.835694454331879</v>
      </c>
    </row>
    <row r="29" spans="2:9" x14ac:dyDescent="0.2">
      <c r="B29" s="619" t="s">
        <v>49</v>
      </c>
      <c r="C29" s="341">
        <f t="shared" si="0"/>
        <v>1509</v>
      </c>
      <c r="D29" s="341">
        <v>563</v>
      </c>
      <c r="E29" s="624">
        <v>37.309476474486416</v>
      </c>
      <c r="F29" s="341">
        <v>805</v>
      </c>
      <c r="G29" s="624">
        <v>53.346587143803845</v>
      </c>
      <c r="H29" s="341">
        <v>141</v>
      </c>
      <c r="I29" s="624">
        <f t="shared" si="1"/>
        <v>9.3439363817097423</v>
      </c>
    </row>
    <row r="30" spans="2:9" x14ac:dyDescent="0.2">
      <c r="B30" s="619" t="s">
        <v>4</v>
      </c>
      <c r="C30" s="341">
        <f t="shared" si="0"/>
        <v>405</v>
      </c>
      <c r="D30" s="341">
        <v>1</v>
      </c>
      <c r="E30" s="624">
        <v>0.24691358024691357</v>
      </c>
      <c r="F30" s="341">
        <v>188</v>
      </c>
      <c r="G30" s="624">
        <v>46.419753086419753</v>
      </c>
      <c r="H30" s="341">
        <v>216</v>
      </c>
      <c r="I30" s="624">
        <f t="shared" si="1"/>
        <v>53.333333333333336</v>
      </c>
    </row>
    <row r="31" spans="2:9" x14ac:dyDescent="0.2">
      <c r="B31" s="456" t="s">
        <v>3</v>
      </c>
      <c r="C31" s="333">
        <f>SUM(C13:C30)</f>
        <v>182167</v>
      </c>
      <c r="D31" s="333">
        <f>SUM(D13:D30)</f>
        <v>4787</v>
      </c>
      <c r="E31" s="625">
        <f t="shared" ref="E31" si="2">D31/C31*100</f>
        <v>2.6278085492981713</v>
      </c>
      <c r="F31" s="333">
        <f>SUM(F13:F30)</f>
        <v>23410</v>
      </c>
      <c r="G31" s="625">
        <f t="shared" ref="G31" si="3">F31/C31*100</f>
        <v>12.850845652615458</v>
      </c>
      <c r="H31" s="333">
        <f>SUM(H13:H30)</f>
        <v>153970</v>
      </c>
      <c r="I31" s="625">
        <f t="shared" si="1"/>
        <v>84.521345798086372</v>
      </c>
    </row>
    <row r="33" spans="2:2" x14ac:dyDescent="0.2">
      <c r="B33" s="848" t="s">
        <v>293</v>
      </c>
    </row>
  </sheetData>
  <mergeCells count="8">
    <mergeCell ref="B6:I6"/>
    <mergeCell ref="B7:I7"/>
    <mergeCell ref="B9:B12"/>
    <mergeCell ref="C9:C12"/>
    <mergeCell ref="D10:E11"/>
    <mergeCell ref="F10:I10"/>
    <mergeCell ref="F11:G11"/>
    <mergeCell ref="H11:I11"/>
  </mergeCells>
  <printOptions horizontalCentered="1"/>
  <pageMargins left="0" right="0" top="0.43307086614173229" bottom="0.43307086614173229" header="0" footer="0"/>
  <pageSetup paperSize="9" orientation="landscape" r:id="rId1"/>
  <headerFooter alignWithMargins="0"/>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56">
    <pageSetUpPr fitToPage="1"/>
  </sheetPr>
  <dimension ref="A1:N34"/>
  <sheetViews>
    <sheetView zoomScaleNormal="100" workbookViewId="0"/>
  </sheetViews>
  <sheetFormatPr baseColWidth="10" defaultColWidth="11.42578125" defaultRowHeight="12.75" x14ac:dyDescent="0.2"/>
  <cols>
    <col min="1" max="1" width="3.28515625" style="452" customWidth="1"/>
    <col min="2" max="2" width="28.42578125" style="452" customWidth="1"/>
    <col min="3" max="3" width="12.28515625" style="452" bestFit="1" customWidth="1"/>
    <col min="4" max="4" width="15.140625" style="452" customWidth="1"/>
    <col min="5" max="5" width="13.5703125" style="452" customWidth="1"/>
    <col min="6" max="6" width="1.140625" style="452" customWidth="1"/>
    <col min="7" max="7" width="12.42578125" style="452" customWidth="1"/>
    <col min="8" max="8" width="14.85546875" style="452" customWidth="1"/>
    <col min="9" max="9" width="1.140625" style="452" customWidth="1"/>
    <col min="10" max="10" width="12.42578125" style="452" customWidth="1"/>
    <col min="11" max="11" width="14.7109375" style="452" customWidth="1"/>
    <col min="12" max="16384" width="11.42578125" style="452"/>
  </cols>
  <sheetData>
    <row r="1" spans="1:14" s="445" customFormat="1" x14ac:dyDescent="0.2">
      <c r="A1" s="445" t="s">
        <v>102</v>
      </c>
      <c r="B1" s="445" t="s">
        <v>59</v>
      </c>
      <c r="M1" s="445" t="s">
        <v>87</v>
      </c>
    </row>
    <row r="2" spans="1:14" s="445" customFormat="1" x14ac:dyDescent="0.2"/>
    <row r="3" spans="1:14" s="445" customFormat="1" x14ac:dyDescent="0.2"/>
    <row r="4" spans="1:14" s="445" customFormat="1" x14ac:dyDescent="0.2"/>
    <row r="5" spans="1:14" s="445" customFormat="1" ht="16.5" customHeight="1" x14ac:dyDescent="0.2"/>
    <row r="6" spans="1:14" s="449" customFormat="1" ht="38.25" customHeight="1" x14ac:dyDescent="0.2">
      <c r="A6" s="446"/>
      <c r="B6" s="1191" t="s">
        <v>472</v>
      </c>
      <c r="C6" s="1191"/>
      <c r="D6" s="1191"/>
      <c r="E6" s="1191"/>
      <c r="F6" s="1191"/>
      <c r="G6" s="1191"/>
      <c r="H6" s="1191"/>
      <c r="I6" s="1191"/>
      <c r="J6" s="1191"/>
      <c r="K6" s="1191"/>
      <c r="L6" s="448"/>
      <c r="M6" s="448"/>
      <c r="N6" s="448"/>
    </row>
    <row r="7" spans="1:14" s="449" customFormat="1" ht="15.75" customHeight="1" x14ac:dyDescent="0.2">
      <c r="A7" s="446"/>
      <c r="B7" s="1192" t="str">
        <f>porsaad!B6</f>
        <v>Situación a 31 de mayo de 2023</v>
      </c>
      <c r="C7" s="1192"/>
      <c r="D7" s="1192"/>
      <c r="E7" s="1192"/>
      <c r="F7" s="1192"/>
      <c r="G7" s="1192"/>
      <c r="H7" s="1192"/>
      <c r="I7" s="1192"/>
      <c r="J7" s="1192"/>
      <c r="K7" s="1192"/>
      <c r="L7" s="451"/>
      <c r="M7" s="451"/>
      <c r="N7" s="451"/>
    </row>
    <row r="8" spans="1:14" ht="8.25" customHeight="1" x14ac:dyDescent="0.2"/>
    <row r="9" spans="1:14" ht="15" customHeight="1" x14ac:dyDescent="0.2">
      <c r="B9" s="1193" t="s">
        <v>15</v>
      </c>
      <c r="C9" s="1196" t="s">
        <v>32</v>
      </c>
      <c r="D9" s="1199" t="s">
        <v>220</v>
      </c>
      <c r="E9" s="1200"/>
      <c r="F9" s="792"/>
      <c r="G9" s="1199" t="s">
        <v>295</v>
      </c>
      <c r="H9" s="1200"/>
      <c r="I9" s="792"/>
      <c r="J9" s="1199" t="s">
        <v>294</v>
      </c>
      <c r="K9" s="1200"/>
    </row>
    <row r="10" spans="1:14" ht="15.75" customHeight="1" x14ac:dyDescent="0.2">
      <c r="B10" s="1194"/>
      <c r="C10" s="1197"/>
      <c r="D10" s="1206"/>
      <c r="E10" s="1207"/>
      <c r="F10" s="792"/>
      <c r="G10" s="1206"/>
      <c r="H10" s="1207"/>
      <c r="I10" s="792"/>
      <c r="J10" s="1206"/>
      <c r="K10" s="1207"/>
    </row>
    <row r="11" spans="1:14" ht="15" x14ac:dyDescent="0.2">
      <c r="B11" s="1194"/>
      <c r="C11" s="1197"/>
      <c r="D11" s="1206"/>
      <c r="E11" s="1207"/>
      <c r="F11" s="792"/>
      <c r="G11" s="1206"/>
      <c r="H11" s="1207"/>
      <c r="I11" s="792"/>
      <c r="J11" s="1206"/>
      <c r="K11" s="1207"/>
    </row>
    <row r="12" spans="1:14" ht="21.75" customHeight="1" x14ac:dyDescent="0.2">
      <c r="B12" s="1194"/>
      <c r="C12" s="1198"/>
      <c r="D12" s="1201"/>
      <c r="E12" s="1202"/>
      <c r="F12" s="792"/>
      <c r="G12" s="1201"/>
      <c r="H12" s="1202"/>
      <c r="I12" s="792"/>
      <c r="J12" s="1201"/>
      <c r="K12" s="1202"/>
    </row>
    <row r="13" spans="1:14" ht="24.75" customHeight="1" x14ac:dyDescent="0.2">
      <c r="B13" s="1195"/>
      <c r="C13" s="620" t="s">
        <v>12</v>
      </c>
      <c r="D13" s="620" t="s">
        <v>12</v>
      </c>
      <c r="E13" s="849" t="s">
        <v>196</v>
      </c>
      <c r="F13" s="621"/>
      <c r="G13" s="620" t="s">
        <v>12</v>
      </c>
      <c r="H13" s="849" t="s">
        <v>296</v>
      </c>
      <c r="I13" s="621"/>
      <c r="J13" s="620" t="s">
        <v>12</v>
      </c>
      <c r="K13" s="622" t="s">
        <v>196</v>
      </c>
    </row>
    <row r="14" spans="1:14" ht="12.75" customHeight="1" x14ac:dyDescent="0.2">
      <c r="B14" s="618" t="s">
        <v>11</v>
      </c>
      <c r="C14" s="335">
        <f>'21solsaad'!D10</f>
        <v>430185</v>
      </c>
      <c r="D14" s="335">
        <f>'10pendResol'!H13</f>
        <v>33062</v>
      </c>
      <c r="E14" s="485">
        <f>D14/$C14*100</f>
        <v>7.6855306437927871</v>
      </c>
      <c r="F14" s="338"/>
      <c r="G14" s="337">
        <f>'10pendPrest'!H13</f>
        <v>39380</v>
      </c>
      <c r="H14" s="487">
        <f t="shared" ref="H14:H32" si="0">G14/$J14*100</f>
        <v>54.360729963280974</v>
      </c>
      <c r="I14" s="338"/>
      <c r="J14" s="335">
        <f t="shared" ref="J14:J31" si="1">D14+G14</f>
        <v>72442</v>
      </c>
      <c r="K14" s="487">
        <f t="shared" ref="K14:K32" si="2">J14/C14*100</f>
        <v>16.839731743319735</v>
      </c>
    </row>
    <row r="15" spans="1:14" x14ac:dyDescent="0.2">
      <c r="B15" s="619" t="s">
        <v>10</v>
      </c>
      <c r="C15" s="341">
        <f>'21solsaad'!D11</f>
        <v>52261</v>
      </c>
      <c r="D15" s="341">
        <f>'10pendResol'!H14</f>
        <v>335</v>
      </c>
      <c r="E15" s="485">
        <f t="shared" ref="E15:E31" si="3">D15/$C15*100</f>
        <v>0.64101337517460444</v>
      </c>
      <c r="F15" s="338"/>
      <c r="G15" s="338">
        <f>'10pendPrest'!H14</f>
        <v>1075</v>
      </c>
      <c r="H15" s="488">
        <f t="shared" si="0"/>
        <v>76.24113475177306</v>
      </c>
      <c r="I15" s="338"/>
      <c r="J15" s="341">
        <f t="shared" si="1"/>
        <v>1410</v>
      </c>
      <c r="K15" s="488">
        <f t="shared" si="2"/>
        <v>2.697996594018484</v>
      </c>
    </row>
    <row r="16" spans="1:14" x14ac:dyDescent="0.2">
      <c r="B16" s="619" t="s">
        <v>40</v>
      </c>
      <c r="C16" s="341">
        <f>'21solsaad'!D12</f>
        <v>44731</v>
      </c>
      <c r="D16" s="341">
        <f>'10pendResol'!H15</f>
        <v>898</v>
      </c>
      <c r="E16" s="485">
        <f t="shared" si="3"/>
        <v>2.0075562808790326</v>
      </c>
      <c r="F16" s="338"/>
      <c r="G16" s="338">
        <f>'10pendPrest'!H15</f>
        <v>2014</v>
      </c>
      <c r="H16" s="488">
        <f t="shared" si="0"/>
        <v>69.162087912087912</v>
      </c>
      <c r="I16" s="338"/>
      <c r="J16" s="341">
        <f t="shared" si="1"/>
        <v>2912</v>
      </c>
      <c r="K16" s="488">
        <f t="shared" si="2"/>
        <v>6.5100266034741008</v>
      </c>
    </row>
    <row r="17" spans="2:11" x14ac:dyDescent="0.2">
      <c r="B17" s="619" t="s">
        <v>41</v>
      </c>
      <c r="C17" s="341">
        <f>'21solsaad'!D13</f>
        <v>41490</v>
      </c>
      <c r="D17" s="341">
        <f>'10pendResol'!H16</f>
        <v>866</v>
      </c>
      <c r="E17" s="485">
        <f t="shared" si="3"/>
        <v>2.0872499397445168</v>
      </c>
      <c r="F17" s="338"/>
      <c r="G17" s="338">
        <f>'10pendPrest'!H16</f>
        <v>2522</v>
      </c>
      <c r="H17" s="488">
        <f t="shared" si="0"/>
        <v>74.439197166469896</v>
      </c>
      <c r="I17" s="338"/>
      <c r="J17" s="341">
        <f t="shared" si="1"/>
        <v>3388</v>
      </c>
      <c r="K17" s="488">
        <f t="shared" si="2"/>
        <v>8.1658230899011812</v>
      </c>
    </row>
    <row r="18" spans="2:11" x14ac:dyDescent="0.2">
      <c r="B18" s="619" t="s">
        <v>9</v>
      </c>
      <c r="C18" s="341">
        <f>'21solsaad'!D14</f>
        <v>57804</v>
      </c>
      <c r="D18" s="341">
        <f>'10pendResol'!H17</f>
        <v>7122</v>
      </c>
      <c r="E18" s="485">
        <f>D18/$C18*100</f>
        <v>12.320946647290846</v>
      </c>
      <c r="F18" s="338"/>
      <c r="G18" s="338">
        <f>'10pendPrest'!H17</f>
        <v>5631</v>
      </c>
      <c r="H18" s="488">
        <f t="shared" si="0"/>
        <v>44.154316631380851</v>
      </c>
      <c r="I18" s="338"/>
      <c r="J18" s="341">
        <f t="shared" si="1"/>
        <v>12753</v>
      </c>
      <c r="K18" s="488">
        <f t="shared" si="2"/>
        <v>22.062487025119367</v>
      </c>
    </row>
    <row r="19" spans="2:11" x14ac:dyDescent="0.2">
      <c r="B19" s="619" t="s">
        <v>8</v>
      </c>
      <c r="C19" s="341">
        <f>'21solsaad'!D15</f>
        <v>23549</v>
      </c>
      <c r="D19" s="341">
        <f>'10pendResol'!H18</f>
        <v>670</v>
      </c>
      <c r="E19" s="485">
        <f t="shared" si="3"/>
        <v>2.8451314280861184</v>
      </c>
      <c r="F19" s="338"/>
      <c r="G19" s="338">
        <f>'10pendPrest'!H18</f>
        <v>527</v>
      </c>
      <c r="H19" s="488">
        <f t="shared" si="0"/>
        <v>44.026733500417706</v>
      </c>
      <c r="I19" s="338"/>
      <c r="J19" s="341">
        <f t="shared" si="1"/>
        <v>1197</v>
      </c>
      <c r="K19" s="488">
        <f t="shared" si="2"/>
        <v>5.083018387192662</v>
      </c>
    </row>
    <row r="20" spans="2:11" x14ac:dyDescent="0.2">
      <c r="B20" s="619" t="s">
        <v>7</v>
      </c>
      <c r="C20" s="341">
        <f>'21solsaad'!D16</f>
        <v>150745</v>
      </c>
      <c r="D20" s="341">
        <f>'10pendResol'!H19</f>
        <v>3195</v>
      </c>
      <c r="E20" s="485">
        <f t="shared" si="3"/>
        <v>2.1194732826959437</v>
      </c>
      <c r="F20" s="338"/>
      <c r="G20" s="338">
        <f>'10pendPrest'!H19</f>
        <v>31</v>
      </c>
      <c r="H20" s="488">
        <f t="shared" si="0"/>
        <v>0.96094234345939245</v>
      </c>
      <c r="I20" s="338"/>
      <c r="J20" s="341">
        <f t="shared" si="1"/>
        <v>3226</v>
      </c>
      <c r="K20" s="488">
        <f t="shared" si="2"/>
        <v>2.1400378121994095</v>
      </c>
    </row>
    <row r="21" spans="2:11" x14ac:dyDescent="0.2">
      <c r="B21" s="619" t="s">
        <v>43</v>
      </c>
      <c r="C21" s="341">
        <f>'21solsaad'!D17</f>
        <v>94029</v>
      </c>
      <c r="D21" s="341">
        <f>'10pendResol'!H20</f>
        <v>777</v>
      </c>
      <c r="E21" s="485">
        <f t="shared" si="3"/>
        <v>0.82634080975018342</v>
      </c>
      <c r="F21" s="338"/>
      <c r="G21" s="338">
        <f>'10pendPrest'!H20</f>
        <v>2198</v>
      </c>
      <c r="H21" s="488">
        <f t="shared" si="0"/>
        <v>73.882352941176464</v>
      </c>
      <c r="I21" s="338"/>
      <c r="J21" s="341">
        <f t="shared" si="1"/>
        <v>2975</v>
      </c>
      <c r="K21" s="488">
        <f t="shared" si="2"/>
        <v>3.1639175148092615</v>
      </c>
    </row>
    <row r="22" spans="2:11" x14ac:dyDescent="0.2">
      <c r="B22" s="619" t="s">
        <v>44</v>
      </c>
      <c r="C22" s="341">
        <f>'21solsaad'!D18</f>
        <v>365101</v>
      </c>
      <c r="D22" s="341">
        <f>'10pendResol'!H21</f>
        <v>4270</v>
      </c>
      <c r="E22" s="485">
        <f t="shared" si="3"/>
        <v>1.1695393877310662</v>
      </c>
      <c r="F22" s="338"/>
      <c r="G22" s="338">
        <f>'10pendPrest'!H21</f>
        <v>63472</v>
      </c>
      <c r="H22" s="488">
        <f t="shared" si="0"/>
        <v>93.69667266983555</v>
      </c>
      <c r="I22" s="338"/>
      <c r="J22" s="341">
        <f t="shared" si="1"/>
        <v>67742</v>
      </c>
      <c r="K22" s="488">
        <f t="shared" si="2"/>
        <v>18.554317846294587</v>
      </c>
    </row>
    <row r="23" spans="2:11" x14ac:dyDescent="0.2">
      <c r="B23" s="619" t="s">
        <v>6</v>
      </c>
      <c r="C23" s="341">
        <f>'21solsaad'!D19</f>
        <v>195490</v>
      </c>
      <c r="D23" s="341">
        <f>'10pendResol'!H22</f>
        <v>6086</v>
      </c>
      <c r="E23" s="485">
        <f t="shared" si="3"/>
        <v>3.1132027213668216</v>
      </c>
      <c r="F23" s="338"/>
      <c r="G23" s="338">
        <f>'10pendPrest'!H22</f>
        <v>5478</v>
      </c>
      <c r="H23" s="488">
        <f t="shared" si="0"/>
        <v>47.371151850570733</v>
      </c>
      <c r="I23" s="338"/>
      <c r="J23" s="341">
        <f t="shared" si="1"/>
        <v>11564</v>
      </c>
      <c r="K23" s="488">
        <f t="shared" si="2"/>
        <v>5.9153920916670932</v>
      </c>
    </row>
    <row r="24" spans="2:11" x14ac:dyDescent="0.2">
      <c r="B24" s="619" t="s">
        <v>5</v>
      </c>
      <c r="C24" s="341">
        <f>'21solsaad'!D20</f>
        <v>57364</v>
      </c>
      <c r="D24" s="341">
        <f>'10pendResol'!H23</f>
        <v>503</v>
      </c>
      <c r="E24" s="485">
        <f t="shared" si="3"/>
        <v>0.87685656509308962</v>
      </c>
      <c r="F24" s="338"/>
      <c r="G24" s="338">
        <f>'10pendPrest'!H23</f>
        <v>4212</v>
      </c>
      <c r="H24" s="488">
        <f t="shared" si="0"/>
        <v>89.33191940615059</v>
      </c>
      <c r="I24" s="338"/>
      <c r="J24" s="341">
        <f t="shared" si="1"/>
        <v>4715</v>
      </c>
      <c r="K24" s="488">
        <f t="shared" si="2"/>
        <v>8.2194407642423819</v>
      </c>
    </row>
    <row r="25" spans="2:11" x14ac:dyDescent="0.2">
      <c r="B25" s="619" t="s">
        <v>38</v>
      </c>
      <c r="C25" s="341">
        <f>'21solsaad'!D21</f>
        <v>82795</v>
      </c>
      <c r="D25" s="341">
        <f>'10pendResol'!H24</f>
        <v>537</v>
      </c>
      <c r="E25" s="485">
        <f t="shared" si="3"/>
        <v>0.64858989069388251</v>
      </c>
      <c r="F25" s="338"/>
      <c r="G25" s="338">
        <f>'10pendPrest'!H24</f>
        <v>2178</v>
      </c>
      <c r="H25" s="488">
        <f t="shared" si="0"/>
        <v>80.220994475138113</v>
      </c>
      <c r="I25" s="338"/>
      <c r="J25" s="341">
        <f t="shared" si="1"/>
        <v>2715</v>
      </c>
      <c r="K25" s="488">
        <f t="shared" si="2"/>
        <v>3.279183525575216</v>
      </c>
    </row>
    <row r="26" spans="2:11" x14ac:dyDescent="0.2">
      <c r="B26" s="619" t="s">
        <v>45</v>
      </c>
      <c r="C26" s="341">
        <f>'21solsaad'!D22</f>
        <v>231382</v>
      </c>
      <c r="D26" s="341">
        <f>'10pendResol'!H25</f>
        <v>66</v>
      </c>
      <c r="E26" s="485">
        <f t="shared" si="3"/>
        <v>2.8524258585369652E-2</v>
      </c>
      <c r="F26" s="338"/>
      <c r="G26" s="338">
        <f>'10pendPrest'!H25</f>
        <v>8544</v>
      </c>
      <c r="H26" s="488">
        <f t="shared" si="0"/>
        <v>99.233449477351925</v>
      </c>
      <c r="I26" s="338"/>
      <c r="J26" s="341">
        <f t="shared" si="1"/>
        <v>8610</v>
      </c>
      <c r="K26" s="488">
        <f t="shared" si="2"/>
        <v>3.7211191881823131</v>
      </c>
    </row>
    <row r="27" spans="2:11" x14ac:dyDescent="0.2">
      <c r="B27" s="619" t="s">
        <v>46</v>
      </c>
      <c r="C27" s="341">
        <f>'21solsaad'!D23</f>
        <v>59227</v>
      </c>
      <c r="D27" s="341">
        <f>'10pendResol'!H26</f>
        <v>2529</v>
      </c>
      <c r="E27" s="485">
        <f t="shared" si="3"/>
        <v>4.2700119877758453</v>
      </c>
      <c r="F27" s="338"/>
      <c r="G27" s="338">
        <f>'10pendPrest'!H26</f>
        <v>6873</v>
      </c>
      <c r="H27" s="488">
        <f t="shared" si="0"/>
        <v>73.101467772814303</v>
      </c>
      <c r="I27" s="338"/>
      <c r="J27" s="341">
        <f t="shared" si="1"/>
        <v>9402</v>
      </c>
      <c r="K27" s="488">
        <f t="shared" si="2"/>
        <v>15.874516690023132</v>
      </c>
    </row>
    <row r="28" spans="2:11" x14ac:dyDescent="0.2">
      <c r="B28" s="619" t="s">
        <v>47</v>
      </c>
      <c r="C28" s="341">
        <f>'21solsaad'!D24</f>
        <v>21583</v>
      </c>
      <c r="D28" s="341">
        <f>'10pendResol'!H27</f>
        <v>62</v>
      </c>
      <c r="E28" s="485">
        <f t="shared" si="3"/>
        <v>0.287263123754807</v>
      </c>
      <c r="F28" s="338"/>
      <c r="G28" s="338">
        <f>'10pendPrest'!H27</f>
        <v>511</v>
      </c>
      <c r="H28" s="488">
        <f t="shared" si="0"/>
        <v>89.179755671902271</v>
      </c>
      <c r="I28" s="338"/>
      <c r="J28" s="341">
        <f t="shared" si="1"/>
        <v>573</v>
      </c>
      <c r="K28" s="488">
        <f t="shared" si="2"/>
        <v>2.6548672566371683</v>
      </c>
    </row>
    <row r="29" spans="2:11" x14ac:dyDescent="0.2">
      <c r="B29" s="619" t="s">
        <v>48</v>
      </c>
      <c r="C29" s="341">
        <f>'21solsaad'!D25</f>
        <v>110818</v>
      </c>
      <c r="D29" s="341">
        <f>'10pendResol'!H28</f>
        <v>365</v>
      </c>
      <c r="E29" s="485">
        <f t="shared" si="3"/>
        <v>0.32936887509249402</v>
      </c>
      <c r="F29" s="338"/>
      <c r="G29" s="338">
        <f>'10pendPrest'!H28</f>
        <v>8967</v>
      </c>
      <c r="H29" s="488">
        <f t="shared" si="0"/>
        <v>96.088726960994435</v>
      </c>
      <c r="I29" s="338"/>
      <c r="J29" s="341">
        <f t="shared" si="1"/>
        <v>9332</v>
      </c>
      <c r="K29" s="488">
        <f t="shared" si="2"/>
        <v>8.4210146366113801</v>
      </c>
    </row>
    <row r="30" spans="2:11" x14ac:dyDescent="0.2">
      <c r="B30" s="619" t="s">
        <v>49</v>
      </c>
      <c r="C30" s="341">
        <f>'21solsaad'!D26</f>
        <v>14526</v>
      </c>
      <c r="D30" s="341">
        <f>'10pendResol'!H29</f>
        <v>11</v>
      </c>
      <c r="E30" s="485">
        <f t="shared" si="3"/>
        <v>7.5726283904722566E-2</v>
      </c>
      <c r="F30" s="338"/>
      <c r="G30" s="338">
        <f>'10pendPrest'!H29</f>
        <v>141</v>
      </c>
      <c r="H30" s="488">
        <f t="shared" si="0"/>
        <v>92.76315789473685</v>
      </c>
      <c r="I30" s="338"/>
      <c r="J30" s="341">
        <f t="shared" si="1"/>
        <v>152</v>
      </c>
      <c r="K30" s="488">
        <f t="shared" si="2"/>
        <v>1.0463995594107118</v>
      </c>
    </row>
    <row r="31" spans="2:11" x14ac:dyDescent="0.2">
      <c r="B31" s="619" t="s">
        <v>4</v>
      </c>
      <c r="C31" s="341">
        <f>'21solsaad'!D27</f>
        <v>5098</v>
      </c>
      <c r="D31" s="341">
        <f>'10pendResol'!H30</f>
        <v>38</v>
      </c>
      <c r="E31" s="485">
        <f t="shared" si="3"/>
        <v>0.74539034915653202</v>
      </c>
      <c r="F31" s="338"/>
      <c r="G31" s="338">
        <f>'10pendPrest'!H30</f>
        <v>216</v>
      </c>
      <c r="H31" s="488">
        <f t="shared" si="0"/>
        <v>85.039370078740163</v>
      </c>
      <c r="I31" s="338"/>
      <c r="J31" s="341">
        <f t="shared" si="1"/>
        <v>254</v>
      </c>
      <c r="K31" s="488">
        <f t="shared" si="2"/>
        <v>4.9823460180462931</v>
      </c>
    </row>
    <row r="32" spans="2:11" x14ac:dyDescent="0.2">
      <c r="B32" s="456" t="s">
        <v>3</v>
      </c>
      <c r="C32" s="333">
        <f>SUM(C14:C31)</f>
        <v>2038178</v>
      </c>
      <c r="D32" s="333">
        <f>SUM(D14:D31)</f>
        <v>61392</v>
      </c>
      <c r="E32" s="486">
        <f>D32/$C32*100</f>
        <v>3.0121019852044326</v>
      </c>
      <c r="F32" s="349"/>
      <c r="G32" s="339">
        <f>SUM(G14:G31)</f>
        <v>153970</v>
      </c>
      <c r="H32" s="489">
        <f t="shared" si="0"/>
        <v>71.493578254288124</v>
      </c>
      <c r="I32" s="349"/>
      <c r="J32" s="333">
        <f>SUM(J14:J31)</f>
        <v>215362</v>
      </c>
      <c r="K32" s="489">
        <f t="shared" si="2"/>
        <v>10.566398028042693</v>
      </c>
    </row>
    <row r="34" spans="2:2" x14ac:dyDescent="0.2">
      <c r="B34" s="848" t="s">
        <v>293</v>
      </c>
    </row>
  </sheetData>
  <mergeCells count="7">
    <mergeCell ref="B6:K6"/>
    <mergeCell ref="B7:K7"/>
    <mergeCell ref="C9:C12"/>
    <mergeCell ref="B9:B13"/>
    <mergeCell ref="J9:K12"/>
    <mergeCell ref="D9:E12"/>
    <mergeCell ref="G9:H12"/>
  </mergeCells>
  <printOptions horizontalCentered="1"/>
  <pageMargins left="0" right="0" top="0.43307086614173229" bottom="0.43307086614173229" header="0" footer="0"/>
  <pageSetup paperSize="9"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81">
    <pageSetUpPr fitToPage="1"/>
  </sheetPr>
  <dimension ref="A1:Q34"/>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361" customFormat="1" x14ac:dyDescent="0.2"/>
    <row r="2" spans="1:17" s="361" customFormat="1" x14ac:dyDescent="0.2"/>
    <row r="3" spans="1:17" s="361" customFormat="1" x14ac:dyDescent="0.2"/>
    <row r="4" spans="1:17" s="361" customFormat="1" x14ac:dyDescent="0.2"/>
    <row r="5" spans="1:17" s="361" customFormat="1" ht="16.5" customHeight="1" x14ac:dyDescent="0.2"/>
    <row r="6" spans="1:17" s="7" customFormat="1" ht="24.75" customHeight="1" x14ac:dyDescent="0.2">
      <c r="A6" s="364"/>
      <c r="B6" s="1170" t="s">
        <v>473</v>
      </c>
      <c r="C6" s="1170"/>
      <c r="D6" s="1170"/>
      <c r="E6" s="1170"/>
      <c r="F6" s="1170"/>
      <c r="G6" s="1170"/>
      <c r="H6" s="1170"/>
      <c r="I6" s="1170"/>
      <c r="J6" s="1170"/>
      <c r="K6" s="1170"/>
      <c r="L6" s="1170"/>
      <c r="M6" s="1170"/>
      <c r="N6" s="1170"/>
      <c r="O6" s="389"/>
    </row>
    <row r="7" spans="1:17" s="7" customFormat="1" ht="11.25" customHeight="1" x14ac:dyDescent="0.2">
      <c r="A7" s="364"/>
      <c r="B7" s="1170"/>
      <c r="C7" s="1170"/>
      <c r="D7" s="1170"/>
      <c r="E7" s="1170"/>
      <c r="F7" s="1170"/>
      <c r="G7" s="1170"/>
      <c r="H7" s="1170"/>
      <c r="I7" s="1170"/>
      <c r="J7" s="1170"/>
      <c r="K7" s="1170"/>
      <c r="L7" s="1170"/>
      <c r="M7" s="1170"/>
      <c r="N7" s="1170"/>
      <c r="O7" s="389"/>
    </row>
    <row r="8" spans="1:17" s="7" customFormat="1" ht="15.75" customHeight="1" x14ac:dyDescent="0.2">
      <c r="A8" s="364"/>
      <c r="B8" s="1171" t="s">
        <v>489</v>
      </c>
      <c r="C8" s="1171"/>
      <c r="D8" s="1171"/>
      <c r="E8" s="1171"/>
      <c r="F8" s="1171"/>
      <c r="G8" s="1171"/>
      <c r="H8" s="1171"/>
      <c r="I8" s="1171"/>
      <c r="J8" s="1171"/>
      <c r="K8" s="1171"/>
      <c r="L8" s="1171"/>
      <c r="M8" s="1171"/>
      <c r="N8" s="1171"/>
      <c r="O8" s="426"/>
      <c r="P8" s="426"/>
      <c r="Q8" s="426"/>
    </row>
    <row r="9" spans="1:17" s="361" customFormat="1" ht="6" customHeight="1" x14ac:dyDescent="0.2">
      <c r="A9" s="365"/>
      <c r="B9"/>
      <c r="C9"/>
      <c r="D9"/>
      <c r="E9"/>
      <c r="F9"/>
      <c r="G9"/>
      <c r="H9"/>
      <c r="I9"/>
      <c r="J9"/>
      <c r="K9"/>
      <c r="L9"/>
      <c r="M9"/>
      <c r="N9"/>
      <c r="O9"/>
      <c r="P9"/>
      <c r="Q9"/>
    </row>
    <row r="10" spans="1:17" s="390" customFormat="1" x14ac:dyDescent="0.2"/>
    <row r="11" spans="1:17" s="390" customFormat="1" x14ac:dyDescent="0.2">
      <c r="C11" s="1172" t="s">
        <v>3</v>
      </c>
      <c r="D11" s="1172"/>
      <c r="E11" s="1172"/>
      <c r="L11" s="390">
        <v>1</v>
      </c>
      <c r="M11" s="390">
        <v>3</v>
      </c>
      <c r="N11" s="390">
        <v>4</v>
      </c>
      <c r="O11" s="390">
        <v>5</v>
      </c>
      <c r="P11" s="390">
        <v>6</v>
      </c>
    </row>
    <row r="12" spans="1:17" s="390" customFormat="1" ht="15" x14ac:dyDescent="0.25">
      <c r="C12" s="390" t="s">
        <v>219</v>
      </c>
      <c r="D12" s="390" t="s">
        <v>103</v>
      </c>
      <c r="E12" s="390" t="s">
        <v>104</v>
      </c>
      <c r="F12" s="390" t="s">
        <v>105</v>
      </c>
      <c r="G12" s="390" t="s">
        <v>106</v>
      </c>
      <c r="I12" s="391"/>
      <c r="J12" s="391"/>
      <c r="K12" s="391" t="s">
        <v>107</v>
      </c>
      <c r="L12" s="390" t="s">
        <v>108</v>
      </c>
      <c r="M12" s="390" t="s">
        <v>109</v>
      </c>
      <c r="N12" s="390" t="s">
        <v>110</v>
      </c>
      <c r="O12" s="390" t="s">
        <v>111</v>
      </c>
      <c r="P12" s="390" t="s">
        <v>112</v>
      </c>
      <c r="Q12" s="390" t="s">
        <v>113</v>
      </c>
    </row>
    <row r="13" spans="1:17" s="390" customFormat="1" ht="15" x14ac:dyDescent="0.25">
      <c r="B13" s="390" t="s">
        <v>11</v>
      </c>
      <c r="C13" s="392">
        <v>313063</v>
      </c>
      <c r="D13" s="392">
        <v>272073</v>
      </c>
      <c r="E13" s="392">
        <v>40990</v>
      </c>
      <c r="F13" s="393">
        <v>0.86906788729425066</v>
      </c>
      <c r="G13" s="393">
        <v>0.13093211270574931</v>
      </c>
      <c r="I13" s="391">
        <v>13</v>
      </c>
      <c r="J13" s="391">
        <v>1</v>
      </c>
      <c r="K13" s="391">
        <v>8</v>
      </c>
      <c r="L13" s="390" t="s">
        <v>7</v>
      </c>
      <c r="M13" s="392">
        <v>117431</v>
      </c>
      <c r="N13" s="392">
        <v>145</v>
      </c>
      <c r="O13" s="393">
        <f t="shared" ref="O13:P28" si="0">INDEX($B$13:$G$32,$K13,O$11)</f>
        <v>0.9987667551200925</v>
      </c>
      <c r="P13" s="393">
        <f t="shared" si="0"/>
        <v>1.233244879907464E-3</v>
      </c>
      <c r="Q13" s="393">
        <f>$F$32</f>
        <v>0.88127988091948506</v>
      </c>
    </row>
    <row r="14" spans="1:17" s="390" customFormat="1" ht="15" x14ac:dyDescent="0.25">
      <c r="B14" s="390" t="s">
        <v>10</v>
      </c>
      <c r="C14" s="392">
        <v>40343</v>
      </c>
      <c r="D14" s="392">
        <v>38394</v>
      </c>
      <c r="E14" s="392">
        <v>1949</v>
      </c>
      <c r="F14" s="393">
        <v>0.95168926455642866</v>
      </c>
      <c r="G14" s="393">
        <v>4.8310735443571375E-2</v>
      </c>
      <c r="I14" s="391">
        <v>6</v>
      </c>
      <c r="J14" s="391">
        <v>2</v>
      </c>
      <c r="K14" s="391">
        <v>13</v>
      </c>
      <c r="L14" s="390" t="s">
        <v>38</v>
      </c>
      <c r="M14" s="392">
        <v>71475</v>
      </c>
      <c r="N14" s="392">
        <v>2245</v>
      </c>
      <c r="O14" s="393">
        <f t="shared" si="0"/>
        <v>0.96954693434617467</v>
      </c>
      <c r="P14" s="393">
        <f t="shared" si="0"/>
        <v>3.0453065653825283E-2</v>
      </c>
      <c r="Q14" s="393">
        <f t="shared" ref="Q14:Q32" si="1">$F$32</f>
        <v>0.88127988091948506</v>
      </c>
    </row>
    <row r="15" spans="1:17" s="390" customFormat="1" ht="15" x14ac:dyDescent="0.25">
      <c r="B15" s="390" t="s">
        <v>40</v>
      </c>
      <c r="C15" s="392">
        <v>32461</v>
      </c>
      <c r="D15" s="392">
        <v>29719</v>
      </c>
      <c r="E15" s="392">
        <v>2742</v>
      </c>
      <c r="F15" s="393">
        <v>0.91552940451618869</v>
      </c>
      <c r="G15" s="393">
        <v>8.4470595483811348E-2</v>
      </c>
      <c r="I15" s="391">
        <v>10</v>
      </c>
      <c r="J15" s="391">
        <v>3</v>
      </c>
      <c r="K15" s="391">
        <v>17</v>
      </c>
      <c r="L15" s="390" t="s">
        <v>47</v>
      </c>
      <c r="M15" s="392">
        <v>15455</v>
      </c>
      <c r="N15" s="392">
        <v>718</v>
      </c>
      <c r="O15" s="393">
        <f t="shared" si="0"/>
        <v>0.95560502071353493</v>
      </c>
      <c r="P15" s="393">
        <f t="shared" si="0"/>
        <v>4.4394979286465096E-2</v>
      </c>
      <c r="Q15" s="393">
        <f t="shared" si="1"/>
        <v>0.88127988091948506</v>
      </c>
    </row>
    <row r="16" spans="1:17" s="390" customFormat="1" ht="15" x14ac:dyDescent="0.25">
      <c r="B16" s="390" t="s">
        <v>41</v>
      </c>
      <c r="C16" s="392">
        <v>31549</v>
      </c>
      <c r="D16" s="392">
        <v>27463</v>
      </c>
      <c r="E16" s="392">
        <v>4086</v>
      </c>
      <c r="F16" s="393">
        <v>0.87048717867444292</v>
      </c>
      <c r="G16" s="393">
        <v>0.12951282132555708</v>
      </c>
      <c r="I16" s="391">
        <v>12</v>
      </c>
      <c r="J16" s="391">
        <v>4</v>
      </c>
      <c r="K16" s="391">
        <v>10</v>
      </c>
      <c r="L16" s="390" t="s">
        <v>42</v>
      </c>
      <c r="M16" s="392">
        <v>1463</v>
      </c>
      <c r="N16" s="392">
        <v>69</v>
      </c>
      <c r="O16" s="393">
        <f t="shared" si="0"/>
        <v>0.95496083550913835</v>
      </c>
      <c r="P16" s="393">
        <f t="shared" si="0"/>
        <v>4.5039164490861622E-2</v>
      </c>
      <c r="Q16" s="393">
        <f t="shared" si="1"/>
        <v>0.88127988091948506</v>
      </c>
    </row>
    <row r="17" spans="2:17" s="390" customFormat="1" ht="15" x14ac:dyDescent="0.25">
      <c r="B17" s="390" t="s">
        <v>9</v>
      </c>
      <c r="C17" s="392">
        <v>43720</v>
      </c>
      <c r="D17" s="392">
        <v>37988</v>
      </c>
      <c r="E17" s="392">
        <v>5732</v>
      </c>
      <c r="F17" s="393">
        <v>0.86889295516925891</v>
      </c>
      <c r="G17" s="393">
        <v>0.13110704483074109</v>
      </c>
      <c r="I17" s="391">
        <v>14</v>
      </c>
      <c r="J17" s="391">
        <v>5</v>
      </c>
      <c r="K17" s="391">
        <v>6</v>
      </c>
      <c r="L17" s="390" t="s">
        <v>8</v>
      </c>
      <c r="M17" s="392">
        <v>17805</v>
      </c>
      <c r="N17" s="392">
        <v>862</v>
      </c>
      <c r="O17" s="393">
        <f t="shared" si="0"/>
        <v>0.95382225317405045</v>
      </c>
      <c r="P17" s="393">
        <f t="shared" si="0"/>
        <v>4.6177746825949537E-2</v>
      </c>
      <c r="Q17" s="393">
        <f t="shared" si="1"/>
        <v>0.88127988091948506</v>
      </c>
    </row>
    <row r="18" spans="2:17" s="390" customFormat="1" ht="15" x14ac:dyDescent="0.25">
      <c r="B18" s="390" t="s">
        <v>8</v>
      </c>
      <c r="C18" s="392">
        <v>18667</v>
      </c>
      <c r="D18" s="392">
        <v>17805</v>
      </c>
      <c r="E18" s="392">
        <v>862</v>
      </c>
      <c r="F18" s="393">
        <v>0.95382225317405045</v>
      </c>
      <c r="G18" s="393">
        <v>4.6177746825949537E-2</v>
      </c>
      <c r="I18" s="391">
        <v>5</v>
      </c>
      <c r="J18" s="391">
        <v>6</v>
      </c>
      <c r="K18" s="391">
        <v>2</v>
      </c>
      <c r="L18" s="390" t="s">
        <v>10</v>
      </c>
      <c r="M18" s="392">
        <v>38394</v>
      </c>
      <c r="N18" s="392">
        <v>1949</v>
      </c>
      <c r="O18" s="393">
        <f t="shared" si="0"/>
        <v>0.95168926455642866</v>
      </c>
      <c r="P18" s="393">
        <f t="shared" si="0"/>
        <v>4.8310735443571375E-2</v>
      </c>
      <c r="Q18" s="393">
        <f t="shared" si="1"/>
        <v>0.88127988091948506</v>
      </c>
    </row>
    <row r="19" spans="2:17" s="390" customFormat="1" ht="15" x14ac:dyDescent="0.25">
      <c r="B19" s="390" t="s">
        <v>43</v>
      </c>
      <c r="C19" s="392">
        <v>72848</v>
      </c>
      <c r="D19" s="392">
        <v>68486</v>
      </c>
      <c r="E19" s="392">
        <v>4362</v>
      </c>
      <c r="F19" s="393">
        <v>0.94012189764990117</v>
      </c>
      <c r="G19" s="393">
        <v>5.9878102350098834E-2</v>
      </c>
      <c r="I19" s="391">
        <v>8</v>
      </c>
      <c r="J19" s="391">
        <v>7</v>
      </c>
      <c r="K19" s="391">
        <v>14</v>
      </c>
      <c r="L19" s="390" t="s">
        <v>45</v>
      </c>
      <c r="M19" s="392">
        <v>168871</v>
      </c>
      <c r="N19" s="392">
        <v>10724</v>
      </c>
      <c r="O19" s="393">
        <f t="shared" si="0"/>
        <v>0.9402878699295637</v>
      </c>
      <c r="P19" s="393">
        <f t="shared" si="0"/>
        <v>5.9712130070436256E-2</v>
      </c>
      <c r="Q19" s="393">
        <f t="shared" si="1"/>
        <v>0.88127988091948506</v>
      </c>
    </row>
    <row r="20" spans="2:17" s="390" customFormat="1" ht="15" x14ac:dyDescent="0.25">
      <c r="B20" s="390" t="s">
        <v>7</v>
      </c>
      <c r="C20" s="392">
        <v>117576</v>
      </c>
      <c r="D20" s="392">
        <v>117431</v>
      </c>
      <c r="E20" s="392">
        <v>145</v>
      </c>
      <c r="F20" s="393">
        <v>0.9987667551200925</v>
      </c>
      <c r="G20" s="393">
        <v>1.233244879907464E-3</v>
      </c>
      <c r="I20" s="391">
        <v>1</v>
      </c>
      <c r="J20" s="391">
        <v>8</v>
      </c>
      <c r="K20" s="391">
        <v>7</v>
      </c>
      <c r="L20" s="390" t="s">
        <v>43</v>
      </c>
      <c r="M20" s="392">
        <v>68486</v>
      </c>
      <c r="N20" s="392">
        <v>4362</v>
      </c>
      <c r="O20" s="393">
        <f t="shared" si="0"/>
        <v>0.94012189764990117</v>
      </c>
      <c r="P20" s="393">
        <f t="shared" si="0"/>
        <v>5.9878102350098834E-2</v>
      </c>
      <c r="Q20" s="393">
        <f t="shared" si="1"/>
        <v>0.88127988091948506</v>
      </c>
    </row>
    <row r="21" spans="2:17" s="390" customFormat="1" ht="15" x14ac:dyDescent="0.25">
      <c r="B21" s="390" t="s">
        <v>44</v>
      </c>
      <c r="C21" s="392">
        <v>263601</v>
      </c>
      <c r="D21" s="392">
        <v>194624</v>
      </c>
      <c r="E21" s="392">
        <v>68977</v>
      </c>
      <c r="F21" s="393">
        <v>0.73832800330802995</v>
      </c>
      <c r="G21" s="393">
        <v>0.26167199669197005</v>
      </c>
      <c r="I21" s="391">
        <v>20</v>
      </c>
      <c r="J21" s="391">
        <v>9</v>
      </c>
      <c r="K21" s="391">
        <v>11</v>
      </c>
      <c r="L21" s="390" t="s">
        <v>6</v>
      </c>
      <c r="M21" s="392">
        <v>142054</v>
      </c>
      <c r="N21" s="392">
        <v>9717</v>
      </c>
      <c r="O21" s="393">
        <f t="shared" si="0"/>
        <v>0.93597591107655609</v>
      </c>
      <c r="P21" s="393">
        <f t="shared" si="0"/>
        <v>6.402408892344387E-2</v>
      </c>
      <c r="Q21" s="393">
        <f t="shared" si="1"/>
        <v>0.88127988091948506</v>
      </c>
    </row>
    <row r="22" spans="2:17" s="390" customFormat="1" ht="15" x14ac:dyDescent="0.25">
      <c r="B22" s="390" t="s">
        <v>42</v>
      </c>
      <c r="C22" s="392">
        <v>1532</v>
      </c>
      <c r="D22" s="392">
        <v>1463</v>
      </c>
      <c r="E22" s="392">
        <v>69</v>
      </c>
      <c r="F22" s="393">
        <v>0.95496083550913835</v>
      </c>
      <c r="G22" s="393">
        <v>4.5039164490861622E-2</v>
      </c>
      <c r="I22" s="391">
        <v>4</v>
      </c>
      <c r="J22" s="391">
        <v>10</v>
      </c>
      <c r="K22" s="391">
        <v>3</v>
      </c>
      <c r="L22" s="390" t="s">
        <v>40</v>
      </c>
      <c r="M22" s="392">
        <v>29719</v>
      </c>
      <c r="N22" s="392">
        <v>2742</v>
      </c>
      <c r="O22" s="393">
        <f t="shared" si="0"/>
        <v>0.91552940451618869</v>
      </c>
      <c r="P22" s="393">
        <f t="shared" si="0"/>
        <v>8.4470595483811348E-2</v>
      </c>
      <c r="Q22" s="393">
        <f t="shared" si="1"/>
        <v>0.88127988091948506</v>
      </c>
    </row>
    <row r="23" spans="2:17" s="390" customFormat="1" ht="15" x14ac:dyDescent="0.25">
      <c r="B23" s="390" t="s">
        <v>6</v>
      </c>
      <c r="C23" s="392">
        <v>151771</v>
      </c>
      <c r="D23" s="392">
        <v>142054</v>
      </c>
      <c r="E23" s="392">
        <v>9717</v>
      </c>
      <c r="F23" s="393">
        <v>0.93597591107655609</v>
      </c>
      <c r="G23" s="393">
        <v>6.402408892344387E-2</v>
      </c>
      <c r="I23" s="391">
        <v>9</v>
      </c>
      <c r="J23" s="391">
        <v>11</v>
      </c>
      <c r="K23" s="391">
        <v>20</v>
      </c>
      <c r="L23" s="390" t="s">
        <v>114</v>
      </c>
      <c r="M23" s="392">
        <v>1352257</v>
      </c>
      <c r="N23" s="392">
        <v>182167</v>
      </c>
      <c r="O23" s="393">
        <f t="shared" si="0"/>
        <v>0.88127988091948506</v>
      </c>
      <c r="P23" s="393">
        <f t="shared" si="0"/>
        <v>0.1187201190805149</v>
      </c>
      <c r="Q23" s="393">
        <f t="shared" si="1"/>
        <v>0.88127988091948506</v>
      </c>
    </row>
    <row r="24" spans="2:17" s="390" customFormat="1" ht="15" x14ac:dyDescent="0.25">
      <c r="B24" s="390" t="s">
        <v>5</v>
      </c>
      <c r="C24" s="392">
        <v>39562</v>
      </c>
      <c r="D24" s="392">
        <v>33607</v>
      </c>
      <c r="E24" s="392">
        <v>5955</v>
      </c>
      <c r="F24" s="393">
        <v>0.84947677063849147</v>
      </c>
      <c r="G24" s="393">
        <v>0.15052322936150853</v>
      </c>
      <c r="I24" s="391">
        <v>16</v>
      </c>
      <c r="J24" s="391">
        <v>12</v>
      </c>
      <c r="K24" s="391">
        <v>4</v>
      </c>
      <c r="L24" s="390" t="s">
        <v>41</v>
      </c>
      <c r="M24" s="392">
        <v>27463</v>
      </c>
      <c r="N24" s="392">
        <v>4086</v>
      </c>
      <c r="O24" s="393">
        <f t="shared" si="0"/>
        <v>0.87048717867444292</v>
      </c>
      <c r="P24" s="393">
        <f t="shared" si="0"/>
        <v>0.12951282132555708</v>
      </c>
      <c r="Q24" s="393">
        <f t="shared" si="1"/>
        <v>0.88127988091948506</v>
      </c>
    </row>
    <row r="25" spans="2:17" s="390" customFormat="1" ht="15" x14ac:dyDescent="0.25">
      <c r="B25" s="390" t="s">
        <v>38</v>
      </c>
      <c r="C25" s="392">
        <v>73720</v>
      </c>
      <c r="D25" s="392">
        <v>71475</v>
      </c>
      <c r="E25" s="392">
        <v>2245</v>
      </c>
      <c r="F25" s="393">
        <v>0.96954693434617467</v>
      </c>
      <c r="G25" s="393">
        <v>3.0453065653825283E-2</v>
      </c>
      <c r="I25" s="391">
        <v>2</v>
      </c>
      <c r="J25" s="391">
        <v>13</v>
      </c>
      <c r="K25" s="391">
        <v>1</v>
      </c>
      <c r="L25" s="390" t="s">
        <v>11</v>
      </c>
      <c r="M25" s="392">
        <v>272073</v>
      </c>
      <c r="N25" s="392">
        <v>40990</v>
      </c>
      <c r="O25" s="393">
        <f t="shared" si="0"/>
        <v>0.86906788729425066</v>
      </c>
      <c r="P25" s="393">
        <f t="shared" si="0"/>
        <v>0.13093211270574931</v>
      </c>
      <c r="Q25" s="393">
        <f t="shared" si="1"/>
        <v>0.88127988091948506</v>
      </c>
    </row>
    <row r="26" spans="2:17" s="390" customFormat="1" ht="15" x14ac:dyDescent="0.25">
      <c r="B26" s="390" t="s">
        <v>45</v>
      </c>
      <c r="C26" s="392">
        <v>179595</v>
      </c>
      <c r="D26" s="392">
        <v>168871</v>
      </c>
      <c r="E26" s="392">
        <v>10724</v>
      </c>
      <c r="F26" s="393">
        <v>0.9402878699295637</v>
      </c>
      <c r="G26" s="393">
        <v>5.9712130070436256E-2</v>
      </c>
      <c r="I26" s="391">
        <v>7</v>
      </c>
      <c r="J26" s="391">
        <v>14</v>
      </c>
      <c r="K26" s="391">
        <v>5</v>
      </c>
      <c r="L26" s="390" t="s">
        <v>9</v>
      </c>
      <c r="M26" s="392">
        <v>37988</v>
      </c>
      <c r="N26" s="392">
        <v>5732</v>
      </c>
      <c r="O26" s="393">
        <f t="shared" si="0"/>
        <v>0.86889295516925891</v>
      </c>
      <c r="P26" s="393">
        <f t="shared" si="0"/>
        <v>0.13110704483074109</v>
      </c>
      <c r="Q26" s="393">
        <f t="shared" si="1"/>
        <v>0.88127988091948506</v>
      </c>
    </row>
    <row r="27" spans="2:17" s="390" customFormat="1" ht="15" x14ac:dyDescent="0.25">
      <c r="B27" s="390" t="s">
        <v>50</v>
      </c>
      <c r="C27" s="392">
        <v>2123</v>
      </c>
      <c r="D27" s="392">
        <v>1787</v>
      </c>
      <c r="E27" s="392">
        <v>336</v>
      </c>
      <c r="F27" s="393">
        <v>0.84173339613754117</v>
      </c>
      <c r="G27" s="393">
        <v>0.15826660386245878</v>
      </c>
      <c r="I27" s="391">
        <v>18</v>
      </c>
      <c r="J27" s="391">
        <v>15</v>
      </c>
      <c r="K27" s="391">
        <v>19</v>
      </c>
      <c r="L27" s="390" t="s">
        <v>49</v>
      </c>
      <c r="M27" s="392">
        <v>8872</v>
      </c>
      <c r="N27" s="392">
        <v>1509</v>
      </c>
      <c r="O27" s="393">
        <f t="shared" si="0"/>
        <v>0.85463828147577303</v>
      </c>
      <c r="P27" s="393">
        <f t="shared" si="0"/>
        <v>0.14536171852422694</v>
      </c>
      <c r="Q27" s="393">
        <f t="shared" si="1"/>
        <v>0.88127988091948506</v>
      </c>
    </row>
    <row r="28" spans="2:17" s="390" customFormat="1" ht="15" x14ac:dyDescent="0.25">
      <c r="B28" s="390" t="s">
        <v>46</v>
      </c>
      <c r="C28" s="392">
        <v>45645</v>
      </c>
      <c r="D28" s="392">
        <v>38643</v>
      </c>
      <c r="E28" s="392">
        <v>7002</v>
      </c>
      <c r="F28" s="393">
        <v>0.84659875123233652</v>
      </c>
      <c r="G28" s="393">
        <v>0.15340124876766348</v>
      </c>
      <c r="I28" s="391">
        <v>17</v>
      </c>
      <c r="J28" s="391">
        <v>16</v>
      </c>
      <c r="K28" s="391">
        <v>12</v>
      </c>
      <c r="L28" s="390" t="s">
        <v>5</v>
      </c>
      <c r="M28" s="392">
        <v>33607</v>
      </c>
      <c r="N28" s="392">
        <v>5955</v>
      </c>
      <c r="O28" s="393">
        <f t="shared" si="0"/>
        <v>0.84947677063849147</v>
      </c>
      <c r="P28" s="393">
        <f t="shared" si="0"/>
        <v>0.15052322936150853</v>
      </c>
      <c r="Q28" s="393">
        <f t="shared" si="1"/>
        <v>0.88127988091948506</v>
      </c>
    </row>
    <row r="29" spans="2:17" s="390" customFormat="1" ht="15" x14ac:dyDescent="0.25">
      <c r="B29" s="390" t="s">
        <v>47</v>
      </c>
      <c r="C29" s="392">
        <v>16173</v>
      </c>
      <c r="D29" s="392">
        <v>15455</v>
      </c>
      <c r="E29" s="392">
        <v>718</v>
      </c>
      <c r="F29" s="393">
        <v>0.95560502071353493</v>
      </c>
      <c r="G29" s="393">
        <v>4.4394979286465096E-2</v>
      </c>
      <c r="I29" s="391">
        <v>3</v>
      </c>
      <c r="J29" s="391">
        <v>17</v>
      </c>
      <c r="K29" s="391">
        <v>16</v>
      </c>
      <c r="L29" s="390" t="s">
        <v>46</v>
      </c>
      <c r="M29" s="392">
        <v>38643</v>
      </c>
      <c r="N29" s="392">
        <v>7002</v>
      </c>
      <c r="O29" s="393">
        <f t="shared" ref="O29:P32" si="2">INDEX($B$13:$G$32,$K29,O$11)</f>
        <v>0.84659875123233652</v>
      </c>
      <c r="P29" s="393">
        <f t="shared" si="2"/>
        <v>0.15340124876766348</v>
      </c>
      <c r="Q29" s="393">
        <f t="shared" si="1"/>
        <v>0.88127988091948506</v>
      </c>
    </row>
    <row r="30" spans="2:17" s="390" customFormat="1" ht="15" x14ac:dyDescent="0.25">
      <c r="B30" s="390" t="s">
        <v>48</v>
      </c>
      <c r="C30" s="392">
        <v>80094</v>
      </c>
      <c r="D30" s="392">
        <v>66047</v>
      </c>
      <c r="E30" s="392">
        <v>14047</v>
      </c>
      <c r="F30" s="393">
        <v>0.82461857317651754</v>
      </c>
      <c r="G30" s="393">
        <v>0.1753814268234824</v>
      </c>
      <c r="I30" s="391">
        <v>19</v>
      </c>
      <c r="J30" s="391">
        <v>18</v>
      </c>
      <c r="K30" s="391">
        <v>15</v>
      </c>
      <c r="L30" s="390" t="s">
        <v>50</v>
      </c>
      <c r="M30" s="392">
        <v>1787</v>
      </c>
      <c r="N30" s="392">
        <v>336</v>
      </c>
      <c r="O30" s="393">
        <f t="shared" si="2"/>
        <v>0.84173339613754117</v>
      </c>
      <c r="P30" s="393">
        <f t="shared" si="2"/>
        <v>0.15826660386245878</v>
      </c>
      <c r="Q30" s="393">
        <f t="shared" si="1"/>
        <v>0.88127988091948506</v>
      </c>
    </row>
    <row r="31" spans="2:17" s="390" customFormat="1" ht="15" x14ac:dyDescent="0.25">
      <c r="B31" s="390" t="s">
        <v>49</v>
      </c>
      <c r="C31" s="392">
        <v>10381</v>
      </c>
      <c r="D31" s="392">
        <v>8872</v>
      </c>
      <c r="E31" s="392">
        <v>1509</v>
      </c>
      <c r="F31" s="393">
        <v>0.85463828147577303</v>
      </c>
      <c r="G31" s="393">
        <v>0.14536171852422694</v>
      </c>
      <c r="I31" s="391">
        <v>15</v>
      </c>
      <c r="J31" s="391">
        <v>19</v>
      </c>
      <c r="K31" s="391">
        <v>18</v>
      </c>
      <c r="L31" s="390" t="s">
        <v>48</v>
      </c>
      <c r="M31" s="392">
        <v>66047</v>
      </c>
      <c r="N31" s="392">
        <v>14047</v>
      </c>
      <c r="O31" s="393">
        <f t="shared" si="2"/>
        <v>0.82461857317651754</v>
      </c>
      <c r="P31" s="393">
        <f t="shared" si="2"/>
        <v>0.1753814268234824</v>
      </c>
      <c r="Q31" s="393">
        <f t="shared" si="1"/>
        <v>0.88127988091948506</v>
      </c>
    </row>
    <row r="32" spans="2:17" s="390" customFormat="1" ht="15" x14ac:dyDescent="0.25">
      <c r="B32" s="394" t="s">
        <v>114</v>
      </c>
      <c r="C32" s="395">
        <v>1534424</v>
      </c>
      <c r="D32" s="395">
        <v>1352257</v>
      </c>
      <c r="E32" s="395">
        <v>182167</v>
      </c>
      <c r="F32" s="396">
        <v>0.88127988091948506</v>
      </c>
      <c r="G32" s="396">
        <v>0.1187201190805149</v>
      </c>
      <c r="I32" s="391">
        <v>11</v>
      </c>
      <c r="J32" s="391">
        <v>20</v>
      </c>
      <c r="K32" s="391">
        <v>9</v>
      </c>
      <c r="L32" s="390" t="s">
        <v>44</v>
      </c>
      <c r="M32" s="392">
        <v>194624</v>
      </c>
      <c r="N32" s="392">
        <v>68977</v>
      </c>
      <c r="O32" s="393">
        <f t="shared" si="2"/>
        <v>0.73832800330802995</v>
      </c>
      <c r="P32" s="393">
        <f t="shared" si="2"/>
        <v>0.26167199669197005</v>
      </c>
      <c r="Q32" s="393">
        <f t="shared" si="1"/>
        <v>0.88127988091948506</v>
      </c>
    </row>
    <row r="33" spans="9:16" s="356" customFormat="1" ht="15" x14ac:dyDescent="0.25">
      <c r="I33" s="427"/>
      <c r="J33" s="427"/>
      <c r="K33" s="427"/>
      <c r="M33" s="428"/>
      <c r="N33" s="428"/>
      <c r="O33" s="429"/>
      <c r="P33" s="429"/>
    </row>
    <row r="34" spans="9:16" s="356"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82">
    <pageSetUpPr fitToPage="1"/>
  </sheetPr>
  <dimension ref="A1:Q34"/>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361" customFormat="1" x14ac:dyDescent="0.2"/>
    <row r="2" spans="1:17" s="361" customFormat="1" x14ac:dyDescent="0.2"/>
    <row r="3" spans="1:17" s="361" customFormat="1" x14ac:dyDescent="0.2"/>
    <row r="4" spans="1:17" s="361" customFormat="1" x14ac:dyDescent="0.2"/>
    <row r="5" spans="1:17" s="361" customFormat="1" ht="16.5" customHeight="1" x14ac:dyDescent="0.2"/>
    <row r="6" spans="1:17" s="7" customFormat="1" ht="24.75" customHeight="1" x14ac:dyDescent="0.2">
      <c r="A6" s="364"/>
      <c r="B6" s="1170" t="s">
        <v>474</v>
      </c>
      <c r="C6" s="1170"/>
      <c r="D6" s="1170"/>
      <c r="E6" s="1170"/>
      <c r="F6" s="1170"/>
      <c r="G6" s="1170"/>
      <c r="H6" s="1170"/>
      <c r="I6" s="1170"/>
      <c r="J6" s="1170"/>
      <c r="K6" s="1170"/>
      <c r="L6" s="1170"/>
      <c r="M6" s="1170"/>
      <c r="N6" s="1170"/>
      <c r="O6" s="389"/>
    </row>
    <row r="7" spans="1:17" s="7" customFormat="1" ht="24.75" customHeight="1" x14ac:dyDescent="0.2">
      <c r="A7" s="364"/>
      <c r="B7" s="1170"/>
      <c r="C7" s="1170"/>
      <c r="D7" s="1170"/>
      <c r="E7" s="1170"/>
      <c r="F7" s="1170"/>
      <c r="G7" s="1170"/>
      <c r="H7" s="1170"/>
      <c r="I7" s="1170"/>
      <c r="J7" s="1170"/>
      <c r="K7" s="1170"/>
      <c r="L7" s="1170"/>
      <c r="M7" s="1170"/>
      <c r="N7" s="1170"/>
      <c r="O7" s="389"/>
    </row>
    <row r="8" spans="1:17" s="7" customFormat="1" ht="15.75" customHeight="1" x14ac:dyDescent="0.2">
      <c r="A8" s="364"/>
      <c r="B8" s="1171" t="s">
        <v>489</v>
      </c>
      <c r="C8" s="1171"/>
      <c r="D8" s="1171"/>
      <c r="E8" s="1171"/>
      <c r="F8" s="1171"/>
      <c r="G8" s="1171"/>
      <c r="H8" s="1171"/>
      <c r="I8" s="1171"/>
      <c r="J8" s="1171"/>
      <c r="K8" s="1171"/>
      <c r="L8" s="1171"/>
      <c r="M8" s="1171"/>
      <c r="N8" s="1171"/>
    </row>
    <row r="9" spans="1:17" s="361" customFormat="1" ht="6" customHeight="1" x14ac:dyDescent="0.2">
      <c r="A9" s="365"/>
      <c r="B9" s="365"/>
      <c r="C9" s="365"/>
      <c r="D9" s="365"/>
      <c r="E9" s="365"/>
      <c r="F9" s="365"/>
      <c r="G9" s="365"/>
      <c r="H9" s="365"/>
      <c r="I9" s="365"/>
      <c r="J9" s="365"/>
      <c r="K9" s="365"/>
      <c r="L9" s="365"/>
    </row>
    <row r="10" spans="1:17" s="356" customFormat="1" x14ac:dyDescent="0.2"/>
    <row r="11" spans="1:17" s="390" customFormat="1" x14ac:dyDescent="0.2">
      <c r="C11" s="1172" t="s">
        <v>35</v>
      </c>
      <c r="D11" s="1172"/>
      <c r="E11" s="1172"/>
      <c r="L11" s="390">
        <v>1</v>
      </c>
      <c r="M11" s="390">
        <v>3</v>
      </c>
      <c r="N11" s="390">
        <v>4</v>
      </c>
      <c r="O11" s="390">
        <v>5</v>
      </c>
      <c r="P11" s="390">
        <v>6</v>
      </c>
    </row>
    <row r="12" spans="1:17" s="390" customFormat="1" ht="15" x14ac:dyDescent="0.25">
      <c r="C12" s="390" t="s">
        <v>219</v>
      </c>
      <c r="D12" s="390" t="s">
        <v>103</v>
      </c>
      <c r="E12" s="390" t="s">
        <v>104</v>
      </c>
      <c r="F12" s="390" t="s">
        <v>105</v>
      </c>
      <c r="G12" s="390" t="s">
        <v>106</v>
      </c>
      <c r="I12" s="391"/>
      <c r="J12" s="391"/>
      <c r="K12" s="391" t="s">
        <v>107</v>
      </c>
      <c r="L12" s="390" t="s">
        <v>108</v>
      </c>
      <c r="M12" s="390" t="s">
        <v>109</v>
      </c>
      <c r="N12" s="390" t="s">
        <v>110</v>
      </c>
      <c r="O12" s="390" t="s">
        <v>111</v>
      </c>
      <c r="P12" s="390" t="s">
        <v>112</v>
      </c>
      <c r="Q12" s="390" t="s">
        <v>113</v>
      </c>
    </row>
    <row r="13" spans="1:17" s="390" customFormat="1" ht="15" x14ac:dyDescent="0.25">
      <c r="B13" s="390" t="s">
        <v>11</v>
      </c>
      <c r="C13" s="392">
        <v>84622</v>
      </c>
      <c r="D13" s="392">
        <v>77067</v>
      </c>
      <c r="E13" s="392">
        <v>7555</v>
      </c>
      <c r="F13" s="393">
        <v>0.91072061638817325</v>
      </c>
      <c r="G13" s="393">
        <v>8.9279383611826718E-2</v>
      </c>
      <c r="I13" s="391">
        <v>15</v>
      </c>
      <c r="J13" s="391">
        <v>1</v>
      </c>
      <c r="K13" s="391">
        <v>8</v>
      </c>
      <c r="L13" s="390" t="s">
        <v>7</v>
      </c>
      <c r="M13" s="392">
        <v>33622</v>
      </c>
      <c r="N13" s="392">
        <v>43</v>
      </c>
      <c r="O13" s="393">
        <v>0.99872270904500227</v>
      </c>
      <c r="P13" s="393">
        <v>1.2772909549977722E-3</v>
      </c>
      <c r="Q13" s="393">
        <v>0.93208614775259047</v>
      </c>
    </row>
    <row r="14" spans="1:17" s="390" customFormat="1" ht="15" x14ac:dyDescent="0.25">
      <c r="B14" s="390" t="s">
        <v>10</v>
      </c>
      <c r="C14" s="392">
        <v>12414</v>
      </c>
      <c r="D14" s="392">
        <v>12066</v>
      </c>
      <c r="E14" s="392">
        <v>348</v>
      </c>
      <c r="F14" s="393">
        <v>0.97196713388110201</v>
      </c>
      <c r="G14" s="393">
        <v>2.803286611889802E-2</v>
      </c>
      <c r="I14" s="391">
        <v>5</v>
      </c>
      <c r="J14" s="391">
        <v>2</v>
      </c>
      <c r="K14" s="391">
        <v>13</v>
      </c>
      <c r="L14" s="390" t="s">
        <v>38</v>
      </c>
      <c r="M14" s="392">
        <v>25339</v>
      </c>
      <c r="N14" s="392">
        <v>202</v>
      </c>
      <c r="O14" s="393">
        <v>0.99209114756665751</v>
      </c>
      <c r="P14" s="393">
        <v>7.9088524333424687E-3</v>
      </c>
      <c r="Q14" s="393">
        <v>0.93208614775259047</v>
      </c>
    </row>
    <row r="15" spans="1:17" s="390" customFormat="1" ht="15" x14ac:dyDescent="0.25">
      <c r="B15" s="390" t="s">
        <v>40</v>
      </c>
      <c r="C15" s="392">
        <v>7887</v>
      </c>
      <c r="D15" s="392">
        <v>7361</v>
      </c>
      <c r="E15" s="392">
        <v>526</v>
      </c>
      <c r="F15" s="393">
        <v>0.93330797514897934</v>
      </c>
      <c r="G15" s="393">
        <v>6.6692024851020673E-2</v>
      </c>
      <c r="I15" s="391">
        <v>10</v>
      </c>
      <c r="J15" s="391">
        <v>3</v>
      </c>
      <c r="K15" s="391">
        <v>10</v>
      </c>
      <c r="L15" s="390" t="s">
        <v>42</v>
      </c>
      <c r="M15" s="392">
        <v>390</v>
      </c>
      <c r="N15" s="392">
        <v>9</v>
      </c>
      <c r="O15" s="393">
        <v>0.97744360902255634</v>
      </c>
      <c r="P15" s="393">
        <v>2.2556390977443608E-2</v>
      </c>
      <c r="Q15" s="393">
        <v>0.93208614775259047</v>
      </c>
    </row>
    <row r="16" spans="1:17" s="390" customFormat="1" ht="15" x14ac:dyDescent="0.25">
      <c r="B16" s="390" t="s">
        <v>41</v>
      </c>
      <c r="C16" s="392">
        <v>8053</v>
      </c>
      <c r="D16" s="392">
        <v>7360</v>
      </c>
      <c r="E16" s="392">
        <v>693</v>
      </c>
      <c r="F16" s="393">
        <v>0.91394511362225261</v>
      </c>
      <c r="G16" s="393">
        <v>8.6054886377747428E-2</v>
      </c>
      <c r="I16" s="391">
        <v>13</v>
      </c>
      <c r="J16" s="391">
        <v>4</v>
      </c>
      <c r="K16" s="391">
        <v>17</v>
      </c>
      <c r="L16" s="390" t="s">
        <v>47</v>
      </c>
      <c r="M16" s="392">
        <v>3356</v>
      </c>
      <c r="N16" s="392">
        <v>89</v>
      </c>
      <c r="O16" s="393">
        <v>0.97416545718432512</v>
      </c>
      <c r="P16" s="393">
        <v>2.5834542815674891E-2</v>
      </c>
      <c r="Q16" s="393">
        <v>0.93208614775259047</v>
      </c>
    </row>
    <row r="17" spans="2:17" s="390" customFormat="1" ht="15" x14ac:dyDescent="0.25">
      <c r="B17" s="390" t="s">
        <v>9</v>
      </c>
      <c r="C17" s="392">
        <v>14726</v>
      </c>
      <c r="D17" s="392">
        <v>12886</v>
      </c>
      <c r="E17" s="392">
        <v>1840</v>
      </c>
      <c r="F17" s="393">
        <v>0.87505093032731218</v>
      </c>
      <c r="G17" s="393">
        <v>0.12494906967268776</v>
      </c>
      <c r="I17" s="391">
        <v>18</v>
      </c>
      <c r="J17" s="391">
        <v>5</v>
      </c>
      <c r="K17" s="391">
        <v>2</v>
      </c>
      <c r="L17" s="390" t="s">
        <v>10</v>
      </c>
      <c r="M17" s="392">
        <v>12066</v>
      </c>
      <c r="N17" s="392">
        <v>348</v>
      </c>
      <c r="O17" s="393">
        <v>0.97196713388110201</v>
      </c>
      <c r="P17" s="393">
        <v>2.803286611889802E-2</v>
      </c>
      <c r="Q17" s="393">
        <v>0.93208614775259047</v>
      </c>
    </row>
    <row r="18" spans="2:17" s="390" customFormat="1" ht="15" x14ac:dyDescent="0.25">
      <c r="B18" s="390" t="s">
        <v>8</v>
      </c>
      <c r="C18" s="392">
        <v>5916</v>
      </c>
      <c r="D18" s="392">
        <v>5749</v>
      </c>
      <c r="E18" s="392">
        <v>167</v>
      </c>
      <c r="F18" s="393">
        <v>0.97177146720757268</v>
      </c>
      <c r="G18" s="393">
        <v>2.8228532792427315E-2</v>
      </c>
      <c r="I18" s="391">
        <v>6</v>
      </c>
      <c r="J18" s="391">
        <v>6</v>
      </c>
      <c r="K18" s="391">
        <v>6</v>
      </c>
      <c r="L18" s="390" t="s">
        <v>8</v>
      </c>
      <c r="M18" s="392">
        <v>5749</v>
      </c>
      <c r="N18" s="392">
        <v>167</v>
      </c>
      <c r="O18" s="393">
        <v>0.97177146720757268</v>
      </c>
      <c r="P18" s="393">
        <v>2.8228532792427315E-2</v>
      </c>
      <c r="Q18" s="393">
        <v>0.93208614775259047</v>
      </c>
    </row>
    <row r="19" spans="2:17" s="390" customFormat="1" ht="15" x14ac:dyDescent="0.25">
      <c r="B19" s="390" t="s">
        <v>43</v>
      </c>
      <c r="C19" s="392">
        <v>22268</v>
      </c>
      <c r="D19" s="392">
        <v>21392</v>
      </c>
      <c r="E19" s="392">
        <v>876</v>
      </c>
      <c r="F19" s="393">
        <v>0.96066103826118199</v>
      </c>
      <c r="G19" s="393">
        <v>3.9338961738818033E-2</v>
      </c>
      <c r="I19" s="391">
        <v>8</v>
      </c>
      <c r="J19" s="391">
        <v>7</v>
      </c>
      <c r="K19" s="391">
        <v>14</v>
      </c>
      <c r="L19" s="390" t="s">
        <v>45</v>
      </c>
      <c r="M19" s="392">
        <v>57914</v>
      </c>
      <c r="N19" s="392">
        <v>1830</v>
      </c>
      <c r="O19" s="393">
        <v>0.96936930905195495</v>
      </c>
      <c r="P19" s="393">
        <v>3.0630690948044992E-2</v>
      </c>
      <c r="Q19" s="393">
        <v>0.93208614775259047</v>
      </c>
    </row>
    <row r="20" spans="2:17" s="390" customFormat="1" ht="15" x14ac:dyDescent="0.25">
      <c r="B20" s="390" t="s">
        <v>7</v>
      </c>
      <c r="C20" s="392">
        <v>33665</v>
      </c>
      <c r="D20" s="392">
        <v>33622</v>
      </c>
      <c r="E20" s="392">
        <v>43</v>
      </c>
      <c r="F20" s="393">
        <v>0.99872270904500227</v>
      </c>
      <c r="G20" s="393">
        <v>1.2772909549977722E-3</v>
      </c>
      <c r="I20" s="391">
        <v>1</v>
      </c>
      <c r="J20" s="391">
        <v>8</v>
      </c>
      <c r="K20" s="391">
        <v>7</v>
      </c>
      <c r="L20" s="390" t="s">
        <v>43</v>
      </c>
      <c r="M20" s="392">
        <v>21392</v>
      </c>
      <c r="N20" s="392">
        <v>876</v>
      </c>
      <c r="O20" s="393">
        <v>0.96066103826118199</v>
      </c>
      <c r="P20" s="393">
        <v>3.9338961738818033E-2</v>
      </c>
      <c r="Q20" s="393">
        <v>0.93208614775259047</v>
      </c>
    </row>
    <row r="21" spans="2:17" s="390" customFormat="1" ht="15" x14ac:dyDescent="0.25">
      <c r="B21" s="390" t="s">
        <v>44</v>
      </c>
      <c r="C21" s="392">
        <v>50898</v>
      </c>
      <c r="D21" s="392">
        <v>43948</v>
      </c>
      <c r="E21" s="392">
        <v>6950</v>
      </c>
      <c r="F21" s="393">
        <v>0.86345239498605053</v>
      </c>
      <c r="G21" s="393">
        <v>0.13654760501394947</v>
      </c>
      <c r="I21" s="391">
        <v>20</v>
      </c>
      <c r="J21" s="391">
        <v>9</v>
      </c>
      <c r="K21" s="391">
        <v>11</v>
      </c>
      <c r="L21" s="390" t="s">
        <v>6</v>
      </c>
      <c r="M21" s="392">
        <v>42562</v>
      </c>
      <c r="N21" s="392">
        <v>2119</v>
      </c>
      <c r="O21" s="393">
        <v>0.95257491998836197</v>
      </c>
      <c r="P21" s="393">
        <v>4.7425080011638053E-2</v>
      </c>
      <c r="Q21" s="393">
        <v>0.93208614775259047</v>
      </c>
    </row>
    <row r="22" spans="2:17" s="390" customFormat="1" ht="15" x14ac:dyDescent="0.25">
      <c r="B22" s="390" t="s">
        <v>42</v>
      </c>
      <c r="C22" s="392">
        <v>399</v>
      </c>
      <c r="D22" s="392">
        <v>390</v>
      </c>
      <c r="E22" s="392">
        <v>9</v>
      </c>
      <c r="F22" s="393">
        <v>0.97744360902255634</v>
      </c>
      <c r="G22" s="393">
        <v>2.2556390977443608E-2</v>
      </c>
      <c r="I22" s="391">
        <v>3</v>
      </c>
      <c r="J22" s="391">
        <v>10</v>
      </c>
      <c r="K22" s="391">
        <v>3</v>
      </c>
      <c r="L22" s="390" t="s">
        <v>40</v>
      </c>
      <c r="M22" s="392">
        <v>7361</v>
      </c>
      <c r="N22" s="392">
        <v>526</v>
      </c>
      <c r="O22" s="393">
        <v>0.93330797514897934</v>
      </c>
      <c r="P22" s="393">
        <v>6.6692024851020673E-2</v>
      </c>
      <c r="Q22" s="393">
        <v>0.93208614775259047</v>
      </c>
    </row>
    <row r="23" spans="2:17" s="390" customFormat="1" ht="15" x14ac:dyDescent="0.25">
      <c r="B23" s="390" t="s">
        <v>6</v>
      </c>
      <c r="C23" s="392">
        <v>44681</v>
      </c>
      <c r="D23" s="392">
        <v>42562</v>
      </c>
      <c r="E23" s="392">
        <v>2119</v>
      </c>
      <c r="F23" s="393">
        <v>0.95257491998836197</v>
      </c>
      <c r="G23" s="393">
        <v>4.7425080011638053E-2</v>
      </c>
      <c r="I23" s="391">
        <v>9</v>
      </c>
      <c r="J23" s="391">
        <v>11</v>
      </c>
      <c r="K23" s="391">
        <v>20</v>
      </c>
      <c r="L23" s="390" t="s">
        <v>114</v>
      </c>
      <c r="M23" s="392">
        <v>395349</v>
      </c>
      <c r="N23" s="392">
        <v>28806</v>
      </c>
      <c r="O23" s="393">
        <v>0.93208614775259047</v>
      </c>
      <c r="P23" s="393">
        <v>6.7913852247409562E-2</v>
      </c>
      <c r="Q23" s="393">
        <v>0.93208614775259047</v>
      </c>
    </row>
    <row r="24" spans="2:17" s="390" customFormat="1" ht="15" x14ac:dyDescent="0.25">
      <c r="B24" s="390" t="s">
        <v>5</v>
      </c>
      <c r="C24" s="392">
        <v>12746</v>
      </c>
      <c r="D24" s="392">
        <v>11637</v>
      </c>
      <c r="E24" s="392">
        <v>1109</v>
      </c>
      <c r="F24" s="393">
        <v>0.91299231131335323</v>
      </c>
      <c r="G24" s="393">
        <v>8.7007688686646795E-2</v>
      </c>
      <c r="I24" s="391">
        <v>14</v>
      </c>
      <c r="J24" s="391">
        <v>12</v>
      </c>
      <c r="K24" s="391">
        <v>19</v>
      </c>
      <c r="L24" s="390" t="s">
        <v>49</v>
      </c>
      <c r="M24" s="392">
        <v>2421</v>
      </c>
      <c r="N24" s="392">
        <v>210</v>
      </c>
      <c r="O24" s="393">
        <v>0.92018244013683015</v>
      </c>
      <c r="P24" s="393">
        <v>7.9817559863169893E-2</v>
      </c>
      <c r="Q24" s="393">
        <v>0.93208614775259047</v>
      </c>
    </row>
    <row r="25" spans="2:17" s="390" customFormat="1" ht="15" x14ac:dyDescent="0.25">
      <c r="B25" s="390" t="s">
        <v>38</v>
      </c>
      <c r="C25" s="392">
        <v>25541</v>
      </c>
      <c r="D25" s="392">
        <v>25339</v>
      </c>
      <c r="E25" s="392">
        <v>202</v>
      </c>
      <c r="F25" s="393">
        <v>0.99209114756665751</v>
      </c>
      <c r="G25" s="393">
        <v>7.9088524333424687E-3</v>
      </c>
      <c r="I25" s="391">
        <v>2</v>
      </c>
      <c r="J25" s="391">
        <v>13</v>
      </c>
      <c r="K25" s="391">
        <v>4</v>
      </c>
      <c r="L25" s="390" t="s">
        <v>41</v>
      </c>
      <c r="M25" s="392">
        <v>7360</v>
      </c>
      <c r="N25" s="392">
        <v>693</v>
      </c>
      <c r="O25" s="393">
        <v>0.91394511362225261</v>
      </c>
      <c r="P25" s="393">
        <v>8.6054886377747428E-2</v>
      </c>
      <c r="Q25" s="393">
        <v>0.93208614775259047</v>
      </c>
    </row>
    <row r="26" spans="2:17" s="390" customFormat="1" ht="15" x14ac:dyDescent="0.25">
      <c r="B26" s="390" t="s">
        <v>45</v>
      </c>
      <c r="C26" s="392">
        <v>59744</v>
      </c>
      <c r="D26" s="392">
        <v>57914</v>
      </c>
      <c r="E26" s="392">
        <v>1830</v>
      </c>
      <c r="F26" s="393">
        <v>0.96936930905195495</v>
      </c>
      <c r="G26" s="393">
        <v>3.0630690948044992E-2</v>
      </c>
      <c r="I26" s="391">
        <v>7</v>
      </c>
      <c r="J26" s="391">
        <v>14</v>
      </c>
      <c r="K26" s="391">
        <v>12</v>
      </c>
      <c r="L26" s="390" t="s">
        <v>5</v>
      </c>
      <c r="M26" s="392">
        <v>11637</v>
      </c>
      <c r="N26" s="392">
        <v>1109</v>
      </c>
      <c r="O26" s="393">
        <v>0.91299231131335323</v>
      </c>
      <c r="P26" s="393">
        <v>8.7007688686646795E-2</v>
      </c>
      <c r="Q26" s="393">
        <v>0.93208614775259047</v>
      </c>
    </row>
    <row r="27" spans="2:17" s="390" customFormat="1" ht="15" x14ac:dyDescent="0.25">
      <c r="B27" s="390" t="s">
        <v>50</v>
      </c>
      <c r="C27" s="392">
        <v>823</v>
      </c>
      <c r="D27" s="392">
        <v>730</v>
      </c>
      <c r="E27" s="392">
        <v>93</v>
      </c>
      <c r="F27" s="393">
        <v>0.8869987849331713</v>
      </c>
      <c r="G27" s="393">
        <v>0.11300121506682867</v>
      </c>
      <c r="I27" s="391">
        <v>16</v>
      </c>
      <c r="J27" s="391">
        <v>15</v>
      </c>
      <c r="K27" s="391">
        <v>1</v>
      </c>
      <c r="L27" s="390" t="s">
        <v>11</v>
      </c>
      <c r="M27" s="392">
        <v>77067</v>
      </c>
      <c r="N27" s="392">
        <v>7555</v>
      </c>
      <c r="O27" s="393">
        <v>0.91072061638817325</v>
      </c>
      <c r="P27" s="393">
        <v>8.9279383611826718E-2</v>
      </c>
      <c r="Q27" s="393">
        <v>0.93208614775259047</v>
      </c>
    </row>
    <row r="28" spans="2:17" s="390" customFormat="1" ht="15" x14ac:dyDescent="0.25">
      <c r="B28" s="390" t="s">
        <v>46</v>
      </c>
      <c r="C28" s="392">
        <v>14478</v>
      </c>
      <c r="D28" s="392">
        <v>12810</v>
      </c>
      <c r="E28" s="392">
        <v>1668</v>
      </c>
      <c r="F28" s="393">
        <v>0.88479071694985501</v>
      </c>
      <c r="G28" s="393">
        <v>0.11520928305014505</v>
      </c>
      <c r="I28" s="391">
        <v>17</v>
      </c>
      <c r="J28" s="391">
        <v>16</v>
      </c>
      <c r="K28" s="391">
        <v>15</v>
      </c>
      <c r="L28" s="390" t="s">
        <v>50</v>
      </c>
      <c r="M28" s="392">
        <v>730</v>
      </c>
      <c r="N28" s="392">
        <v>93</v>
      </c>
      <c r="O28" s="393">
        <v>0.8869987849331713</v>
      </c>
      <c r="P28" s="393">
        <v>0.11300121506682867</v>
      </c>
      <c r="Q28" s="393">
        <v>0.93208614775259047</v>
      </c>
    </row>
    <row r="29" spans="2:17" s="390" customFormat="1" ht="15" x14ac:dyDescent="0.25">
      <c r="B29" s="390" t="s">
        <v>47</v>
      </c>
      <c r="C29" s="392">
        <v>3445</v>
      </c>
      <c r="D29" s="392">
        <v>3356</v>
      </c>
      <c r="E29" s="392">
        <v>89</v>
      </c>
      <c r="F29" s="393">
        <v>0.97416545718432512</v>
      </c>
      <c r="G29" s="393">
        <v>2.5834542815674891E-2</v>
      </c>
      <c r="I29" s="391">
        <v>4</v>
      </c>
      <c r="J29" s="391">
        <v>17</v>
      </c>
      <c r="K29" s="391">
        <v>16</v>
      </c>
      <c r="L29" s="390" t="s">
        <v>46</v>
      </c>
      <c r="M29" s="392">
        <v>12810</v>
      </c>
      <c r="N29" s="392">
        <v>1668</v>
      </c>
      <c r="O29" s="393">
        <v>0.88479071694985501</v>
      </c>
      <c r="P29" s="393">
        <v>0.11520928305014505</v>
      </c>
      <c r="Q29" s="393">
        <v>0.93208614775259047</v>
      </c>
    </row>
    <row r="30" spans="2:17" s="390" customFormat="1" ht="15" x14ac:dyDescent="0.25">
      <c r="B30" s="390" t="s">
        <v>48</v>
      </c>
      <c r="C30" s="392">
        <v>19218</v>
      </c>
      <c r="D30" s="392">
        <v>16739</v>
      </c>
      <c r="E30" s="392">
        <v>2479</v>
      </c>
      <c r="F30" s="393">
        <v>0.87100634821521494</v>
      </c>
      <c r="G30" s="393">
        <v>0.12899365178478508</v>
      </c>
      <c r="I30" s="391">
        <v>19</v>
      </c>
      <c r="J30" s="391">
        <v>18</v>
      </c>
      <c r="K30" s="391">
        <v>5</v>
      </c>
      <c r="L30" s="390" t="s">
        <v>9</v>
      </c>
      <c r="M30" s="392">
        <v>12886</v>
      </c>
      <c r="N30" s="392">
        <v>1840</v>
      </c>
      <c r="O30" s="393">
        <v>0.87505093032731218</v>
      </c>
      <c r="P30" s="393">
        <v>0.12494906967268776</v>
      </c>
      <c r="Q30" s="393">
        <v>0.93208614775259047</v>
      </c>
    </row>
    <row r="31" spans="2:17" s="390" customFormat="1" ht="15" x14ac:dyDescent="0.25">
      <c r="B31" s="390" t="s">
        <v>49</v>
      </c>
      <c r="C31" s="392">
        <v>2631</v>
      </c>
      <c r="D31" s="392">
        <v>2421</v>
      </c>
      <c r="E31" s="392">
        <v>210</v>
      </c>
      <c r="F31" s="393">
        <v>0.92018244013683015</v>
      </c>
      <c r="G31" s="393">
        <v>7.9817559863169893E-2</v>
      </c>
      <c r="I31" s="391">
        <v>12</v>
      </c>
      <c r="J31" s="391">
        <v>19</v>
      </c>
      <c r="K31" s="391">
        <v>18</v>
      </c>
      <c r="L31" s="390" t="s">
        <v>48</v>
      </c>
      <c r="M31" s="392">
        <v>16739</v>
      </c>
      <c r="N31" s="392">
        <v>2479</v>
      </c>
      <c r="O31" s="393">
        <v>0.87100634821521494</v>
      </c>
      <c r="P31" s="393">
        <v>0.12899365178478508</v>
      </c>
      <c r="Q31" s="393">
        <v>0.93208614775259047</v>
      </c>
    </row>
    <row r="32" spans="2:17" s="390" customFormat="1" ht="15" x14ac:dyDescent="0.25">
      <c r="B32" s="394" t="s">
        <v>114</v>
      </c>
      <c r="C32" s="395">
        <v>424155</v>
      </c>
      <c r="D32" s="395">
        <v>395349</v>
      </c>
      <c r="E32" s="395">
        <v>28806</v>
      </c>
      <c r="F32" s="396">
        <v>0.93208614775259047</v>
      </c>
      <c r="G32" s="396">
        <v>6.7913852247409562E-2</v>
      </c>
      <c r="I32" s="391">
        <v>11</v>
      </c>
      <c r="J32" s="391">
        <v>20</v>
      </c>
      <c r="K32" s="391">
        <v>9</v>
      </c>
      <c r="L32" s="390" t="s">
        <v>44</v>
      </c>
      <c r="M32" s="392">
        <v>43948</v>
      </c>
      <c r="N32" s="392">
        <v>6950</v>
      </c>
      <c r="O32" s="393">
        <v>0.86345239498605053</v>
      </c>
      <c r="P32" s="393">
        <v>0.13654760501394947</v>
      </c>
      <c r="Q32" s="393">
        <v>0.93208614775259047</v>
      </c>
    </row>
    <row r="33" spans="9:16" s="356" customFormat="1" ht="15" x14ac:dyDescent="0.25">
      <c r="I33" s="427"/>
      <c r="J33" s="427"/>
      <c r="K33" s="427"/>
      <c r="M33" s="428"/>
      <c r="N33" s="428"/>
      <c r="O33" s="429"/>
      <c r="P33" s="429"/>
    </row>
    <row r="34" spans="9:16" s="356"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12">
    <tabColor theme="0"/>
    <pageSetUpPr fitToPage="1"/>
  </sheetPr>
  <dimension ref="A1:W26"/>
  <sheetViews>
    <sheetView zoomScaleNormal="100" workbookViewId="0"/>
  </sheetViews>
  <sheetFormatPr baseColWidth="10" defaultColWidth="11.42578125" defaultRowHeight="15" x14ac:dyDescent="0.25"/>
  <cols>
    <col min="1" max="1" width="1.85546875" style="870" customWidth="1"/>
    <col min="2" max="2" width="24.5703125" style="870" customWidth="1"/>
    <col min="3" max="8" width="10.85546875" style="870" customWidth="1"/>
    <col min="9" max="10" width="7.140625" style="870" customWidth="1"/>
    <col min="11" max="11" width="7.7109375" style="870" customWidth="1"/>
    <col min="12" max="17" width="8.28515625" style="870" customWidth="1"/>
    <col min="18" max="19" width="7.7109375" style="870" customWidth="1"/>
    <col min="20" max="20" width="11.42578125" style="870" customWidth="1"/>
    <col min="21" max="21" width="11.42578125" style="870"/>
    <col min="22" max="22" width="11.85546875" style="870" bestFit="1" customWidth="1"/>
    <col min="23" max="16384" width="11.42578125" style="870"/>
  </cols>
  <sheetData>
    <row r="1" spans="1:21" x14ac:dyDescent="0.25">
      <c r="A1" s="869"/>
      <c r="B1" s="869"/>
      <c r="H1" s="871"/>
      <c r="I1" s="871"/>
    </row>
    <row r="2" spans="1:21" ht="48.75" customHeight="1" x14ac:dyDescent="0.25">
      <c r="A2" s="869"/>
      <c r="B2" s="869"/>
      <c r="H2" s="871"/>
      <c r="I2" s="871"/>
    </row>
    <row r="3" spans="1:21" ht="39.75" customHeight="1" x14ac:dyDescent="0.25">
      <c r="A3" s="869"/>
      <c r="B3" s="1032" t="s">
        <v>381</v>
      </c>
      <c r="C3" s="1032"/>
      <c r="D3" s="1032"/>
      <c r="E3" s="1032"/>
      <c r="F3" s="1032"/>
      <c r="G3" s="1032"/>
      <c r="H3" s="1032"/>
      <c r="I3" s="1032"/>
      <c r="J3" s="1032"/>
      <c r="K3" s="1032"/>
      <c r="L3" s="1032"/>
      <c r="M3" s="1032"/>
      <c r="N3" s="1032"/>
      <c r="O3" s="1032"/>
      <c r="P3" s="1032"/>
      <c r="Q3" s="1032"/>
      <c r="R3" s="1032"/>
      <c r="S3" s="1032"/>
    </row>
    <row r="5" spans="1:21" x14ac:dyDescent="0.25">
      <c r="B5" s="872"/>
      <c r="C5" s="1027" t="s">
        <v>377</v>
      </c>
      <c r="D5" s="1027"/>
      <c r="E5" s="1027"/>
      <c r="F5" s="1027"/>
      <c r="G5" s="1027"/>
      <c r="H5" s="1027"/>
      <c r="I5" s="1027"/>
      <c r="J5" s="1027" t="s">
        <v>351</v>
      </c>
      <c r="K5" s="1027"/>
      <c r="L5" s="1027"/>
      <c r="M5" s="1027"/>
      <c r="N5" s="1027"/>
      <c r="O5" s="1027"/>
      <c r="P5" s="1027"/>
      <c r="Q5" s="1027"/>
      <c r="R5" s="1027"/>
      <c r="S5" s="1027"/>
    </row>
    <row r="6" spans="1:21" ht="21" customHeight="1" x14ac:dyDescent="0.25">
      <c r="B6" s="872"/>
      <c r="C6" s="1028"/>
      <c r="D6" s="1028"/>
      <c r="E6" s="1028"/>
      <c r="F6" s="1028"/>
      <c r="G6" s="1028"/>
      <c r="H6" s="1028"/>
      <c r="I6" s="1028"/>
      <c r="J6" s="1028">
        <v>43830</v>
      </c>
      <c r="K6" s="1029"/>
      <c r="L6" s="1030">
        <v>44196</v>
      </c>
      <c r="M6" s="1030"/>
      <c r="N6" s="1030">
        <v>44561</v>
      </c>
      <c r="O6" s="1030"/>
      <c r="P6" s="1030">
        <v>44926</v>
      </c>
      <c r="Q6" s="1030"/>
      <c r="R6" s="1030">
        <f>EVO_sol!R6</f>
        <v>45077</v>
      </c>
      <c r="S6" s="1030"/>
    </row>
    <row r="7" spans="1:21" x14ac:dyDescent="0.25">
      <c r="B7" s="941"/>
      <c r="C7" s="874">
        <v>43465</v>
      </c>
      <c r="D7" s="874">
        <v>43830</v>
      </c>
      <c r="E7" s="874">
        <v>44196</v>
      </c>
      <c r="F7" s="874">
        <v>44561</v>
      </c>
      <c r="G7" s="874">
        <v>44926</v>
      </c>
      <c r="H7" s="874">
        <f>EVO!H7</f>
        <v>45077</v>
      </c>
      <c r="I7" s="874"/>
      <c r="J7" s="874" t="s">
        <v>31</v>
      </c>
      <c r="K7" s="874" t="s">
        <v>352</v>
      </c>
      <c r="L7" s="874" t="s">
        <v>31</v>
      </c>
      <c r="M7" s="874" t="s">
        <v>352</v>
      </c>
      <c r="N7" s="874" t="s">
        <v>31</v>
      </c>
      <c r="O7" s="874" t="s">
        <v>352</v>
      </c>
      <c r="P7" s="874" t="s">
        <v>31</v>
      </c>
      <c r="Q7" s="874" t="s">
        <v>352</v>
      </c>
      <c r="R7" s="874" t="s">
        <v>31</v>
      </c>
      <c r="S7" s="874" t="s">
        <v>352</v>
      </c>
    </row>
    <row r="8" spans="1:21" ht="15" customHeight="1" x14ac:dyDescent="0.25">
      <c r="B8" s="913" t="s">
        <v>11</v>
      </c>
      <c r="C8" s="920">
        <v>75097</v>
      </c>
      <c r="D8" s="920">
        <v>73871</v>
      </c>
      <c r="E8" s="920">
        <v>56534</v>
      </c>
      <c r="F8" s="920">
        <v>38325</v>
      </c>
      <c r="G8" s="920">
        <v>36606</v>
      </c>
      <c r="H8" s="920">
        <v>40990</v>
      </c>
      <c r="I8" s="885"/>
      <c r="J8" s="921">
        <v>-1.6325552285710532E-2</v>
      </c>
      <c r="K8" s="920">
        <v>-1226</v>
      </c>
      <c r="L8" s="922">
        <v>-0.23469291061444952</v>
      </c>
      <c r="M8" s="923">
        <v>-17337</v>
      </c>
      <c r="N8" s="922">
        <v>-0.32208936215374817</v>
      </c>
      <c r="O8" s="923">
        <v>-18209</v>
      </c>
      <c r="P8" s="922">
        <v>-4.4853228962817959E-2</v>
      </c>
      <c r="Q8" s="923">
        <f>G8-F8</f>
        <v>-1719</v>
      </c>
      <c r="R8" s="924">
        <f>[1]Cuadro_CCAA2!N105</f>
        <v>6.5505588770470524E-2</v>
      </c>
      <c r="S8" s="923">
        <f>[1]Cuadro_CCAA2!O105</f>
        <v>2520</v>
      </c>
    </row>
    <row r="9" spans="1:21" x14ac:dyDescent="0.25">
      <c r="B9" s="942" t="s">
        <v>10</v>
      </c>
      <c r="C9" s="890">
        <v>6000</v>
      </c>
      <c r="D9" s="890">
        <v>6236</v>
      </c>
      <c r="E9" s="890">
        <v>4811</v>
      </c>
      <c r="F9" s="890">
        <v>2779</v>
      </c>
      <c r="G9" s="890">
        <v>1565</v>
      </c>
      <c r="H9" s="890">
        <v>1949</v>
      </c>
      <c r="I9" s="891"/>
      <c r="J9" s="892">
        <v>3.9333333333333442E-2</v>
      </c>
      <c r="K9" s="890">
        <v>236</v>
      </c>
      <c r="L9" s="895">
        <v>-0.22851186658114175</v>
      </c>
      <c r="M9" s="893">
        <v>-1425</v>
      </c>
      <c r="N9" s="895">
        <v>-0.4223654125961338</v>
      </c>
      <c r="O9" s="893">
        <v>-2032</v>
      </c>
      <c r="P9" s="895">
        <v>-0.43684778697373161</v>
      </c>
      <c r="Q9" s="893">
        <f t="shared" ref="Q9:Q26" si="0">G9-F9</f>
        <v>-1214</v>
      </c>
      <c r="R9" s="894">
        <f>[1]Cuadro_CCAA2!N106</f>
        <v>-0.26146267525577871</v>
      </c>
      <c r="S9" s="893">
        <f>[1]Cuadro_CCAA2!O106</f>
        <v>-690</v>
      </c>
    </row>
    <row r="10" spans="1:21" x14ac:dyDescent="0.25">
      <c r="B10" s="942" t="s">
        <v>40</v>
      </c>
      <c r="C10" s="890">
        <v>3524</v>
      </c>
      <c r="D10" s="890">
        <v>5794</v>
      </c>
      <c r="E10" s="890">
        <v>3064</v>
      </c>
      <c r="F10" s="890">
        <v>2063</v>
      </c>
      <c r="G10" s="890">
        <v>2778</v>
      </c>
      <c r="H10" s="890">
        <v>2742</v>
      </c>
      <c r="I10" s="891"/>
      <c r="J10" s="892">
        <v>0.64415437003405218</v>
      </c>
      <c r="K10" s="890">
        <v>2270</v>
      </c>
      <c r="L10" s="895">
        <v>-0.47117707973765965</v>
      </c>
      <c r="M10" s="893">
        <v>-2730</v>
      </c>
      <c r="N10" s="895">
        <v>-0.32669712793733685</v>
      </c>
      <c r="O10" s="893">
        <v>-1001</v>
      </c>
      <c r="P10" s="895">
        <v>0.34658264663111971</v>
      </c>
      <c r="Q10" s="893">
        <f t="shared" si="0"/>
        <v>715</v>
      </c>
      <c r="R10" s="894">
        <f>[1]Cuadro_CCAA2!N107</f>
        <v>3.863636363636358E-2</v>
      </c>
      <c r="S10" s="893">
        <f>[1]Cuadro_CCAA2!O107</f>
        <v>102</v>
      </c>
    </row>
    <row r="11" spans="1:21" x14ac:dyDescent="0.25">
      <c r="B11" s="942" t="s">
        <v>41</v>
      </c>
      <c r="C11" s="890">
        <v>2811</v>
      </c>
      <c r="D11" s="890">
        <v>4317</v>
      </c>
      <c r="E11" s="890">
        <v>2454</v>
      </c>
      <c r="F11" s="890">
        <v>2514</v>
      </c>
      <c r="G11" s="890">
        <v>3293</v>
      </c>
      <c r="H11" s="890">
        <v>4086</v>
      </c>
      <c r="I11" s="891"/>
      <c r="J11" s="892">
        <v>0.53575240128068313</v>
      </c>
      <c r="K11" s="890">
        <v>1506</v>
      </c>
      <c r="L11" s="895">
        <v>-0.43154968728283527</v>
      </c>
      <c r="M11" s="893">
        <v>-1863</v>
      </c>
      <c r="N11" s="895">
        <v>2.4449877750611249E-2</v>
      </c>
      <c r="O11" s="893">
        <v>60</v>
      </c>
      <c r="P11" s="895">
        <v>0.30986475735879071</v>
      </c>
      <c r="Q11" s="893">
        <f t="shared" si="0"/>
        <v>779</v>
      </c>
      <c r="R11" s="894">
        <f>[1]Cuadro_CCAA2!N108</f>
        <v>0.23183599638227315</v>
      </c>
      <c r="S11" s="893">
        <f>[1]Cuadro_CCAA2!O108</f>
        <v>769</v>
      </c>
    </row>
    <row r="12" spans="1:21" x14ac:dyDescent="0.25">
      <c r="B12" s="942" t="s">
        <v>9</v>
      </c>
      <c r="C12" s="890">
        <v>8956</v>
      </c>
      <c r="D12" s="890">
        <v>9040</v>
      </c>
      <c r="E12" s="890">
        <v>8082</v>
      </c>
      <c r="F12" s="890">
        <v>9950</v>
      </c>
      <c r="G12" s="890">
        <v>7071</v>
      </c>
      <c r="H12" s="890">
        <v>5732</v>
      </c>
      <c r="I12" s="891"/>
      <c r="J12" s="892">
        <v>9.3791871371147195E-3</v>
      </c>
      <c r="K12" s="890">
        <v>84</v>
      </c>
      <c r="L12" s="895">
        <v>-0.10597345132743363</v>
      </c>
      <c r="M12" s="893">
        <v>-958</v>
      </c>
      <c r="N12" s="895">
        <v>0.23113090819104176</v>
      </c>
      <c r="O12" s="893">
        <v>1868</v>
      </c>
      <c r="P12" s="895">
        <v>-0.28934673366834174</v>
      </c>
      <c r="Q12" s="893">
        <f t="shared" si="0"/>
        <v>-2879</v>
      </c>
      <c r="R12" s="894">
        <f>[1]Cuadro_CCAA2!N109</f>
        <v>-0.41198194501436192</v>
      </c>
      <c r="S12" s="893">
        <f>[1]Cuadro_CCAA2!O109</f>
        <v>-4016</v>
      </c>
      <c r="U12" s="925"/>
    </row>
    <row r="13" spans="1:21" x14ac:dyDescent="0.25">
      <c r="B13" s="942" t="s">
        <v>8</v>
      </c>
      <c r="C13" s="890">
        <v>4667</v>
      </c>
      <c r="D13" s="890">
        <v>3990</v>
      </c>
      <c r="E13" s="890">
        <v>3899</v>
      </c>
      <c r="F13" s="890">
        <v>1365</v>
      </c>
      <c r="G13" s="890">
        <v>873</v>
      </c>
      <c r="H13" s="890">
        <v>862</v>
      </c>
      <c r="I13" s="891"/>
      <c r="J13" s="892">
        <v>-0.14506106706663813</v>
      </c>
      <c r="K13" s="890">
        <v>-677</v>
      </c>
      <c r="L13" s="895">
        <v>-2.2807017543859609E-2</v>
      </c>
      <c r="M13" s="893">
        <v>-91</v>
      </c>
      <c r="N13" s="895">
        <v>-0.64991023339317766</v>
      </c>
      <c r="O13" s="893">
        <v>-2534</v>
      </c>
      <c r="P13" s="895">
        <v>-0.36043956043956049</v>
      </c>
      <c r="Q13" s="893">
        <f t="shared" si="0"/>
        <v>-492</v>
      </c>
      <c r="R13" s="894">
        <f>[1]Cuadro_CCAA2!N110</f>
        <v>-0.44565916398713823</v>
      </c>
      <c r="S13" s="893">
        <f>[1]Cuadro_CCAA2!O110</f>
        <v>-693</v>
      </c>
      <c r="U13" s="925"/>
    </row>
    <row r="14" spans="1:21" x14ac:dyDescent="0.25">
      <c r="B14" s="942" t="s">
        <v>7</v>
      </c>
      <c r="C14" s="890">
        <v>1471</v>
      </c>
      <c r="D14" s="890">
        <v>1593</v>
      </c>
      <c r="E14" s="890">
        <v>119</v>
      </c>
      <c r="F14" s="890">
        <v>186</v>
      </c>
      <c r="G14" s="890">
        <v>207</v>
      </c>
      <c r="H14" s="890">
        <v>145</v>
      </c>
      <c r="I14" s="891"/>
      <c r="J14" s="892">
        <v>8.2936777702243392E-2</v>
      </c>
      <c r="K14" s="890">
        <v>122</v>
      </c>
      <c r="L14" s="895">
        <v>-0.92529817953546767</v>
      </c>
      <c r="M14" s="893">
        <v>-1474</v>
      </c>
      <c r="N14" s="895">
        <v>0.56302521008403361</v>
      </c>
      <c r="O14" s="893">
        <v>67</v>
      </c>
      <c r="P14" s="895">
        <v>0.11290322580645151</v>
      </c>
      <c r="Q14" s="893">
        <f t="shared" si="0"/>
        <v>21</v>
      </c>
      <c r="R14" s="894">
        <f>[1]Cuadro_CCAA2!N111</f>
        <v>-8.2278481012658222E-2</v>
      </c>
      <c r="S14" s="893">
        <f>[1]Cuadro_CCAA2!O111</f>
        <v>-13</v>
      </c>
      <c r="U14" s="925"/>
    </row>
    <row r="15" spans="1:21" x14ac:dyDescent="0.25">
      <c r="B15" s="942" t="s">
        <v>43</v>
      </c>
      <c r="C15" s="890">
        <v>7126</v>
      </c>
      <c r="D15" s="890">
        <v>5895</v>
      </c>
      <c r="E15" s="890">
        <v>4923</v>
      </c>
      <c r="F15" s="890">
        <v>3015</v>
      </c>
      <c r="G15" s="890">
        <v>2591</v>
      </c>
      <c r="H15" s="890">
        <v>4362</v>
      </c>
      <c r="I15" s="891"/>
      <c r="J15" s="892">
        <v>-0.17274768453550382</v>
      </c>
      <c r="K15" s="890">
        <v>-1231</v>
      </c>
      <c r="L15" s="895">
        <v>-0.16488549618320614</v>
      </c>
      <c r="M15" s="893">
        <v>-972</v>
      </c>
      <c r="N15" s="895">
        <v>-0.38756855575868376</v>
      </c>
      <c r="O15" s="893">
        <v>-1908</v>
      </c>
      <c r="P15" s="895">
        <v>-0.14063018242122716</v>
      </c>
      <c r="Q15" s="893">
        <f t="shared" si="0"/>
        <v>-424</v>
      </c>
      <c r="R15" s="894">
        <f>[1]Cuadro_CCAA2!N112</f>
        <v>8.5074626865671688E-2</v>
      </c>
      <c r="S15" s="893">
        <f>[1]Cuadro_CCAA2!O112</f>
        <v>342</v>
      </c>
      <c r="U15" s="925"/>
    </row>
    <row r="16" spans="1:21" x14ac:dyDescent="0.25">
      <c r="B16" s="942" t="s">
        <v>44</v>
      </c>
      <c r="C16" s="890">
        <v>75141</v>
      </c>
      <c r="D16" s="890">
        <v>76253</v>
      </c>
      <c r="E16" s="890">
        <v>73386</v>
      </c>
      <c r="F16" s="890">
        <v>78542</v>
      </c>
      <c r="G16" s="890">
        <v>69770</v>
      </c>
      <c r="H16" s="890">
        <v>68977</v>
      </c>
      <c r="I16" s="891"/>
      <c r="J16" s="892">
        <v>1.4798844838370462E-2</v>
      </c>
      <c r="K16" s="890">
        <v>1112</v>
      </c>
      <c r="L16" s="895">
        <v>-3.7598520713939099E-2</v>
      </c>
      <c r="M16" s="893">
        <v>-2867</v>
      </c>
      <c r="N16" s="895">
        <v>7.0258632436704493E-2</v>
      </c>
      <c r="O16" s="893">
        <v>5156</v>
      </c>
      <c r="P16" s="895">
        <v>-0.11168546764788267</v>
      </c>
      <c r="Q16" s="893">
        <f t="shared" si="0"/>
        <v>-8772</v>
      </c>
      <c r="R16" s="894">
        <f>[1]Cuadro_CCAA2!N113</f>
        <v>-5.5704624483202347E-2</v>
      </c>
      <c r="S16" s="893">
        <f>[1]Cuadro_CCAA2!O113</f>
        <v>-4069</v>
      </c>
      <c r="U16" s="925"/>
    </row>
    <row r="17" spans="2:23" x14ac:dyDescent="0.25">
      <c r="B17" s="942" t="s">
        <v>6</v>
      </c>
      <c r="C17" s="890">
        <v>10677</v>
      </c>
      <c r="D17" s="890">
        <v>14865</v>
      </c>
      <c r="E17" s="890">
        <v>13381</v>
      </c>
      <c r="F17" s="890">
        <v>11826</v>
      </c>
      <c r="G17" s="890">
        <v>10571</v>
      </c>
      <c r="H17" s="890">
        <v>9717</v>
      </c>
      <c r="I17" s="891"/>
      <c r="J17" s="892">
        <v>0.39224501264400113</v>
      </c>
      <c r="K17" s="890">
        <v>4188</v>
      </c>
      <c r="L17" s="895">
        <v>-9.9831819710729852E-2</v>
      </c>
      <c r="M17" s="893">
        <v>-1484</v>
      </c>
      <c r="N17" s="895">
        <v>-0.11620955085569096</v>
      </c>
      <c r="O17" s="893">
        <v>-1555</v>
      </c>
      <c r="P17" s="895">
        <v>-0.10612210383899878</v>
      </c>
      <c r="Q17" s="893">
        <f t="shared" si="0"/>
        <v>-1255</v>
      </c>
      <c r="R17" s="894">
        <f>[1]Cuadro_CCAA2!N114</f>
        <v>3.8030124986646818E-2</v>
      </c>
      <c r="S17" s="893">
        <f>[1]Cuadro_CCAA2!O114</f>
        <v>356</v>
      </c>
      <c r="U17" s="925"/>
    </row>
    <row r="18" spans="2:23" x14ac:dyDescent="0.25">
      <c r="B18" s="942" t="s">
        <v>5</v>
      </c>
      <c r="C18" s="890">
        <v>4152</v>
      </c>
      <c r="D18" s="890">
        <v>7206</v>
      </c>
      <c r="E18" s="890">
        <v>5685</v>
      </c>
      <c r="F18" s="890">
        <v>5272</v>
      </c>
      <c r="G18" s="890">
        <v>6122</v>
      </c>
      <c r="H18" s="890">
        <v>5955</v>
      </c>
      <c r="I18" s="891"/>
      <c r="J18" s="892">
        <v>0.73554913294797686</v>
      </c>
      <c r="K18" s="890">
        <v>3054</v>
      </c>
      <c r="L18" s="895">
        <v>-0.21107410491257284</v>
      </c>
      <c r="M18" s="893">
        <v>-1521</v>
      </c>
      <c r="N18" s="895">
        <v>-7.2647317502198772E-2</v>
      </c>
      <c r="O18" s="893">
        <v>-413</v>
      </c>
      <c r="P18" s="895">
        <v>0.16122913505311076</v>
      </c>
      <c r="Q18" s="893">
        <f t="shared" si="0"/>
        <v>850</v>
      </c>
      <c r="R18" s="894">
        <f>[1]Cuadro_CCAA2!N115</f>
        <v>-9.0145148968678424E-2</v>
      </c>
      <c r="S18" s="893">
        <f>[1]Cuadro_CCAA2!O115</f>
        <v>-590</v>
      </c>
      <c r="U18" s="925"/>
    </row>
    <row r="19" spans="2:23" x14ac:dyDescent="0.25">
      <c r="B19" s="942" t="s">
        <v>38</v>
      </c>
      <c r="C19" s="890">
        <v>7804</v>
      </c>
      <c r="D19" s="890">
        <v>8456</v>
      </c>
      <c r="E19" s="890">
        <v>4923</v>
      </c>
      <c r="F19" s="890">
        <v>4018</v>
      </c>
      <c r="G19" s="890">
        <v>3271</v>
      </c>
      <c r="H19" s="890">
        <v>2245</v>
      </c>
      <c r="I19" s="891"/>
      <c r="J19" s="892">
        <v>8.3546899026140542E-2</v>
      </c>
      <c r="K19" s="890">
        <v>652</v>
      </c>
      <c r="L19" s="895">
        <v>-0.41780983916745507</v>
      </c>
      <c r="M19" s="893">
        <v>-3533</v>
      </c>
      <c r="N19" s="895">
        <v>-0.18383099735933373</v>
      </c>
      <c r="O19" s="893">
        <v>-905</v>
      </c>
      <c r="P19" s="895">
        <v>-0.18591338974614235</v>
      </c>
      <c r="Q19" s="893">
        <f t="shared" si="0"/>
        <v>-747</v>
      </c>
      <c r="R19" s="894">
        <f>[1]Cuadro_CCAA2!N116</f>
        <v>-0.36760563380281686</v>
      </c>
      <c r="S19" s="893">
        <f>[1]Cuadro_CCAA2!O116</f>
        <v>-1305</v>
      </c>
      <c r="U19" s="925"/>
    </row>
    <row r="20" spans="2:23" x14ac:dyDescent="0.25">
      <c r="B20" s="942" t="s">
        <v>45</v>
      </c>
      <c r="C20" s="890">
        <v>19669</v>
      </c>
      <c r="D20" s="890">
        <v>28300</v>
      </c>
      <c r="E20" s="890">
        <v>28494</v>
      </c>
      <c r="F20" s="890">
        <v>10563</v>
      </c>
      <c r="G20" s="890">
        <v>9303</v>
      </c>
      <c r="H20" s="890">
        <v>10724</v>
      </c>
      <c r="I20" s="891"/>
      <c r="J20" s="892">
        <v>0.4388123442981342</v>
      </c>
      <c r="K20" s="890">
        <v>8631</v>
      </c>
      <c r="L20" s="895">
        <v>6.8551236749117006E-3</v>
      </c>
      <c r="M20" s="893">
        <v>194</v>
      </c>
      <c r="N20" s="895">
        <v>-0.62929037692145717</v>
      </c>
      <c r="O20" s="893">
        <v>-17931</v>
      </c>
      <c r="P20" s="895">
        <v>-0.11928429423459241</v>
      </c>
      <c r="Q20" s="893">
        <f t="shared" si="0"/>
        <v>-1260</v>
      </c>
      <c r="R20" s="894">
        <f>[1]Cuadro_CCAA2!N117</f>
        <v>-0.32297979797979803</v>
      </c>
      <c r="S20" s="893">
        <f>[1]Cuadro_CCAA2!O117</f>
        <v>-5116</v>
      </c>
      <c r="U20" s="925"/>
    </row>
    <row r="21" spans="2:23" x14ac:dyDescent="0.25">
      <c r="B21" s="942" t="s">
        <v>46</v>
      </c>
      <c r="C21" s="890">
        <v>4430</v>
      </c>
      <c r="D21" s="890">
        <v>6258</v>
      </c>
      <c r="E21" s="890">
        <v>4718</v>
      </c>
      <c r="F21" s="890">
        <v>5035</v>
      </c>
      <c r="G21" s="890">
        <v>6525</v>
      </c>
      <c r="H21" s="890">
        <v>7002</v>
      </c>
      <c r="I21" s="891"/>
      <c r="J21" s="892">
        <v>0.41264108352144468</v>
      </c>
      <c r="K21" s="890">
        <v>1828</v>
      </c>
      <c r="L21" s="895">
        <v>-0.24608501118568238</v>
      </c>
      <c r="M21" s="893">
        <v>-1540</v>
      </c>
      <c r="N21" s="895">
        <v>6.7189487070792753E-2</v>
      </c>
      <c r="O21" s="893">
        <v>317</v>
      </c>
      <c r="P21" s="895">
        <v>0.29592850049652442</v>
      </c>
      <c r="Q21" s="893">
        <f t="shared" si="0"/>
        <v>1490</v>
      </c>
      <c r="R21" s="894">
        <f>[1]Cuadro_CCAA2!N118</f>
        <v>0.19671850965646898</v>
      </c>
      <c r="S21" s="893">
        <f>[1]Cuadro_CCAA2!O118</f>
        <v>1151</v>
      </c>
      <c r="U21" s="925"/>
    </row>
    <row r="22" spans="2:23" x14ac:dyDescent="0.25">
      <c r="B22" s="942" t="s">
        <v>47</v>
      </c>
      <c r="C22" s="890">
        <v>1465</v>
      </c>
      <c r="D22" s="890">
        <v>836</v>
      </c>
      <c r="E22" s="890">
        <v>801</v>
      </c>
      <c r="F22" s="890">
        <v>1019</v>
      </c>
      <c r="G22" s="890">
        <v>768</v>
      </c>
      <c r="H22" s="890">
        <v>718</v>
      </c>
      <c r="I22" s="891"/>
      <c r="J22" s="892">
        <v>-0.42935153583617747</v>
      </c>
      <c r="K22" s="890">
        <v>-629</v>
      </c>
      <c r="L22" s="895">
        <v>-4.186602870813394E-2</v>
      </c>
      <c r="M22" s="893">
        <v>-35</v>
      </c>
      <c r="N22" s="895">
        <v>0.27215980024968789</v>
      </c>
      <c r="O22" s="893">
        <v>218</v>
      </c>
      <c r="P22" s="895">
        <v>-0.24631992149165849</v>
      </c>
      <c r="Q22" s="893">
        <f t="shared" si="0"/>
        <v>-251</v>
      </c>
      <c r="R22" s="894">
        <f>[1]Cuadro_CCAA2!N119</f>
        <v>-0.15628672150411282</v>
      </c>
      <c r="S22" s="893">
        <f>[1]Cuadro_CCAA2!O119</f>
        <v>-133</v>
      </c>
      <c r="U22" s="925"/>
    </row>
    <row r="23" spans="2:23" x14ac:dyDescent="0.25">
      <c r="B23" s="942" t="s">
        <v>48</v>
      </c>
      <c r="C23" s="890">
        <v>13794</v>
      </c>
      <c r="D23" s="890">
        <v>13680</v>
      </c>
      <c r="E23" s="890">
        <v>13558</v>
      </c>
      <c r="F23" s="890">
        <v>13090</v>
      </c>
      <c r="G23" s="890">
        <v>13861</v>
      </c>
      <c r="H23" s="890">
        <v>14047</v>
      </c>
      <c r="I23" s="891"/>
      <c r="J23" s="892">
        <v>-8.2644628099173278E-3</v>
      </c>
      <c r="K23" s="890">
        <v>-114</v>
      </c>
      <c r="L23" s="895">
        <v>-8.9181286549707695E-3</v>
      </c>
      <c r="M23" s="893">
        <v>-122</v>
      </c>
      <c r="N23" s="895">
        <v>-3.451836554064025E-2</v>
      </c>
      <c r="O23" s="893">
        <v>-468</v>
      </c>
      <c r="P23" s="895">
        <v>5.8899923605805871E-2</v>
      </c>
      <c r="Q23" s="893">
        <f t="shared" si="0"/>
        <v>771</v>
      </c>
      <c r="R23" s="894">
        <f>[1]Cuadro_CCAA2!N120</f>
        <v>5.703965685905632E-2</v>
      </c>
      <c r="S23" s="893">
        <f>[1]Cuadro_CCAA2!O120</f>
        <v>758</v>
      </c>
      <c r="U23" s="925"/>
    </row>
    <row r="24" spans="2:23" x14ac:dyDescent="0.25">
      <c r="B24" s="942" t="s">
        <v>49</v>
      </c>
      <c r="C24" s="890">
        <v>3067</v>
      </c>
      <c r="D24" s="890">
        <v>3116</v>
      </c>
      <c r="E24" s="890">
        <v>3168</v>
      </c>
      <c r="F24" s="890">
        <v>3686</v>
      </c>
      <c r="G24" s="890">
        <v>1997</v>
      </c>
      <c r="H24" s="890">
        <v>1509</v>
      </c>
      <c r="I24" s="891"/>
      <c r="J24" s="892">
        <v>1.5976524290837846E-2</v>
      </c>
      <c r="K24" s="890">
        <v>49</v>
      </c>
      <c r="L24" s="895">
        <v>1.6688061617458283E-2</v>
      </c>
      <c r="M24" s="893">
        <v>52</v>
      </c>
      <c r="N24" s="895">
        <v>0.16351010101010099</v>
      </c>
      <c r="O24" s="893">
        <v>518</v>
      </c>
      <c r="P24" s="895">
        <v>-0.45822029300054257</v>
      </c>
      <c r="Q24" s="893">
        <f t="shared" si="0"/>
        <v>-1689</v>
      </c>
      <c r="R24" s="894">
        <f>[1]Cuadro_CCAA2!N121</f>
        <v>-0.49226110363391651</v>
      </c>
      <c r="S24" s="893">
        <f>[1]Cuadro_CCAA2!O121</f>
        <v>-1463</v>
      </c>
      <c r="U24" s="925"/>
    </row>
    <row r="25" spans="2:23" x14ac:dyDescent="0.25">
      <c r="B25" s="943" t="s">
        <v>4</v>
      </c>
      <c r="C25" s="906">
        <v>186</v>
      </c>
      <c r="D25" s="906">
        <v>148</v>
      </c>
      <c r="E25" s="906">
        <v>243</v>
      </c>
      <c r="F25" s="906">
        <v>188</v>
      </c>
      <c r="G25" s="906">
        <v>251</v>
      </c>
      <c r="H25" s="906">
        <v>405</v>
      </c>
      <c r="I25" s="907"/>
      <c r="J25" s="909">
        <v>-0.20430107526881724</v>
      </c>
      <c r="K25" s="906">
        <v>-38</v>
      </c>
      <c r="L25" s="912">
        <v>0.64189189189189189</v>
      </c>
      <c r="M25" s="910">
        <v>95</v>
      </c>
      <c r="N25" s="912">
        <v>-0.22633744855967075</v>
      </c>
      <c r="O25" s="910">
        <v>-55</v>
      </c>
      <c r="P25" s="912">
        <v>0.33510638297872331</v>
      </c>
      <c r="Q25" s="910">
        <f t="shared" si="0"/>
        <v>63</v>
      </c>
      <c r="R25" s="911">
        <f>[1]Cuadro_CCAA2!P124</f>
        <v>0.54580152671755733</v>
      </c>
      <c r="S25" s="910">
        <f>[1]Cuadro_CCAA2!O122+[1]Cuadro_CCAA2!O123</f>
        <v>143</v>
      </c>
      <c r="U25" s="925"/>
      <c r="V25" s="925"/>
      <c r="W25" s="933"/>
    </row>
    <row r="26" spans="2:23" x14ac:dyDescent="0.25">
      <c r="B26" s="875" t="s">
        <v>3</v>
      </c>
      <c r="C26" s="876">
        <v>250037</v>
      </c>
      <c r="D26" s="876">
        <v>269854</v>
      </c>
      <c r="E26" s="876">
        <v>232243</v>
      </c>
      <c r="F26" s="876">
        <v>193436</v>
      </c>
      <c r="G26" s="876">
        <v>177423</v>
      </c>
      <c r="H26" s="876">
        <v>182167</v>
      </c>
      <c r="I26" s="877"/>
      <c r="J26" s="878">
        <v>7.92562700720294E-2</v>
      </c>
      <c r="K26" s="879">
        <v>19817</v>
      </c>
      <c r="L26" s="880">
        <v>-0.13937536593861866</v>
      </c>
      <c r="M26" s="876">
        <v>-37611</v>
      </c>
      <c r="N26" s="881">
        <v>-0.16709653251120593</v>
      </c>
      <c r="O26" s="882">
        <v>-38807</v>
      </c>
      <c r="P26" s="881">
        <v>-8.2781902024442244E-2</v>
      </c>
      <c r="Q26" s="882">
        <f t="shared" si="0"/>
        <v>-16013</v>
      </c>
      <c r="R26" s="881">
        <f>[1]Cuadro_CCAA2!N124</f>
        <v>-6.1546307839723036E-2</v>
      </c>
      <c r="S26" s="882">
        <f>[1]Cuadro_CCAA2!O124</f>
        <v>-11947</v>
      </c>
    </row>
  </sheetData>
  <mergeCells count="8">
    <mergeCell ref="B3:S3"/>
    <mergeCell ref="C5:I6"/>
    <mergeCell ref="J5:S5"/>
    <mergeCell ref="J6:K6"/>
    <mergeCell ref="L6:M6"/>
    <mergeCell ref="R6:S6"/>
    <mergeCell ref="N6:O6"/>
    <mergeCell ref="P6:Q6"/>
  </mergeCells>
  <pageMargins left="0.7" right="0.7" top="0.75" bottom="0.75" header="0.3" footer="0.3"/>
  <pageSetup paperSize="9" scale="74" orientation="landscape" r:id="rId1"/>
  <drawing r:id="rId2"/>
  <extLst>
    <ext xmlns:x14="http://schemas.microsoft.com/office/spreadsheetml/2009/9/main" uri="{05C60535-1F16-4fd2-B633-F4F36F0B64E0}">
      <x14:sparklineGroups xmlns:xm="http://schemas.microsoft.com/office/excel/2006/main">
        <x14:sparklineGroup displayEmptyCellsAs="gap" xr2:uid="{00000000-0003-0000-1600-000006000000}">
          <x14:colorSeries rgb="FF376092"/>
          <x14:colorNegative rgb="FFD00000"/>
          <x14:colorAxis rgb="FF000000"/>
          <x14:colorMarkers rgb="FFD00000"/>
          <x14:colorFirst rgb="FFD00000"/>
          <x14:colorLast rgb="FFD00000"/>
          <x14:colorHigh rgb="FFD00000"/>
          <x14:colorLow rgb="FFD00000"/>
          <x14:sparklines>
            <x14:sparkline>
              <xm:f>EVO_sinPIA!C8:H8</xm:f>
              <xm:sqref>I8</xm:sqref>
            </x14:sparkline>
            <x14:sparkline>
              <xm:f>EVO_sinPIA!C9:H9</xm:f>
              <xm:sqref>I9</xm:sqref>
            </x14:sparkline>
            <x14:sparkline>
              <xm:f>EVO_sinPIA!C10:H10</xm:f>
              <xm:sqref>I10</xm:sqref>
            </x14:sparkline>
            <x14:sparkline>
              <xm:f>EVO_sinPIA!C11:H11</xm:f>
              <xm:sqref>I11</xm:sqref>
            </x14:sparkline>
            <x14:sparkline>
              <xm:f>EVO_sinPIA!C12:H12</xm:f>
              <xm:sqref>I12</xm:sqref>
            </x14:sparkline>
            <x14:sparkline>
              <xm:f>EVO_sinPIA!C13:H13</xm:f>
              <xm:sqref>I13</xm:sqref>
            </x14:sparkline>
            <x14:sparkline>
              <xm:f>EVO_sinPIA!C14:H14</xm:f>
              <xm:sqref>I14</xm:sqref>
            </x14:sparkline>
            <x14:sparkline>
              <xm:f>EVO_sinPIA!C15:H15</xm:f>
              <xm:sqref>I15</xm:sqref>
            </x14:sparkline>
            <x14:sparkline>
              <xm:f>EVO_sinPIA!C16:H16</xm:f>
              <xm:sqref>I16</xm:sqref>
            </x14:sparkline>
            <x14:sparkline>
              <xm:f>EVO_sinPIA!C17:H17</xm:f>
              <xm:sqref>I17</xm:sqref>
            </x14:sparkline>
            <x14:sparkline>
              <xm:f>EVO_sinPIA!C18:H18</xm:f>
              <xm:sqref>I18</xm:sqref>
            </x14:sparkline>
            <x14:sparkline>
              <xm:f>EVO_sinPIA!C19:H19</xm:f>
              <xm:sqref>I19</xm:sqref>
            </x14:sparkline>
            <x14:sparkline>
              <xm:f>EVO_sinPIA!C20:H20</xm:f>
              <xm:sqref>I20</xm:sqref>
            </x14:sparkline>
            <x14:sparkline>
              <xm:f>EVO_sinPIA!C21:H21</xm:f>
              <xm:sqref>I21</xm:sqref>
            </x14:sparkline>
            <x14:sparkline>
              <xm:f>EVO_sinPIA!C22:H22</xm:f>
              <xm:sqref>I22</xm:sqref>
            </x14:sparkline>
            <x14:sparkline>
              <xm:f>EVO_sinPIA!C23:H23</xm:f>
              <xm:sqref>I23</xm:sqref>
            </x14:sparkline>
            <x14:sparkline>
              <xm:f>EVO_sinPIA!C24:H24</xm:f>
              <xm:sqref>I24</xm:sqref>
            </x14:sparkline>
            <x14:sparkline>
              <xm:f>EVO_sinPIA!C25:H25</xm:f>
              <xm:sqref>I25</xm:sqref>
            </x14:sparkline>
            <x14:sparkline>
              <xm:f>EVO_sinPIA!C26:H26</xm:f>
              <xm:sqref>I26</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83">
    <pageSetUpPr fitToPage="1"/>
  </sheetPr>
  <dimension ref="A1:Q42"/>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361" customFormat="1" x14ac:dyDescent="0.2"/>
    <row r="2" spans="1:17" s="361" customFormat="1" x14ac:dyDescent="0.2"/>
    <row r="3" spans="1:17" s="361" customFormat="1" x14ac:dyDescent="0.2"/>
    <row r="4" spans="1:17" s="361" customFormat="1" x14ac:dyDescent="0.2"/>
    <row r="5" spans="1:17" s="361" customFormat="1" ht="16.5" customHeight="1" x14ac:dyDescent="0.2"/>
    <row r="6" spans="1:17" s="7" customFormat="1" ht="24.75" customHeight="1" x14ac:dyDescent="0.2">
      <c r="A6" s="364"/>
      <c r="B6" s="1170" t="s">
        <v>475</v>
      </c>
      <c r="C6" s="1170"/>
      <c r="D6" s="1170"/>
      <c r="E6" s="1170"/>
      <c r="F6" s="1170"/>
      <c r="G6" s="1170"/>
      <c r="H6" s="1170"/>
      <c r="I6" s="1170"/>
      <c r="J6" s="1170"/>
      <c r="K6" s="1170"/>
      <c r="L6" s="1170"/>
      <c r="M6" s="1170"/>
      <c r="N6" s="1170"/>
      <c r="O6" s="389"/>
    </row>
    <row r="7" spans="1:17" s="7" customFormat="1" ht="24.75" customHeight="1" x14ac:dyDescent="0.2">
      <c r="A7" s="364"/>
      <c r="B7" s="1170"/>
      <c r="C7" s="1170"/>
      <c r="D7" s="1170"/>
      <c r="E7" s="1170"/>
      <c r="F7" s="1170"/>
      <c r="G7" s="1170"/>
      <c r="H7" s="1170"/>
      <c r="I7" s="1170"/>
      <c r="J7" s="1170"/>
      <c r="K7" s="1170"/>
      <c r="L7" s="1170"/>
      <c r="M7" s="1170"/>
      <c r="N7" s="1170"/>
      <c r="O7" s="389"/>
    </row>
    <row r="8" spans="1:17" s="7" customFormat="1" ht="15.75" customHeight="1" x14ac:dyDescent="0.2">
      <c r="A8" s="364"/>
      <c r="B8" s="1171" t="s">
        <v>489</v>
      </c>
      <c r="C8" s="1171"/>
      <c r="D8" s="1171"/>
      <c r="E8" s="1171"/>
      <c r="F8" s="1171"/>
      <c r="G8" s="1171"/>
      <c r="H8" s="1171"/>
      <c r="I8" s="1171"/>
      <c r="J8" s="1171"/>
      <c r="K8" s="1171"/>
      <c r="L8" s="1171"/>
      <c r="M8" s="1171"/>
      <c r="N8" s="1171"/>
    </row>
    <row r="9" spans="1:17" s="361" customFormat="1" ht="6" customHeight="1" x14ac:dyDescent="0.2">
      <c r="A9" s="365"/>
      <c r="B9" s="365"/>
      <c r="C9" s="365"/>
      <c r="D9" s="365"/>
      <c r="E9" s="365"/>
      <c r="F9" s="365"/>
      <c r="G9" s="365"/>
      <c r="H9" s="365"/>
      <c r="I9" s="365"/>
      <c r="J9" s="365"/>
      <c r="K9" s="365"/>
      <c r="L9" s="365"/>
    </row>
    <row r="10" spans="1:17" s="390" customFormat="1" x14ac:dyDescent="0.2"/>
    <row r="11" spans="1:17" s="390" customFormat="1" x14ac:dyDescent="0.2">
      <c r="C11" s="1172" t="s">
        <v>36</v>
      </c>
      <c r="D11" s="1172"/>
      <c r="E11" s="1172"/>
      <c r="L11" s="390">
        <v>1</v>
      </c>
      <c r="M11" s="390">
        <v>3</v>
      </c>
      <c r="N11" s="390">
        <v>4</v>
      </c>
      <c r="O11" s="390">
        <v>5</v>
      </c>
      <c r="P11" s="390">
        <v>6</v>
      </c>
    </row>
    <row r="12" spans="1:17" s="390" customFormat="1" ht="15" x14ac:dyDescent="0.25">
      <c r="C12" s="390" t="s">
        <v>219</v>
      </c>
      <c r="D12" s="390" t="s">
        <v>103</v>
      </c>
      <c r="E12" s="390" t="s">
        <v>104</v>
      </c>
      <c r="F12" s="390" t="s">
        <v>105</v>
      </c>
      <c r="G12" s="390" t="s">
        <v>106</v>
      </c>
      <c r="I12" s="391"/>
      <c r="J12" s="391"/>
      <c r="K12" s="391" t="s">
        <v>107</v>
      </c>
      <c r="L12" s="390" t="s">
        <v>108</v>
      </c>
      <c r="M12" s="390" t="s">
        <v>109</v>
      </c>
      <c r="N12" s="390" t="s">
        <v>110</v>
      </c>
      <c r="O12" s="390" t="s">
        <v>111</v>
      </c>
      <c r="P12" s="390" t="s">
        <v>112</v>
      </c>
      <c r="Q12" s="390" t="s">
        <v>113</v>
      </c>
    </row>
    <row r="13" spans="1:17" s="390" customFormat="1" ht="15" x14ac:dyDescent="0.25">
      <c r="B13" s="390" t="s">
        <v>11</v>
      </c>
      <c r="C13" s="392">
        <v>140221</v>
      </c>
      <c r="D13" s="392">
        <v>125339</v>
      </c>
      <c r="E13" s="392">
        <v>14882</v>
      </c>
      <c r="F13" s="393">
        <v>0.8938675376726738</v>
      </c>
      <c r="G13" s="393">
        <v>0.10613246232732615</v>
      </c>
      <c r="I13" s="391">
        <v>13</v>
      </c>
      <c r="J13" s="391">
        <v>1</v>
      </c>
      <c r="K13" s="391">
        <v>8</v>
      </c>
      <c r="L13" s="390" t="s">
        <v>7</v>
      </c>
      <c r="M13" s="392">
        <v>38739</v>
      </c>
      <c r="N13" s="392">
        <v>47</v>
      </c>
      <c r="O13" s="393">
        <v>0.99878822255453004</v>
      </c>
      <c r="P13" s="393">
        <v>1.2117774454700149E-3</v>
      </c>
      <c r="Q13" s="393">
        <v>0.90470522396464104</v>
      </c>
    </row>
    <row r="14" spans="1:17" s="390" customFormat="1" ht="15" x14ac:dyDescent="0.25">
      <c r="B14" s="390" t="s">
        <v>10</v>
      </c>
      <c r="C14" s="392">
        <v>14707</v>
      </c>
      <c r="D14" s="392">
        <v>14177</v>
      </c>
      <c r="E14" s="392">
        <v>530</v>
      </c>
      <c r="F14" s="393">
        <v>0.9639627388318488</v>
      </c>
      <c r="G14" s="393">
        <v>3.6037261168151223E-2</v>
      </c>
      <c r="I14" s="391">
        <v>6</v>
      </c>
      <c r="J14" s="391">
        <v>2</v>
      </c>
      <c r="K14" s="391">
        <v>13</v>
      </c>
      <c r="L14" s="390" t="s">
        <v>38</v>
      </c>
      <c r="M14" s="392">
        <v>24946</v>
      </c>
      <c r="N14" s="392">
        <v>396</v>
      </c>
      <c r="O14" s="393">
        <v>0.98437376686922895</v>
      </c>
      <c r="P14" s="393">
        <v>1.5626233130771053E-2</v>
      </c>
      <c r="Q14" s="393">
        <v>0.90470522396464104</v>
      </c>
    </row>
    <row r="15" spans="1:17" s="390" customFormat="1" ht="15" x14ac:dyDescent="0.25">
      <c r="B15" s="390" t="s">
        <v>40</v>
      </c>
      <c r="C15" s="392">
        <v>10934</v>
      </c>
      <c r="D15" s="392">
        <v>10123</v>
      </c>
      <c r="E15" s="392">
        <v>811</v>
      </c>
      <c r="F15" s="393">
        <v>0.92582769343332727</v>
      </c>
      <c r="G15" s="393">
        <v>7.4172306566672758E-2</v>
      </c>
      <c r="I15" s="391">
        <v>10</v>
      </c>
      <c r="J15" s="391">
        <v>3</v>
      </c>
      <c r="K15" s="391">
        <v>17</v>
      </c>
      <c r="L15" s="390" t="s">
        <v>47</v>
      </c>
      <c r="M15" s="392">
        <v>5834</v>
      </c>
      <c r="N15" s="392">
        <v>169</v>
      </c>
      <c r="O15" s="393">
        <v>0.97184740962851912</v>
      </c>
      <c r="P15" s="393">
        <v>2.8152590371480928E-2</v>
      </c>
      <c r="Q15" s="393">
        <v>0.90470522396464104</v>
      </c>
    </row>
    <row r="16" spans="1:17" s="390" customFormat="1" ht="15" x14ac:dyDescent="0.25">
      <c r="B16" s="390" t="s">
        <v>41</v>
      </c>
      <c r="C16" s="392">
        <v>10596</v>
      </c>
      <c r="D16" s="392">
        <v>9383</v>
      </c>
      <c r="E16" s="392">
        <v>1213</v>
      </c>
      <c r="F16" s="393">
        <v>0.88552283880709703</v>
      </c>
      <c r="G16" s="393">
        <v>0.11447716119290298</v>
      </c>
      <c r="I16" s="391">
        <v>14</v>
      </c>
      <c r="J16" s="391">
        <v>4</v>
      </c>
      <c r="K16" s="391">
        <v>10</v>
      </c>
      <c r="L16" s="390" t="s">
        <v>42</v>
      </c>
      <c r="M16" s="392">
        <v>538</v>
      </c>
      <c r="N16" s="392">
        <v>16</v>
      </c>
      <c r="O16" s="393">
        <v>0.97111913357400725</v>
      </c>
      <c r="P16" s="393">
        <v>2.8880866425992781E-2</v>
      </c>
      <c r="Q16" s="393">
        <v>0.90470522396464104</v>
      </c>
    </row>
    <row r="17" spans="2:17" s="390" customFormat="1" ht="15" x14ac:dyDescent="0.25">
      <c r="B17" s="390" t="s">
        <v>9</v>
      </c>
      <c r="C17" s="392">
        <v>15049</v>
      </c>
      <c r="D17" s="392">
        <v>13244</v>
      </c>
      <c r="E17" s="392">
        <v>1805</v>
      </c>
      <c r="F17" s="393">
        <v>0.8800584756462223</v>
      </c>
      <c r="G17" s="393">
        <v>0.11994152435377765</v>
      </c>
      <c r="I17" s="391">
        <v>15</v>
      </c>
      <c r="J17" s="391">
        <v>5</v>
      </c>
      <c r="K17" s="391">
        <v>6</v>
      </c>
      <c r="L17" s="390" t="s">
        <v>8</v>
      </c>
      <c r="M17" s="392">
        <v>7724</v>
      </c>
      <c r="N17" s="392">
        <v>286</v>
      </c>
      <c r="O17" s="393">
        <v>0.964294631710362</v>
      </c>
      <c r="P17" s="393">
        <v>3.5705368289637954E-2</v>
      </c>
      <c r="Q17" s="393">
        <v>0.90470522396464104</v>
      </c>
    </row>
    <row r="18" spans="2:17" s="390" customFormat="1" ht="15" x14ac:dyDescent="0.25">
      <c r="B18" s="390" t="s">
        <v>8</v>
      </c>
      <c r="C18" s="392">
        <v>8010</v>
      </c>
      <c r="D18" s="392">
        <v>7724</v>
      </c>
      <c r="E18" s="392">
        <v>286</v>
      </c>
      <c r="F18" s="393">
        <v>0.964294631710362</v>
      </c>
      <c r="G18" s="393">
        <v>3.5705368289637954E-2</v>
      </c>
      <c r="I18" s="391">
        <v>5</v>
      </c>
      <c r="J18" s="391">
        <v>6</v>
      </c>
      <c r="K18" s="391">
        <v>2</v>
      </c>
      <c r="L18" s="390" t="s">
        <v>10</v>
      </c>
      <c r="M18" s="392">
        <v>14177</v>
      </c>
      <c r="N18" s="392">
        <v>530</v>
      </c>
      <c r="O18" s="393">
        <v>0.9639627388318488</v>
      </c>
      <c r="P18" s="393">
        <v>3.6037261168151223E-2</v>
      </c>
      <c r="Q18" s="393">
        <v>0.90470522396464104</v>
      </c>
    </row>
    <row r="19" spans="2:17" s="390" customFormat="1" ht="15" x14ac:dyDescent="0.25">
      <c r="B19" s="390" t="s">
        <v>43</v>
      </c>
      <c r="C19" s="392">
        <v>23917</v>
      </c>
      <c r="D19" s="392">
        <v>22484</v>
      </c>
      <c r="E19" s="392">
        <v>1433</v>
      </c>
      <c r="F19" s="393">
        <v>0.94008445875318813</v>
      </c>
      <c r="G19" s="393">
        <v>5.9915541246811893E-2</v>
      </c>
      <c r="I19" s="391">
        <v>8</v>
      </c>
      <c r="J19" s="391">
        <v>7</v>
      </c>
      <c r="K19" s="391">
        <v>14</v>
      </c>
      <c r="L19" s="390" t="s">
        <v>45</v>
      </c>
      <c r="M19" s="392">
        <v>62962</v>
      </c>
      <c r="N19" s="392">
        <v>3950</v>
      </c>
      <c r="O19" s="393">
        <v>0.94096724055475844</v>
      </c>
      <c r="P19" s="393">
        <v>5.9032759445241514E-2</v>
      </c>
      <c r="Q19" s="393">
        <v>0.90470522396464104</v>
      </c>
    </row>
    <row r="20" spans="2:17" s="390" customFormat="1" ht="15" x14ac:dyDescent="0.25">
      <c r="B20" s="390" t="s">
        <v>7</v>
      </c>
      <c r="C20" s="392">
        <v>38786</v>
      </c>
      <c r="D20" s="392">
        <v>38739</v>
      </c>
      <c r="E20" s="392">
        <v>47</v>
      </c>
      <c r="F20" s="393">
        <v>0.99878822255453004</v>
      </c>
      <c r="G20" s="393">
        <v>1.2117774454700149E-3</v>
      </c>
      <c r="I20" s="391">
        <v>1</v>
      </c>
      <c r="J20" s="391">
        <v>8</v>
      </c>
      <c r="K20" s="391">
        <v>7</v>
      </c>
      <c r="L20" s="390" t="s">
        <v>43</v>
      </c>
      <c r="M20" s="392">
        <v>22484</v>
      </c>
      <c r="N20" s="392">
        <v>1433</v>
      </c>
      <c r="O20" s="393">
        <v>0.94008445875318813</v>
      </c>
      <c r="P20" s="393">
        <v>5.9915541246811893E-2</v>
      </c>
      <c r="Q20" s="393">
        <v>0.90470522396464104</v>
      </c>
    </row>
    <row r="21" spans="2:17" s="390" customFormat="1" ht="15" x14ac:dyDescent="0.25">
      <c r="B21" s="390" t="s">
        <v>44</v>
      </c>
      <c r="C21" s="392">
        <v>97406</v>
      </c>
      <c r="D21" s="392">
        <v>79487</v>
      </c>
      <c r="E21" s="392">
        <v>17919</v>
      </c>
      <c r="F21" s="393">
        <v>0.81603802640494427</v>
      </c>
      <c r="G21" s="393">
        <v>0.18396197359505576</v>
      </c>
      <c r="I21" s="391">
        <v>20</v>
      </c>
      <c r="J21" s="391">
        <v>9</v>
      </c>
      <c r="K21" s="391">
        <v>11</v>
      </c>
      <c r="L21" s="390" t="s">
        <v>6</v>
      </c>
      <c r="M21" s="392">
        <v>53468</v>
      </c>
      <c r="N21" s="392">
        <v>3499</v>
      </c>
      <c r="O21" s="393">
        <v>0.93857847525760529</v>
      </c>
      <c r="P21" s="393">
        <v>6.142152474239472E-2</v>
      </c>
      <c r="Q21" s="393">
        <v>0.90470522396464104</v>
      </c>
    </row>
    <row r="22" spans="2:17" s="390" customFormat="1" ht="15" x14ac:dyDescent="0.25">
      <c r="B22" s="390" t="s">
        <v>42</v>
      </c>
      <c r="C22" s="392">
        <v>554</v>
      </c>
      <c r="D22" s="392">
        <v>538</v>
      </c>
      <c r="E22" s="392">
        <v>16</v>
      </c>
      <c r="F22" s="393">
        <v>0.97111913357400725</v>
      </c>
      <c r="G22" s="393">
        <v>2.8880866425992781E-2</v>
      </c>
      <c r="I22" s="391">
        <v>4</v>
      </c>
      <c r="J22" s="391">
        <v>10</v>
      </c>
      <c r="K22" s="391">
        <v>3</v>
      </c>
      <c r="L22" s="390" t="s">
        <v>40</v>
      </c>
      <c r="M22" s="392">
        <v>10123</v>
      </c>
      <c r="N22" s="392">
        <v>811</v>
      </c>
      <c r="O22" s="393">
        <v>0.92582769343332727</v>
      </c>
      <c r="P22" s="393">
        <v>7.4172306566672758E-2</v>
      </c>
      <c r="Q22" s="393">
        <v>0.90470522396464104</v>
      </c>
    </row>
    <row r="23" spans="2:17" s="390" customFormat="1" ht="15" x14ac:dyDescent="0.25">
      <c r="B23" s="390" t="s">
        <v>6</v>
      </c>
      <c r="C23" s="392">
        <v>56967</v>
      </c>
      <c r="D23" s="392">
        <v>53468</v>
      </c>
      <c r="E23" s="392">
        <v>3499</v>
      </c>
      <c r="F23" s="393">
        <v>0.93857847525760529</v>
      </c>
      <c r="G23" s="393">
        <v>6.142152474239472E-2</v>
      </c>
      <c r="I23" s="391">
        <v>9</v>
      </c>
      <c r="J23" s="391">
        <v>11</v>
      </c>
      <c r="K23" s="391">
        <v>20</v>
      </c>
      <c r="L23" s="390" t="s">
        <v>114</v>
      </c>
      <c r="M23" s="392">
        <v>522166</v>
      </c>
      <c r="N23" s="392">
        <v>55001</v>
      </c>
      <c r="O23" s="393">
        <v>0.90470522396464104</v>
      </c>
      <c r="P23" s="393">
        <v>9.5294776035358922E-2</v>
      </c>
      <c r="Q23" s="393">
        <v>0.90470522396464104</v>
      </c>
    </row>
    <row r="24" spans="2:17" s="390" customFormat="1" ht="15" x14ac:dyDescent="0.25">
      <c r="B24" s="390" t="s">
        <v>5</v>
      </c>
      <c r="C24" s="392">
        <v>13042</v>
      </c>
      <c r="D24" s="392">
        <v>11231</v>
      </c>
      <c r="E24" s="392">
        <v>1811</v>
      </c>
      <c r="F24" s="393">
        <v>0.86114092930532127</v>
      </c>
      <c r="G24" s="393">
        <v>0.13885907069467873</v>
      </c>
      <c r="I24" s="391">
        <v>18</v>
      </c>
      <c r="J24" s="391">
        <v>12</v>
      </c>
      <c r="K24" s="391">
        <v>19</v>
      </c>
      <c r="L24" s="390" t="s">
        <v>49</v>
      </c>
      <c r="M24" s="392">
        <v>3759</v>
      </c>
      <c r="N24" s="392">
        <v>436</v>
      </c>
      <c r="O24" s="393">
        <v>0.89606674612634085</v>
      </c>
      <c r="P24" s="393">
        <v>0.10393325387365912</v>
      </c>
      <c r="Q24" s="393">
        <v>0.90470522396464104</v>
      </c>
    </row>
    <row r="25" spans="2:17" s="390" customFormat="1" ht="15" x14ac:dyDescent="0.25">
      <c r="B25" s="390" t="s">
        <v>38</v>
      </c>
      <c r="C25" s="392">
        <v>25342</v>
      </c>
      <c r="D25" s="392">
        <v>24946</v>
      </c>
      <c r="E25" s="392">
        <v>396</v>
      </c>
      <c r="F25" s="393">
        <v>0.98437376686922895</v>
      </c>
      <c r="G25" s="393">
        <v>1.5626233130771053E-2</v>
      </c>
      <c r="I25" s="391">
        <v>2</v>
      </c>
      <c r="J25" s="391">
        <v>13</v>
      </c>
      <c r="K25" s="391">
        <v>1</v>
      </c>
      <c r="L25" s="390" t="s">
        <v>11</v>
      </c>
      <c r="M25" s="392">
        <v>125339</v>
      </c>
      <c r="N25" s="392">
        <v>14882</v>
      </c>
      <c r="O25" s="393">
        <v>0.8938675376726738</v>
      </c>
      <c r="P25" s="393">
        <v>0.10613246232732615</v>
      </c>
      <c r="Q25" s="393">
        <v>0.90470522396464104</v>
      </c>
    </row>
    <row r="26" spans="2:17" s="390" customFormat="1" ht="15" x14ac:dyDescent="0.25">
      <c r="B26" s="390" t="s">
        <v>45</v>
      </c>
      <c r="C26" s="392">
        <v>66912</v>
      </c>
      <c r="D26" s="392">
        <v>62962</v>
      </c>
      <c r="E26" s="392">
        <v>3950</v>
      </c>
      <c r="F26" s="393">
        <v>0.94096724055475844</v>
      </c>
      <c r="G26" s="393">
        <v>5.9032759445241514E-2</v>
      </c>
      <c r="I26" s="391">
        <v>7</v>
      </c>
      <c r="J26" s="391">
        <v>14</v>
      </c>
      <c r="K26" s="391">
        <v>4</v>
      </c>
      <c r="L26" s="390" t="s">
        <v>41</v>
      </c>
      <c r="M26" s="392">
        <v>9383</v>
      </c>
      <c r="N26" s="392">
        <v>1213</v>
      </c>
      <c r="O26" s="393">
        <v>0.88552283880709703</v>
      </c>
      <c r="P26" s="393">
        <v>0.11447716119290298</v>
      </c>
      <c r="Q26" s="393">
        <v>0.90470522396464104</v>
      </c>
    </row>
    <row r="27" spans="2:17" s="390" customFormat="1" ht="15" x14ac:dyDescent="0.25">
      <c r="B27" s="390" t="s">
        <v>50</v>
      </c>
      <c r="C27" s="392">
        <v>794</v>
      </c>
      <c r="D27" s="392">
        <v>669</v>
      </c>
      <c r="E27" s="392">
        <v>125</v>
      </c>
      <c r="F27" s="393">
        <v>0.84256926952141054</v>
      </c>
      <c r="G27" s="393">
        <v>0.15743073047858941</v>
      </c>
      <c r="I27" s="391">
        <v>19</v>
      </c>
      <c r="J27" s="391">
        <v>15</v>
      </c>
      <c r="K27" s="391">
        <v>5</v>
      </c>
      <c r="L27" s="390" t="s">
        <v>9</v>
      </c>
      <c r="M27" s="392">
        <v>13244</v>
      </c>
      <c r="N27" s="392">
        <v>1805</v>
      </c>
      <c r="O27" s="393">
        <v>0.8800584756462223</v>
      </c>
      <c r="P27" s="393">
        <v>0.11994152435377765</v>
      </c>
      <c r="Q27" s="393">
        <v>0.90470522396464104</v>
      </c>
    </row>
    <row r="28" spans="2:17" s="390" customFormat="1" ht="15" x14ac:dyDescent="0.25">
      <c r="B28" s="390" t="s">
        <v>46</v>
      </c>
      <c r="C28" s="392">
        <v>17884</v>
      </c>
      <c r="D28" s="392">
        <v>15505</v>
      </c>
      <c r="E28" s="392">
        <v>2379</v>
      </c>
      <c r="F28" s="393">
        <v>0.86697606799373739</v>
      </c>
      <c r="G28" s="393">
        <v>0.13302393200626259</v>
      </c>
      <c r="I28" s="391">
        <v>17</v>
      </c>
      <c r="J28" s="391">
        <v>16</v>
      </c>
      <c r="K28" s="391">
        <v>18</v>
      </c>
      <c r="L28" s="390" t="s">
        <v>48</v>
      </c>
      <c r="M28" s="392">
        <v>22554</v>
      </c>
      <c r="N28" s="392">
        <v>3294</v>
      </c>
      <c r="O28" s="393">
        <v>0.87256267409470756</v>
      </c>
      <c r="P28" s="393">
        <v>0.12743732590529247</v>
      </c>
      <c r="Q28" s="393">
        <v>0.90470522396464104</v>
      </c>
    </row>
    <row r="29" spans="2:17" s="390" customFormat="1" ht="15" x14ac:dyDescent="0.25">
      <c r="B29" s="390" t="s">
        <v>47</v>
      </c>
      <c r="C29" s="392">
        <v>6003</v>
      </c>
      <c r="D29" s="392">
        <v>5834</v>
      </c>
      <c r="E29" s="392">
        <v>169</v>
      </c>
      <c r="F29" s="393">
        <v>0.97184740962851912</v>
      </c>
      <c r="G29" s="393">
        <v>2.8152590371480928E-2</v>
      </c>
      <c r="I29" s="391">
        <v>3</v>
      </c>
      <c r="J29" s="391">
        <v>17</v>
      </c>
      <c r="K29" s="391">
        <v>16</v>
      </c>
      <c r="L29" s="390" t="s">
        <v>46</v>
      </c>
      <c r="M29" s="392">
        <v>15505</v>
      </c>
      <c r="N29" s="392">
        <v>2379</v>
      </c>
      <c r="O29" s="393">
        <v>0.86697606799373739</v>
      </c>
      <c r="P29" s="393">
        <v>0.13302393200626259</v>
      </c>
      <c r="Q29" s="393">
        <v>0.90470522396464104</v>
      </c>
    </row>
    <row r="30" spans="2:17" s="390" customFormat="1" ht="15" x14ac:dyDescent="0.25">
      <c r="B30" s="390" t="s">
        <v>48</v>
      </c>
      <c r="C30" s="392">
        <v>25848</v>
      </c>
      <c r="D30" s="392">
        <v>22554</v>
      </c>
      <c r="E30" s="392">
        <v>3294</v>
      </c>
      <c r="F30" s="393">
        <v>0.87256267409470756</v>
      </c>
      <c r="G30" s="393">
        <v>0.12743732590529247</v>
      </c>
      <c r="I30" s="391">
        <v>16</v>
      </c>
      <c r="J30" s="391">
        <v>18</v>
      </c>
      <c r="K30" s="391">
        <v>12</v>
      </c>
      <c r="L30" s="390" t="s">
        <v>5</v>
      </c>
      <c r="M30" s="392">
        <v>11231</v>
      </c>
      <c r="N30" s="392">
        <v>1811</v>
      </c>
      <c r="O30" s="393">
        <v>0.86114092930532127</v>
      </c>
      <c r="P30" s="393">
        <v>0.13885907069467873</v>
      </c>
      <c r="Q30" s="393">
        <v>0.90470522396464104</v>
      </c>
    </row>
    <row r="31" spans="2:17" s="390" customFormat="1" ht="15" x14ac:dyDescent="0.25">
      <c r="B31" s="390" t="s">
        <v>49</v>
      </c>
      <c r="C31" s="392">
        <v>4195</v>
      </c>
      <c r="D31" s="392">
        <v>3759</v>
      </c>
      <c r="E31" s="392">
        <v>436</v>
      </c>
      <c r="F31" s="393">
        <v>0.89606674612634085</v>
      </c>
      <c r="G31" s="393">
        <v>0.10393325387365912</v>
      </c>
      <c r="I31" s="391">
        <v>12</v>
      </c>
      <c r="J31" s="391">
        <v>19</v>
      </c>
      <c r="K31" s="391">
        <v>15</v>
      </c>
      <c r="L31" s="390" t="s">
        <v>50</v>
      </c>
      <c r="M31" s="392">
        <v>669</v>
      </c>
      <c r="N31" s="392">
        <v>125</v>
      </c>
      <c r="O31" s="393">
        <v>0.84256926952141054</v>
      </c>
      <c r="P31" s="393">
        <v>0.15743073047858941</v>
      </c>
      <c r="Q31" s="393">
        <v>0.90470522396464104</v>
      </c>
    </row>
    <row r="32" spans="2:17" s="390" customFormat="1" ht="15" x14ac:dyDescent="0.25">
      <c r="B32" s="394" t="s">
        <v>114</v>
      </c>
      <c r="C32" s="395">
        <v>577167</v>
      </c>
      <c r="D32" s="395">
        <v>522166</v>
      </c>
      <c r="E32" s="395">
        <v>55001</v>
      </c>
      <c r="F32" s="396">
        <v>0.90470522396464104</v>
      </c>
      <c r="G32" s="396">
        <v>9.5294776035358922E-2</v>
      </c>
      <c r="I32" s="391">
        <v>11</v>
      </c>
      <c r="J32" s="391">
        <v>20</v>
      </c>
      <c r="K32" s="391">
        <v>9</v>
      </c>
      <c r="L32" s="390" t="s">
        <v>44</v>
      </c>
      <c r="M32" s="392">
        <v>79487</v>
      </c>
      <c r="N32" s="392">
        <v>17919</v>
      </c>
      <c r="O32" s="393">
        <v>0.81603802640494427</v>
      </c>
      <c r="P32" s="393">
        <v>0.18396197359505576</v>
      </c>
      <c r="Q32" s="393">
        <v>0.90470522396464104</v>
      </c>
    </row>
    <row r="33" spans="9:16" s="390" customFormat="1" ht="15" x14ac:dyDescent="0.25">
      <c r="I33" s="391"/>
      <c r="J33" s="391"/>
      <c r="K33" s="391"/>
      <c r="M33" s="392"/>
      <c r="N33" s="392"/>
      <c r="O33" s="393"/>
      <c r="P33" s="393"/>
    </row>
    <row r="34" spans="9:16" s="390" customFormat="1" x14ac:dyDescent="0.2"/>
    <row r="35" spans="9:16" s="361" customFormat="1" x14ac:dyDescent="0.2"/>
    <row r="36" spans="9:16" s="361" customFormat="1" x14ac:dyDescent="0.2"/>
    <row r="37" spans="9:16" s="361" customFormat="1" x14ac:dyDescent="0.2"/>
    <row r="38" spans="9:16" s="361" customFormat="1" x14ac:dyDescent="0.2"/>
    <row r="39" spans="9:16" s="361" customFormat="1" x14ac:dyDescent="0.2"/>
    <row r="40" spans="9:16" s="361" customFormat="1" x14ac:dyDescent="0.2"/>
    <row r="41" spans="9:16" s="361" customFormat="1" x14ac:dyDescent="0.2"/>
    <row r="42" spans="9:16" s="361"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84">
    <pageSetUpPr fitToPage="1"/>
  </sheetPr>
  <dimension ref="A1:Q42"/>
  <sheetViews>
    <sheetView zoomScaleNormal="100" workbookViewId="0"/>
  </sheetViews>
  <sheetFormatPr baseColWidth="10" defaultRowHeight="12.75" x14ac:dyDescent="0.2"/>
  <cols>
    <col min="1" max="1" width="4.28515625" customWidth="1"/>
    <col min="2" max="2" width="7.28515625" customWidth="1"/>
    <col min="3" max="3" width="10.85546875" bestFit="1" customWidth="1"/>
    <col min="4" max="4" width="9.5703125" customWidth="1"/>
    <col min="5" max="5" width="10.85546875" bestFit="1" customWidth="1"/>
    <col min="6" max="6" width="11.7109375" customWidth="1"/>
    <col min="7" max="7" width="10.85546875" bestFit="1" customWidth="1"/>
    <col min="9" max="9" width="28.140625" customWidth="1"/>
    <col min="10" max="10" width="7" customWidth="1"/>
    <col min="11" max="11" width="10.85546875" customWidth="1"/>
    <col min="12" max="12" width="7" customWidth="1"/>
  </cols>
  <sheetData>
    <row r="1" spans="1:17" s="361" customFormat="1" x14ac:dyDescent="0.2"/>
    <row r="2" spans="1:17" s="361" customFormat="1" x14ac:dyDescent="0.2"/>
    <row r="3" spans="1:17" s="361" customFormat="1" x14ac:dyDescent="0.2"/>
    <row r="4" spans="1:17" s="361" customFormat="1" x14ac:dyDescent="0.2"/>
    <row r="5" spans="1:17" s="361" customFormat="1" ht="16.5" customHeight="1" x14ac:dyDescent="0.2"/>
    <row r="6" spans="1:17" s="7" customFormat="1" ht="24.75" customHeight="1" x14ac:dyDescent="0.2">
      <c r="A6" s="364"/>
      <c r="B6" s="1170" t="s">
        <v>476</v>
      </c>
      <c r="C6" s="1170"/>
      <c r="D6" s="1170"/>
      <c r="E6" s="1170"/>
      <c r="F6" s="1170"/>
      <c r="G6" s="1170"/>
      <c r="H6" s="1170"/>
      <c r="I6" s="1170"/>
      <c r="J6" s="1170"/>
      <c r="K6" s="1170"/>
      <c r="L6" s="1170"/>
      <c r="M6" s="1170"/>
      <c r="N6" s="1170"/>
      <c r="O6" s="389"/>
    </row>
    <row r="7" spans="1:17" s="7" customFormat="1" ht="24.75" customHeight="1" x14ac:dyDescent="0.2">
      <c r="A7" s="364"/>
      <c r="B7" s="1170"/>
      <c r="C7" s="1170"/>
      <c r="D7" s="1170"/>
      <c r="E7" s="1170"/>
      <c r="F7" s="1170"/>
      <c r="G7" s="1170"/>
      <c r="H7" s="1170"/>
      <c r="I7" s="1170"/>
      <c r="J7" s="1170"/>
      <c r="K7" s="1170"/>
      <c r="L7" s="1170"/>
      <c r="M7" s="1170"/>
      <c r="N7" s="1170"/>
      <c r="O7" s="389"/>
    </row>
    <row r="8" spans="1:17" s="7" customFormat="1" ht="15.75" customHeight="1" x14ac:dyDescent="0.2">
      <c r="A8" s="364"/>
      <c r="B8" s="1171" t="s">
        <v>489</v>
      </c>
      <c r="C8" s="1171"/>
      <c r="D8" s="1171"/>
      <c r="E8" s="1171"/>
      <c r="F8" s="1171"/>
      <c r="G8" s="1171"/>
      <c r="H8" s="1171"/>
      <c r="I8" s="1171"/>
      <c r="J8" s="1171"/>
      <c r="K8" s="1171"/>
      <c r="L8" s="1171"/>
      <c r="M8" s="1171"/>
      <c r="N8" s="1171"/>
    </row>
    <row r="9" spans="1:17" s="361" customFormat="1" ht="6" customHeight="1" x14ac:dyDescent="0.2">
      <c r="A9" s="365"/>
      <c r="B9" s="365"/>
      <c r="C9" s="365"/>
      <c r="D9" s="365"/>
      <c r="E9" s="365"/>
      <c r="F9" s="365"/>
      <c r="G9" s="365"/>
      <c r="H9" s="365"/>
      <c r="I9" s="365"/>
      <c r="J9" s="365"/>
      <c r="K9" s="365"/>
      <c r="L9" s="365"/>
    </row>
    <row r="10" spans="1:17" s="390" customFormat="1" x14ac:dyDescent="0.2"/>
    <row r="11" spans="1:17" s="390" customFormat="1" x14ac:dyDescent="0.2">
      <c r="C11" s="1172" t="s">
        <v>51</v>
      </c>
      <c r="D11" s="1172"/>
      <c r="E11" s="1172"/>
      <c r="L11" s="390">
        <v>1</v>
      </c>
      <c r="M11" s="390">
        <v>3</v>
      </c>
      <c r="N11" s="390">
        <v>4</v>
      </c>
      <c r="O11" s="390">
        <v>5</v>
      </c>
      <c r="P11" s="390">
        <v>6</v>
      </c>
    </row>
    <row r="12" spans="1:17" s="390" customFormat="1" ht="15" x14ac:dyDescent="0.25">
      <c r="C12" s="390" t="s">
        <v>219</v>
      </c>
      <c r="D12" s="390" t="s">
        <v>103</v>
      </c>
      <c r="E12" s="390" t="s">
        <v>104</v>
      </c>
      <c r="F12" s="390" t="s">
        <v>105</v>
      </c>
      <c r="G12" s="390" t="s">
        <v>106</v>
      </c>
      <c r="I12" s="391"/>
      <c r="J12" s="391"/>
      <c r="K12" s="391" t="s">
        <v>107</v>
      </c>
      <c r="L12" s="390" t="s">
        <v>108</v>
      </c>
      <c r="M12" s="390" t="s">
        <v>109</v>
      </c>
      <c r="N12" s="390" t="s">
        <v>110</v>
      </c>
      <c r="O12" s="390" t="s">
        <v>111</v>
      </c>
      <c r="P12" s="390" t="s">
        <v>112</v>
      </c>
      <c r="Q12" s="390" t="s">
        <v>113</v>
      </c>
    </row>
    <row r="13" spans="1:17" s="390" customFormat="1" ht="15" x14ac:dyDescent="0.25">
      <c r="B13" s="390" t="s">
        <v>11</v>
      </c>
      <c r="C13" s="392">
        <v>88220</v>
      </c>
      <c r="D13" s="392">
        <v>69667</v>
      </c>
      <c r="E13" s="392">
        <v>18553</v>
      </c>
      <c r="F13" s="393">
        <v>0.78969621401042844</v>
      </c>
      <c r="G13" s="393">
        <v>0.21030378598957153</v>
      </c>
      <c r="I13" s="391">
        <v>14</v>
      </c>
      <c r="J13" s="391">
        <v>1</v>
      </c>
      <c r="K13" s="391">
        <v>8</v>
      </c>
      <c r="L13" s="390" t="s">
        <v>7</v>
      </c>
      <c r="M13" s="392">
        <v>45070</v>
      </c>
      <c r="N13" s="392">
        <v>55</v>
      </c>
      <c r="O13" s="393">
        <v>0.99878116343490309</v>
      </c>
      <c r="P13" s="393">
        <v>1.218836565096953E-3</v>
      </c>
      <c r="Q13" s="393">
        <v>0.81549497094364676</v>
      </c>
    </row>
    <row r="14" spans="1:17" s="390" customFormat="1" ht="15" x14ac:dyDescent="0.25">
      <c r="B14" s="390" t="s">
        <v>10</v>
      </c>
      <c r="C14" s="392">
        <v>13222</v>
      </c>
      <c r="D14" s="392">
        <v>12151</v>
      </c>
      <c r="E14" s="392">
        <v>1071</v>
      </c>
      <c r="F14" s="393">
        <v>0.91899863863258202</v>
      </c>
      <c r="G14" s="393">
        <v>8.1001361367417937E-2</v>
      </c>
      <c r="I14" s="391">
        <v>6</v>
      </c>
      <c r="J14" s="391">
        <v>2</v>
      </c>
      <c r="K14" s="391">
        <v>17</v>
      </c>
      <c r="L14" s="390" t="s">
        <v>47</v>
      </c>
      <c r="M14" s="392">
        <v>6265</v>
      </c>
      <c r="N14" s="392">
        <v>460</v>
      </c>
      <c r="O14" s="393">
        <v>0.93159851301115237</v>
      </c>
      <c r="P14" s="393">
        <v>6.8401486988847585E-2</v>
      </c>
      <c r="Q14" s="393">
        <v>0.81549497094364676</v>
      </c>
    </row>
    <row r="15" spans="1:17" s="390" customFormat="1" ht="15" x14ac:dyDescent="0.25">
      <c r="B15" s="390" t="s">
        <v>40</v>
      </c>
      <c r="C15" s="392">
        <v>13640</v>
      </c>
      <c r="D15" s="392">
        <v>12235</v>
      </c>
      <c r="E15" s="392">
        <v>1405</v>
      </c>
      <c r="F15" s="393">
        <v>0.89699413489736068</v>
      </c>
      <c r="G15" s="393">
        <v>0.1030058651026393</v>
      </c>
      <c r="I15" s="391">
        <v>10</v>
      </c>
      <c r="J15" s="391">
        <v>3</v>
      </c>
      <c r="K15" s="391">
        <v>13</v>
      </c>
      <c r="L15" s="390" t="s">
        <v>38</v>
      </c>
      <c r="M15" s="392">
        <v>21190</v>
      </c>
      <c r="N15" s="392">
        <v>1647</v>
      </c>
      <c r="O15" s="393">
        <v>0.92788019442133385</v>
      </c>
      <c r="P15" s="393">
        <v>7.2119805578666193E-2</v>
      </c>
      <c r="Q15" s="393">
        <v>0.81549497094364676</v>
      </c>
    </row>
    <row r="16" spans="1:17" s="390" customFormat="1" ht="15" x14ac:dyDescent="0.25">
      <c r="B16" s="390" t="s">
        <v>41</v>
      </c>
      <c r="C16" s="392">
        <v>12900</v>
      </c>
      <c r="D16" s="392">
        <v>10720</v>
      </c>
      <c r="E16" s="392">
        <v>2180</v>
      </c>
      <c r="F16" s="393">
        <v>0.83100775193798448</v>
      </c>
      <c r="G16" s="393">
        <v>0.16899224806201552</v>
      </c>
      <c r="I16" s="391">
        <v>12</v>
      </c>
      <c r="J16" s="391">
        <v>4</v>
      </c>
      <c r="K16" s="391">
        <v>10</v>
      </c>
      <c r="L16" s="390" t="s">
        <v>42</v>
      </c>
      <c r="M16" s="392">
        <v>535</v>
      </c>
      <c r="N16" s="392">
        <v>44</v>
      </c>
      <c r="O16" s="393">
        <v>0.92400690846286704</v>
      </c>
      <c r="P16" s="393">
        <v>7.599309153713299E-2</v>
      </c>
      <c r="Q16" s="393">
        <v>0.81549497094364676</v>
      </c>
    </row>
    <row r="17" spans="2:17" s="390" customFormat="1" ht="15" x14ac:dyDescent="0.25">
      <c r="B17" s="390" t="s">
        <v>9</v>
      </c>
      <c r="C17" s="392">
        <v>13945</v>
      </c>
      <c r="D17" s="392">
        <v>11858</v>
      </c>
      <c r="E17" s="392">
        <v>2087</v>
      </c>
      <c r="F17" s="393">
        <v>0.85034062387952669</v>
      </c>
      <c r="G17" s="393">
        <v>0.14965937612047328</v>
      </c>
      <c r="I17" s="391">
        <v>11</v>
      </c>
      <c r="J17" s="391">
        <v>5</v>
      </c>
      <c r="K17" s="391">
        <v>7</v>
      </c>
      <c r="L17" s="390" t="s">
        <v>43</v>
      </c>
      <c r="M17" s="392">
        <v>24610</v>
      </c>
      <c r="N17" s="392">
        <v>2053</v>
      </c>
      <c r="O17" s="393">
        <v>0.92300191276300492</v>
      </c>
      <c r="P17" s="393">
        <v>7.6998087236995083E-2</v>
      </c>
      <c r="Q17" s="393">
        <v>0.81549497094364676</v>
      </c>
    </row>
    <row r="18" spans="2:17" s="390" customFormat="1" ht="15" x14ac:dyDescent="0.25">
      <c r="B18" s="390" t="s">
        <v>8</v>
      </c>
      <c r="C18" s="392">
        <v>4741</v>
      </c>
      <c r="D18" s="392">
        <v>4332</v>
      </c>
      <c r="E18" s="392">
        <v>409</v>
      </c>
      <c r="F18" s="393">
        <v>0.91373128032060746</v>
      </c>
      <c r="G18" s="393">
        <v>8.6268719679392536E-2</v>
      </c>
      <c r="I18" s="391">
        <v>8</v>
      </c>
      <c r="J18" s="391">
        <v>6</v>
      </c>
      <c r="K18" s="391">
        <v>2</v>
      </c>
      <c r="L18" s="390" t="s">
        <v>10</v>
      </c>
      <c r="M18" s="392">
        <v>12151</v>
      </c>
      <c r="N18" s="392">
        <v>1071</v>
      </c>
      <c r="O18" s="393">
        <v>0.91899863863258202</v>
      </c>
      <c r="P18" s="393">
        <v>8.1001361367417937E-2</v>
      </c>
      <c r="Q18" s="393">
        <v>0.81549497094364676</v>
      </c>
    </row>
    <row r="19" spans="2:17" s="390" customFormat="1" ht="15" x14ac:dyDescent="0.25">
      <c r="B19" s="390" t="s">
        <v>43</v>
      </c>
      <c r="C19" s="392">
        <v>26663</v>
      </c>
      <c r="D19" s="392">
        <v>24610</v>
      </c>
      <c r="E19" s="392">
        <v>2053</v>
      </c>
      <c r="F19" s="393">
        <v>0.92300191276300492</v>
      </c>
      <c r="G19" s="393">
        <v>7.6998087236995083E-2</v>
      </c>
      <c r="I19" s="391">
        <v>5</v>
      </c>
      <c r="J19" s="391">
        <v>7</v>
      </c>
      <c r="K19" s="391">
        <v>11</v>
      </c>
      <c r="L19" s="390" t="s">
        <v>6</v>
      </c>
      <c r="M19" s="392">
        <v>46024</v>
      </c>
      <c r="N19" s="392">
        <v>4099</v>
      </c>
      <c r="O19" s="393">
        <v>0.91822117590726815</v>
      </c>
      <c r="P19" s="393">
        <v>8.1778824092731878E-2</v>
      </c>
      <c r="Q19" s="393">
        <v>0.81549497094364676</v>
      </c>
    </row>
    <row r="20" spans="2:17" s="390" customFormat="1" ht="15" x14ac:dyDescent="0.25">
      <c r="B20" s="390" t="s">
        <v>7</v>
      </c>
      <c r="C20" s="392">
        <v>45125</v>
      </c>
      <c r="D20" s="392">
        <v>45070</v>
      </c>
      <c r="E20" s="392">
        <v>55</v>
      </c>
      <c r="F20" s="393">
        <v>0.99878116343490309</v>
      </c>
      <c r="G20" s="393">
        <v>1.218836565096953E-3</v>
      </c>
      <c r="I20" s="391">
        <v>1</v>
      </c>
      <c r="J20" s="391">
        <v>8</v>
      </c>
      <c r="K20" s="391">
        <v>6</v>
      </c>
      <c r="L20" s="390" t="s">
        <v>8</v>
      </c>
      <c r="M20" s="392">
        <v>4332</v>
      </c>
      <c r="N20" s="392">
        <v>409</v>
      </c>
      <c r="O20" s="393">
        <v>0.91373128032060746</v>
      </c>
      <c r="P20" s="393">
        <v>8.6268719679392536E-2</v>
      </c>
      <c r="Q20" s="393">
        <v>0.81549497094364676</v>
      </c>
    </row>
    <row r="21" spans="2:17" s="390" customFormat="1" ht="15" x14ac:dyDescent="0.25">
      <c r="B21" s="390" t="s">
        <v>44</v>
      </c>
      <c r="C21" s="392">
        <v>115297</v>
      </c>
      <c r="D21" s="392">
        <v>71189</v>
      </c>
      <c r="E21" s="392">
        <v>44108</v>
      </c>
      <c r="F21" s="393">
        <v>0.61744017624049197</v>
      </c>
      <c r="G21" s="393">
        <v>0.38255982375950803</v>
      </c>
      <c r="I21" s="391">
        <v>20</v>
      </c>
      <c r="J21" s="391">
        <v>9</v>
      </c>
      <c r="K21" s="391">
        <v>14</v>
      </c>
      <c r="L21" s="390" t="s">
        <v>45</v>
      </c>
      <c r="M21" s="392">
        <v>47995</v>
      </c>
      <c r="N21" s="392">
        <v>4944</v>
      </c>
      <c r="O21" s="393">
        <v>0.90660949394586221</v>
      </c>
      <c r="P21" s="393">
        <v>9.3390506054137776E-2</v>
      </c>
      <c r="Q21" s="393">
        <v>0.81549497094364676</v>
      </c>
    </row>
    <row r="22" spans="2:17" s="390" customFormat="1" ht="15" x14ac:dyDescent="0.25">
      <c r="B22" s="390" t="s">
        <v>42</v>
      </c>
      <c r="C22" s="392">
        <v>579</v>
      </c>
      <c r="D22" s="392">
        <v>535</v>
      </c>
      <c r="E22" s="392">
        <v>44</v>
      </c>
      <c r="F22" s="393">
        <v>0.92400690846286704</v>
      </c>
      <c r="G22" s="393">
        <v>7.599309153713299E-2</v>
      </c>
      <c r="I22" s="391">
        <v>4</v>
      </c>
      <c r="J22" s="391">
        <v>10</v>
      </c>
      <c r="K22" s="391">
        <v>3</v>
      </c>
      <c r="L22" s="390" t="s">
        <v>40</v>
      </c>
      <c r="M22" s="392">
        <v>12235</v>
      </c>
      <c r="N22" s="392">
        <v>1405</v>
      </c>
      <c r="O22" s="393">
        <v>0.89699413489736068</v>
      </c>
      <c r="P22" s="393">
        <v>0.1030058651026393</v>
      </c>
      <c r="Q22" s="393">
        <v>0.81549497094364676</v>
      </c>
    </row>
    <row r="23" spans="2:17" s="390" customFormat="1" ht="15" x14ac:dyDescent="0.25">
      <c r="B23" s="390" t="s">
        <v>6</v>
      </c>
      <c r="C23" s="392">
        <v>50123</v>
      </c>
      <c r="D23" s="392">
        <v>46024</v>
      </c>
      <c r="E23" s="392">
        <v>4099</v>
      </c>
      <c r="F23" s="393">
        <v>0.91822117590726815</v>
      </c>
      <c r="G23" s="393">
        <v>8.1778824092731878E-2</v>
      </c>
      <c r="I23" s="391">
        <v>7</v>
      </c>
      <c r="J23" s="391">
        <v>11</v>
      </c>
      <c r="K23" s="391">
        <v>5</v>
      </c>
      <c r="L23" s="390" t="s">
        <v>9</v>
      </c>
      <c r="M23" s="392">
        <v>11858</v>
      </c>
      <c r="N23" s="392">
        <v>2087</v>
      </c>
      <c r="O23" s="393">
        <v>0.85034062387952669</v>
      </c>
      <c r="P23" s="393">
        <v>0.14965937612047328</v>
      </c>
      <c r="Q23" s="393">
        <v>0.81549497094364676</v>
      </c>
    </row>
    <row r="24" spans="2:17" s="390" customFormat="1" ht="15" x14ac:dyDescent="0.25">
      <c r="B24" s="390" t="s">
        <v>5</v>
      </c>
      <c r="C24" s="392">
        <v>13774</v>
      </c>
      <c r="D24" s="392">
        <v>10739</v>
      </c>
      <c r="E24" s="392">
        <v>3035</v>
      </c>
      <c r="F24" s="393">
        <v>0.77965732539567301</v>
      </c>
      <c r="G24" s="393">
        <v>0.22034267460432699</v>
      </c>
      <c r="I24" s="391">
        <v>15</v>
      </c>
      <c r="J24" s="391">
        <v>12</v>
      </c>
      <c r="K24" s="391">
        <v>4</v>
      </c>
      <c r="L24" s="390" t="s">
        <v>41</v>
      </c>
      <c r="M24" s="392">
        <v>10720</v>
      </c>
      <c r="N24" s="392">
        <v>2180</v>
      </c>
      <c r="O24" s="393">
        <v>0.83100775193798448</v>
      </c>
      <c r="P24" s="393">
        <v>0.16899224806201552</v>
      </c>
      <c r="Q24" s="393">
        <v>0.81549497094364676</v>
      </c>
    </row>
    <row r="25" spans="2:17" s="390" customFormat="1" ht="15" x14ac:dyDescent="0.25">
      <c r="B25" s="390" t="s">
        <v>38</v>
      </c>
      <c r="C25" s="392">
        <v>22837</v>
      </c>
      <c r="D25" s="392">
        <v>21190</v>
      </c>
      <c r="E25" s="392">
        <v>1647</v>
      </c>
      <c r="F25" s="393">
        <v>0.92788019442133385</v>
      </c>
      <c r="G25" s="393">
        <v>7.2119805578666193E-2</v>
      </c>
      <c r="I25" s="391">
        <v>3</v>
      </c>
      <c r="J25" s="391">
        <v>13</v>
      </c>
      <c r="K25" s="391">
        <v>20</v>
      </c>
      <c r="L25" s="390" t="s">
        <v>114</v>
      </c>
      <c r="M25" s="392">
        <v>434742</v>
      </c>
      <c r="N25" s="392">
        <v>98360</v>
      </c>
      <c r="O25" s="393">
        <v>0.81549497094364676</v>
      </c>
      <c r="P25" s="393">
        <v>0.18450502905635319</v>
      </c>
      <c r="Q25" s="393">
        <v>0.81549497094364676</v>
      </c>
    </row>
    <row r="26" spans="2:17" s="390" customFormat="1" ht="15" x14ac:dyDescent="0.25">
      <c r="B26" s="390" t="s">
        <v>45</v>
      </c>
      <c r="C26" s="392">
        <v>52939</v>
      </c>
      <c r="D26" s="392">
        <v>47995</v>
      </c>
      <c r="E26" s="392">
        <v>4944</v>
      </c>
      <c r="F26" s="393">
        <v>0.90660949394586221</v>
      </c>
      <c r="G26" s="393">
        <v>9.3390506054137776E-2</v>
      </c>
      <c r="I26" s="391">
        <v>9</v>
      </c>
      <c r="J26" s="391">
        <v>14</v>
      </c>
      <c r="K26" s="391">
        <v>1</v>
      </c>
      <c r="L26" s="390" t="s">
        <v>11</v>
      </c>
      <c r="M26" s="392">
        <v>69667</v>
      </c>
      <c r="N26" s="392">
        <v>18553</v>
      </c>
      <c r="O26" s="393">
        <v>0.78969621401042844</v>
      </c>
      <c r="P26" s="393">
        <v>0.21030378598957153</v>
      </c>
      <c r="Q26" s="393">
        <v>0.81549497094364676</v>
      </c>
    </row>
    <row r="27" spans="2:17" s="390" customFormat="1" ht="15" x14ac:dyDescent="0.25">
      <c r="B27" s="390" t="s">
        <v>50</v>
      </c>
      <c r="C27" s="392">
        <v>506</v>
      </c>
      <c r="D27" s="392">
        <v>388</v>
      </c>
      <c r="E27" s="392">
        <v>118</v>
      </c>
      <c r="F27" s="393">
        <v>0.76679841897233203</v>
      </c>
      <c r="G27" s="393">
        <v>0.233201581027668</v>
      </c>
      <c r="I27" s="391">
        <v>17</v>
      </c>
      <c r="J27" s="391">
        <v>15</v>
      </c>
      <c r="K27" s="391">
        <v>12</v>
      </c>
      <c r="L27" s="390" t="s">
        <v>5</v>
      </c>
      <c r="M27" s="392">
        <v>10739</v>
      </c>
      <c r="N27" s="392">
        <v>3035</v>
      </c>
      <c r="O27" s="393">
        <v>0.77965732539567301</v>
      </c>
      <c r="P27" s="393">
        <v>0.22034267460432699</v>
      </c>
      <c r="Q27" s="393">
        <v>0.81549497094364676</v>
      </c>
    </row>
    <row r="28" spans="2:17" s="390" customFormat="1" ht="15" x14ac:dyDescent="0.25">
      <c r="B28" s="390" t="s">
        <v>46</v>
      </c>
      <c r="C28" s="392">
        <v>13283</v>
      </c>
      <c r="D28" s="392">
        <v>10328</v>
      </c>
      <c r="E28" s="392">
        <v>2955</v>
      </c>
      <c r="F28" s="393">
        <v>0.77753519536249338</v>
      </c>
      <c r="G28" s="393">
        <v>0.22246480463750659</v>
      </c>
      <c r="I28" s="391">
        <v>16</v>
      </c>
      <c r="J28" s="391">
        <v>16</v>
      </c>
      <c r="K28" s="391">
        <v>16</v>
      </c>
      <c r="L28" s="390" t="s">
        <v>46</v>
      </c>
      <c r="M28" s="392">
        <v>10328</v>
      </c>
      <c r="N28" s="392">
        <v>2955</v>
      </c>
      <c r="O28" s="393">
        <v>0.77753519536249338</v>
      </c>
      <c r="P28" s="393">
        <v>0.22246480463750659</v>
      </c>
      <c r="Q28" s="393">
        <v>0.81549497094364676</v>
      </c>
    </row>
    <row r="29" spans="2:17" s="390" customFormat="1" ht="15" x14ac:dyDescent="0.25">
      <c r="B29" s="390" t="s">
        <v>47</v>
      </c>
      <c r="C29" s="392">
        <v>6725</v>
      </c>
      <c r="D29" s="392">
        <v>6265</v>
      </c>
      <c r="E29" s="392">
        <v>460</v>
      </c>
      <c r="F29" s="393">
        <v>0.93159851301115237</v>
      </c>
      <c r="G29" s="393">
        <v>6.8401486988847585E-2</v>
      </c>
      <c r="I29" s="391">
        <v>2</v>
      </c>
      <c r="J29" s="391">
        <v>17</v>
      </c>
      <c r="K29" s="391">
        <v>15</v>
      </c>
      <c r="L29" s="390" t="s">
        <v>50</v>
      </c>
      <c r="M29" s="392">
        <v>388</v>
      </c>
      <c r="N29" s="392">
        <v>118</v>
      </c>
      <c r="O29" s="393">
        <v>0.76679841897233203</v>
      </c>
      <c r="P29" s="393">
        <v>0.233201581027668</v>
      </c>
      <c r="Q29" s="393">
        <v>0.81549497094364676</v>
      </c>
    </row>
    <row r="30" spans="2:17" s="390" customFormat="1" ht="15" x14ac:dyDescent="0.25">
      <c r="B30" s="390" t="s">
        <v>48</v>
      </c>
      <c r="C30" s="392">
        <v>35028</v>
      </c>
      <c r="D30" s="392">
        <v>26754</v>
      </c>
      <c r="E30" s="392">
        <v>8274</v>
      </c>
      <c r="F30" s="393">
        <v>0.76378896882494007</v>
      </c>
      <c r="G30" s="393">
        <v>0.23621103117505995</v>
      </c>
      <c r="I30" s="391">
        <v>18</v>
      </c>
      <c r="J30" s="391">
        <v>18</v>
      </c>
      <c r="K30" s="391">
        <v>18</v>
      </c>
      <c r="L30" s="390" t="s">
        <v>48</v>
      </c>
      <c r="M30" s="392">
        <v>26754</v>
      </c>
      <c r="N30" s="392">
        <v>8274</v>
      </c>
      <c r="O30" s="393">
        <v>0.76378896882494007</v>
      </c>
      <c r="P30" s="393">
        <v>0.23621103117505995</v>
      </c>
      <c r="Q30" s="393">
        <v>0.81549497094364676</v>
      </c>
    </row>
    <row r="31" spans="2:17" s="390" customFormat="1" ht="15" x14ac:dyDescent="0.25">
      <c r="B31" s="390" t="s">
        <v>49</v>
      </c>
      <c r="C31" s="392">
        <v>3555</v>
      </c>
      <c r="D31" s="392">
        <v>2692</v>
      </c>
      <c r="E31" s="392">
        <v>863</v>
      </c>
      <c r="F31" s="393">
        <v>0.75724331926863575</v>
      </c>
      <c r="G31" s="393">
        <v>0.24275668073136428</v>
      </c>
      <c r="I31" s="391">
        <v>19</v>
      </c>
      <c r="J31" s="391">
        <v>19</v>
      </c>
      <c r="K31" s="391">
        <v>19</v>
      </c>
      <c r="L31" s="390" t="s">
        <v>49</v>
      </c>
      <c r="M31" s="392">
        <v>2692</v>
      </c>
      <c r="N31" s="392">
        <v>863</v>
      </c>
      <c r="O31" s="393">
        <v>0.75724331926863575</v>
      </c>
      <c r="P31" s="393">
        <v>0.24275668073136428</v>
      </c>
      <c r="Q31" s="393">
        <v>0.81549497094364676</v>
      </c>
    </row>
    <row r="32" spans="2:17" s="390" customFormat="1" ht="15" x14ac:dyDescent="0.25">
      <c r="B32" s="394" t="s">
        <v>114</v>
      </c>
      <c r="C32" s="395">
        <v>533102</v>
      </c>
      <c r="D32" s="395">
        <v>434742</v>
      </c>
      <c r="E32" s="395">
        <v>98360</v>
      </c>
      <c r="F32" s="396">
        <v>0.81549497094364676</v>
      </c>
      <c r="G32" s="396">
        <v>0.18450502905635319</v>
      </c>
      <c r="I32" s="391">
        <v>13</v>
      </c>
      <c r="J32" s="391">
        <v>20</v>
      </c>
      <c r="K32" s="391">
        <v>9</v>
      </c>
      <c r="L32" s="390" t="s">
        <v>44</v>
      </c>
      <c r="M32" s="392">
        <v>71189</v>
      </c>
      <c r="N32" s="392">
        <v>44108</v>
      </c>
      <c r="O32" s="393">
        <v>0.61744017624049197</v>
      </c>
      <c r="P32" s="393">
        <v>0.38255982375950803</v>
      </c>
      <c r="Q32" s="393">
        <v>0.81549497094364676</v>
      </c>
    </row>
    <row r="33" spans="9:16" s="390" customFormat="1" ht="15" x14ac:dyDescent="0.25">
      <c r="I33" s="391"/>
      <c r="J33" s="391"/>
      <c r="K33" s="391"/>
      <c r="M33" s="392"/>
      <c r="N33" s="392"/>
      <c r="O33" s="393"/>
      <c r="P33" s="393"/>
    </row>
    <row r="34" spans="9:16" s="356" customFormat="1" x14ac:dyDescent="0.2"/>
    <row r="35" spans="9:16" s="361" customFormat="1" x14ac:dyDescent="0.2"/>
    <row r="36" spans="9:16" s="361" customFormat="1" x14ac:dyDescent="0.2"/>
    <row r="37" spans="9:16" s="361" customFormat="1" x14ac:dyDescent="0.2"/>
    <row r="38" spans="9:16" s="361" customFormat="1" x14ac:dyDescent="0.2"/>
    <row r="39" spans="9:16" s="361" customFormat="1" x14ac:dyDescent="0.2"/>
    <row r="40" spans="9:16" s="361" customFormat="1" x14ac:dyDescent="0.2"/>
    <row r="41" spans="9:16" s="361" customFormat="1" x14ac:dyDescent="0.2"/>
    <row r="42" spans="9:16" s="361" customFormat="1" x14ac:dyDescent="0.2"/>
  </sheetData>
  <mergeCells count="3">
    <mergeCell ref="B6:N7"/>
    <mergeCell ref="B8:N8"/>
    <mergeCell ref="C11:E11"/>
  </mergeCells>
  <printOptions horizontalCentered="1"/>
  <pageMargins left="0" right="0" top="0.43307086614173229" bottom="0.43307086614173229" header="0" footer="0"/>
  <pageSetup paperSize="9" scale="90" orientation="landscape" r:id="rId1"/>
  <headerFooter alignWithMargins="0"/>
  <rowBreaks count="1" manualBreakCount="1">
    <brk id="42" max="13" man="1"/>
  </rowBreaks>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4">
    <tabColor rgb="FFFFFF00"/>
    <pageSetUpPr fitToPage="1"/>
  </sheetPr>
  <dimension ref="A2:S35"/>
  <sheetViews>
    <sheetView topLeftCell="A8" zoomScale="80" zoomScaleNormal="80" workbookViewId="0">
      <selection activeCell="T31" sqref="T31"/>
    </sheetView>
  </sheetViews>
  <sheetFormatPr baseColWidth="10" defaultColWidth="11.42578125" defaultRowHeight="12.75" x14ac:dyDescent="0.2"/>
  <cols>
    <col min="1" max="1" width="4.42578125" style="478" customWidth="1"/>
    <col min="2" max="2" width="28.7109375" style="478" customWidth="1"/>
    <col min="3" max="3" width="0.5703125" style="478" customWidth="1"/>
    <col min="4" max="4" width="13.42578125" style="478" customWidth="1"/>
    <col min="5" max="5" width="0.5703125" style="478" customWidth="1"/>
    <col min="6" max="6" width="13.42578125" style="478" customWidth="1"/>
    <col min="7" max="7" width="10.42578125" style="478" customWidth="1"/>
    <col min="8" max="8" width="0.7109375" style="478" customWidth="1"/>
    <col min="9" max="9" width="11.140625" style="478" customWidth="1"/>
    <col min="10" max="10" width="10.42578125" style="478" customWidth="1"/>
    <col min="11" max="11" width="0.7109375" style="478" customWidth="1"/>
    <col min="12" max="12" width="9.5703125" style="478" customWidth="1"/>
    <col min="13" max="13" width="11.42578125" style="478"/>
    <col min="14" max="14" width="9.5703125" style="478" customWidth="1"/>
    <col min="15" max="15" width="11.42578125" style="478"/>
    <col min="16" max="16" width="9.5703125" style="478" customWidth="1"/>
    <col min="17" max="16384" width="11.42578125" style="478"/>
  </cols>
  <sheetData>
    <row r="2" spans="1:19" s="633" customFormat="1" ht="15" x14ac:dyDescent="0.2">
      <c r="B2" s="1209"/>
      <c r="C2" s="1209"/>
      <c r="D2" s="807"/>
      <c r="E2" s="808"/>
      <c r="F2" s="809"/>
      <c r="G2" s="808"/>
    </row>
    <row r="3" spans="1:19" s="633" customFormat="1" ht="38.25" customHeight="1" x14ac:dyDescent="0.2">
      <c r="B3" s="809"/>
      <c r="C3" s="809"/>
      <c r="D3" s="809"/>
      <c r="E3" s="808"/>
      <c r="F3" s="809"/>
      <c r="G3" s="808"/>
    </row>
    <row r="4" spans="1:19" s="635" customFormat="1" ht="37.5" customHeight="1" x14ac:dyDescent="0.2">
      <c r="B4" s="1221" t="s">
        <v>348</v>
      </c>
      <c r="C4" s="1221"/>
      <c r="D4" s="1221"/>
      <c r="E4" s="1221"/>
      <c r="F4" s="1221"/>
      <c r="G4" s="1221"/>
      <c r="H4" s="1221"/>
      <c r="I4" s="1221"/>
      <c r="J4" s="1221"/>
      <c r="K4" s="1221"/>
      <c r="L4" s="1221"/>
      <c r="M4" s="1221"/>
      <c r="N4" s="1221"/>
      <c r="O4" s="1221"/>
      <c r="P4" s="1221"/>
      <c r="Q4" s="1221"/>
    </row>
    <row r="5" spans="1:19" s="810" customFormat="1" ht="18" x14ac:dyDescent="0.2">
      <c r="B5" s="1035" t="str">
        <f>porsaad!B6</f>
        <v>Situación a 31 de mayo de 2023</v>
      </c>
      <c r="C5" s="1035"/>
      <c r="D5" s="1035"/>
      <c r="E5" s="1035"/>
      <c r="F5" s="1035"/>
      <c r="G5" s="1035"/>
      <c r="H5" s="1035"/>
      <c r="I5" s="1035"/>
      <c r="J5" s="1035"/>
      <c r="K5" s="1035"/>
      <c r="L5" s="1035"/>
      <c r="M5" s="1035"/>
      <c r="N5" s="1035"/>
      <c r="O5" s="1035"/>
      <c r="P5" s="1035"/>
    </row>
    <row r="6" spans="1:19" s="635" customFormat="1" ht="6" customHeight="1" x14ac:dyDescent="0.2">
      <c r="D6" s="811"/>
      <c r="E6" s="811"/>
      <c r="F6" s="811"/>
      <c r="G6" s="811"/>
    </row>
    <row r="7" spans="1:19" s="815" customFormat="1" ht="12.75" customHeight="1" x14ac:dyDescent="0.2">
      <c r="A7" s="812"/>
      <c r="B7" s="1210" t="s">
        <v>15</v>
      </c>
      <c r="C7" s="813"/>
      <c r="D7" s="1213" t="s">
        <v>285</v>
      </c>
      <c r="E7" s="814"/>
      <c r="F7" s="1215" t="s">
        <v>477</v>
      </c>
      <c r="G7" s="1216"/>
      <c r="I7" s="1215" t="s">
        <v>286</v>
      </c>
      <c r="J7" s="1219"/>
      <c r="K7" s="959"/>
      <c r="L7" s="959"/>
      <c r="M7" s="959"/>
      <c r="N7" s="959"/>
      <c r="O7" s="959"/>
      <c r="P7" s="959"/>
      <c r="Q7" s="960"/>
    </row>
    <row r="8" spans="1:19" s="815" customFormat="1" ht="15" customHeight="1" x14ac:dyDescent="0.2">
      <c r="A8" s="812"/>
      <c r="B8" s="1211"/>
      <c r="C8" s="813"/>
      <c r="D8" s="1214"/>
      <c r="E8" s="814"/>
      <c r="F8" s="1217"/>
      <c r="G8" s="1218"/>
      <c r="I8" s="1217"/>
      <c r="J8" s="1220"/>
      <c r="K8" s="961"/>
      <c r="L8" s="1199" t="s">
        <v>141</v>
      </c>
      <c r="M8" s="1200"/>
      <c r="N8" s="1203" t="s">
        <v>142</v>
      </c>
      <c r="O8" s="1204"/>
      <c r="P8" s="1204"/>
      <c r="Q8" s="1205"/>
    </row>
    <row r="9" spans="1:19" s="815" customFormat="1" ht="44.25" customHeight="1" x14ac:dyDescent="0.2">
      <c r="A9" s="812"/>
      <c r="B9" s="1211"/>
      <c r="C9" s="813"/>
      <c r="D9" s="1214"/>
      <c r="E9" s="814"/>
      <c r="F9" s="1217"/>
      <c r="G9" s="1218"/>
      <c r="I9" s="1217"/>
      <c r="J9" s="1220"/>
      <c r="K9" s="961"/>
      <c r="L9" s="1201"/>
      <c r="M9" s="1202"/>
      <c r="N9" s="1203" t="s">
        <v>483</v>
      </c>
      <c r="O9" s="1205"/>
      <c r="P9" s="1203" t="s">
        <v>484</v>
      </c>
      <c r="Q9" s="1205"/>
    </row>
    <row r="10" spans="1:19" s="817" customFormat="1" ht="56.25" x14ac:dyDescent="0.2">
      <c r="A10" s="816"/>
      <c r="B10" s="1212"/>
      <c r="D10" s="818" t="s">
        <v>12</v>
      </c>
      <c r="E10" s="819"/>
      <c r="F10" s="820" t="s">
        <v>12</v>
      </c>
      <c r="G10" s="821" t="s">
        <v>287</v>
      </c>
      <c r="I10" s="820" t="s">
        <v>12</v>
      </c>
      <c r="J10" s="962" t="s">
        <v>287</v>
      </c>
      <c r="K10" s="963"/>
      <c r="L10" s="964" t="s">
        <v>12</v>
      </c>
      <c r="M10" s="965" t="s">
        <v>485</v>
      </c>
      <c r="N10" s="966" t="s">
        <v>12</v>
      </c>
      <c r="O10" s="965" t="s">
        <v>485</v>
      </c>
      <c r="P10" s="966" t="s">
        <v>12</v>
      </c>
      <c r="Q10" s="965" t="s">
        <v>485</v>
      </c>
    </row>
    <row r="11" spans="1:19" s="824" customFormat="1" ht="9" customHeight="1" x14ac:dyDescent="0.2">
      <c r="A11" s="822"/>
      <c r="B11" s="823"/>
      <c r="D11" s="825"/>
      <c r="E11" s="823"/>
      <c r="F11" s="825"/>
      <c r="G11" s="823"/>
      <c r="I11" s="823"/>
      <c r="J11" s="823"/>
    </row>
    <row r="12" spans="1:19" s="828" customFormat="1" x14ac:dyDescent="0.2">
      <c r="A12" s="826"/>
      <c r="B12" s="827" t="s">
        <v>11</v>
      </c>
      <c r="D12" s="979">
        <f>'41benpresaad'!D10</f>
        <v>272073</v>
      </c>
      <c r="E12" s="829">
        <v>53364</v>
      </c>
      <c r="F12" s="971">
        <f>D12-I12</f>
        <v>271481</v>
      </c>
      <c r="G12" s="972">
        <f>F12*100/D12</f>
        <v>99.782411338133514</v>
      </c>
      <c r="I12" s="971">
        <f>L12+N12+P12</f>
        <v>592</v>
      </c>
      <c r="J12" s="972">
        <f t="shared" ref="J12:J29" si="0">I12*100/D12</f>
        <v>0.21758866186648437</v>
      </c>
      <c r="L12" s="971">
        <v>0</v>
      </c>
      <c r="M12" s="967">
        <f>L12/$I12*100</f>
        <v>0</v>
      </c>
      <c r="N12" s="971">
        <v>299</v>
      </c>
      <c r="O12" s="623">
        <f>N12/$I12*100</f>
        <v>50.506756756756758</v>
      </c>
      <c r="P12" s="971">
        <v>293</v>
      </c>
      <c r="Q12" s="623">
        <f>P12/$I12*100</f>
        <v>49.493243243243242</v>
      </c>
      <c r="R12" s="995"/>
      <c r="S12" s="995"/>
    </row>
    <row r="13" spans="1:19" s="828" customFormat="1" x14ac:dyDescent="0.2">
      <c r="A13" s="826"/>
      <c r="B13" s="830" t="s">
        <v>10</v>
      </c>
      <c r="D13" s="980">
        <f>'41benpresaad'!D11</f>
        <v>38394</v>
      </c>
      <c r="E13" s="829">
        <v>5161</v>
      </c>
      <c r="F13" s="973">
        <f t="shared" ref="F13:F29" si="1">D13-I13</f>
        <v>37792</v>
      </c>
      <c r="G13" s="974">
        <f t="shared" ref="G13:G29" si="2">F13*100/D13</f>
        <v>98.432046673959476</v>
      </c>
      <c r="I13" s="973">
        <f t="shared" ref="I13:I29" si="3">L13+N13+P13</f>
        <v>602</v>
      </c>
      <c r="J13" s="974">
        <f t="shared" si="0"/>
        <v>1.5679533260405272</v>
      </c>
      <c r="L13" s="973">
        <v>0</v>
      </c>
      <c r="M13" s="968">
        <f>L13/$I13*100</f>
        <v>0</v>
      </c>
      <c r="N13" s="973">
        <v>294</v>
      </c>
      <c r="O13" s="624">
        <f>N13/$I13*100</f>
        <v>48.837209302325576</v>
      </c>
      <c r="P13" s="973">
        <v>308</v>
      </c>
      <c r="Q13" s="624">
        <f>P13/$I13*100</f>
        <v>51.162790697674424</v>
      </c>
      <c r="R13" s="995"/>
      <c r="S13" s="995"/>
    </row>
    <row r="14" spans="1:19" s="828" customFormat="1" x14ac:dyDescent="0.2">
      <c r="A14" s="826"/>
      <c r="B14" s="830" t="s">
        <v>40</v>
      </c>
      <c r="D14" s="980">
        <f>'41benpresaad'!D12</f>
        <v>29719</v>
      </c>
      <c r="E14" s="829">
        <v>3593</v>
      </c>
      <c r="F14" s="973">
        <f t="shared" si="1"/>
        <v>28866</v>
      </c>
      <c r="G14" s="974">
        <f t="shared" si="2"/>
        <v>97.129782294155248</v>
      </c>
      <c r="I14" s="973">
        <f t="shared" si="3"/>
        <v>853</v>
      </c>
      <c r="J14" s="974">
        <f t="shared" si="0"/>
        <v>2.870217705844746</v>
      </c>
      <c r="L14" s="973">
        <v>2</v>
      </c>
      <c r="M14" s="968">
        <f>L14/$I14*100</f>
        <v>0.23446658851113714</v>
      </c>
      <c r="N14" s="973">
        <v>247</v>
      </c>
      <c r="O14" s="624">
        <f>N14/$I14*100</f>
        <v>28.956623681125436</v>
      </c>
      <c r="P14" s="973">
        <v>604</v>
      </c>
      <c r="Q14" s="624">
        <f>P14/$I14*100</f>
        <v>70.808909730363425</v>
      </c>
      <c r="R14" s="995"/>
      <c r="S14" s="995"/>
    </row>
    <row r="15" spans="1:19" s="828" customFormat="1" x14ac:dyDescent="0.2">
      <c r="A15" s="826"/>
      <c r="B15" s="830" t="s">
        <v>41</v>
      </c>
      <c r="D15" s="980">
        <f>'41benpresaad'!D13</f>
        <v>27463</v>
      </c>
      <c r="E15" s="829">
        <v>2742</v>
      </c>
      <c r="F15" s="973">
        <f t="shared" si="1"/>
        <v>27463</v>
      </c>
      <c r="G15" s="974">
        <f t="shared" si="2"/>
        <v>100</v>
      </c>
      <c r="I15" s="973">
        <f t="shared" si="3"/>
        <v>0</v>
      </c>
      <c r="J15" s="974">
        <f t="shared" si="0"/>
        <v>0</v>
      </c>
      <c r="L15" s="973">
        <v>0</v>
      </c>
      <c r="M15" s="968" t="s">
        <v>375</v>
      </c>
      <c r="N15" s="973">
        <v>0</v>
      </c>
      <c r="O15" s="624" t="s">
        <v>375</v>
      </c>
      <c r="P15" s="973">
        <v>0</v>
      </c>
      <c r="Q15" s="624" t="s">
        <v>375</v>
      </c>
      <c r="R15" s="995"/>
      <c r="S15" s="995"/>
    </row>
    <row r="16" spans="1:19" s="828" customFormat="1" x14ac:dyDescent="0.2">
      <c r="A16" s="826"/>
      <c r="B16" s="830" t="s">
        <v>9</v>
      </c>
      <c r="D16" s="980">
        <f>'41benpresaad'!D14</f>
        <v>37988</v>
      </c>
      <c r="E16" s="829">
        <v>7296</v>
      </c>
      <c r="F16" s="973">
        <f t="shared" si="1"/>
        <v>32060</v>
      </c>
      <c r="G16" s="974">
        <f t="shared" si="2"/>
        <v>84.395072128040439</v>
      </c>
      <c r="I16" s="973">
        <f t="shared" si="3"/>
        <v>5928</v>
      </c>
      <c r="J16" s="974">
        <f t="shared" si="0"/>
        <v>15.604927871959566</v>
      </c>
      <c r="L16" s="973">
        <v>2</v>
      </c>
      <c r="M16" s="968">
        <f>L16/$I16*100</f>
        <v>3.3738191632928474E-2</v>
      </c>
      <c r="N16" s="973">
        <v>1918</v>
      </c>
      <c r="O16" s="624">
        <f>N16/$I16*100</f>
        <v>32.354925775978401</v>
      </c>
      <c r="P16" s="973">
        <v>4008</v>
      </c>
      <c r="Q16" s="624">
        <f>P16/$I16*100</f>
        <v>67.611336032388664</v>
      </c>
      <c r="R16" s="995"/>
      <c r="S16" s="995"/>
    </row>
    <row r="17" spans="1:19" s="828" customFormat="1" x14ac:dyDescent="0.2">
      <c r="A17" s="826"/>
      <c r="B17" s="830" t="s">
        <v>8</v>
      </c>
      <c r="D17" s="980">
        <f>'41benpresaad'!D15</f>
        <v>17805</v>
      </c>
      <c r="E17" s="829">
        <v>3462</v>
      </c>
      <c r="F17" s="973">
        <f t="shared" si="1"/>
        <v>17805</v>
      </c>
      <c r="G17" s="974">
        <f t="shared" si="2"/>
        <v>100</v>
      </c>
      <c r="I17" s="973">
        <f t="shared" si="3"/>
        <v>0</v>
      </c>
      <c r="J17" s="974">
        <f t="shared" si="0"/>
        <v>0</v>
      </c>
      <c r="L17" s="973">
        <v>0</v>
      </c>
      <c r="M17" s="968" t="s">
        <v>375</v>
      </c>
      <c r="N17" s="973">
        <v>0</v>
      </c>
      <c r="O17" s="624" t="s">
        <v>375</v>
      </c>
      <c r="P17" s="973">
        <v>0</v>
      </c>
      <c r="Q17" s="624" t="s">
        <v>375</v>
      </c>
      <c r="R17" s="995"/>
      <c r="S17" s="995"/>
    </row>
    <row r="18" spans="1:19" s="828" customFormat="1" x14ac:dyDescent="0.2">
      <c r="A18" s="826"/>
      <c r="B18" s="830" t="s">
        <v>7</v>
      </c>
      <c r="D18" s="980">
        <f>'41benpresaad'!D16</f>
        <v>117431</v>
      </c>
      <c r="E18" s="829">
        <v>14325</v>
      </c>
      <c r="F18" s="973">
        <f t="shared" si="1"/>
        <v>109705</v>
      </c>
      <c r="G18" s="974">
        <f t="shared" si="2"/>
        <v>93.420817331028431</v>
      </c>
      <c r="I18" s="973">
        <f t="shared" si="3"/>
        <v>7726</v>
      </c>
      <c r="J18" s="974">
        <f>I18*100/D18</f>
        <v>6.5791826689715665</v>
      </c>
      <c r="L18" s="973">
        <v>5268</v>
      </c>
      <c r="M18" s="968">
        <f>L18/$I18*100</f>
        <v>68.185348174993536</v>
      </c>
      <c r="N18" s="973">
        <v>2458</v>
      </c>
      <c r="O18" s="624">
        <f>N18/$I18*100</f>
        <v>31.814651825006475</v>
      </c>
      <c r="P18" s="973">
        <v>0</v>
      </c>
      <c r="Q18" s="624">
        <f>P18/$I18*100</f>
        <v>0</v>
      </c>
      <c r="R18" s="995"/>
      <c r="S18" s="995"/>
    </row>
    <row r="19" spans="1:19" s="828" customFormat="1" x14ac:dyDescent="0.2">
      <c r="A19" s="826"/>
      <c r="B19" s="830" t="s">
        <v>43</v>
      </c>
      <c r="D19" s="980">
        <f>'41benpresaad'!D17</f>
        <v>68486</v>
      </c>
      <c r="E19" s="829">
        <v>9188</v>
      </c>
      <c r="F19" s="973">
        <f t="shared" si="1"/>
        <v>66409</v>
      </c>
      <c r="G19" s="974">
        <f t="shared" si="2"/>
        <v>96.967263382297105</v>
      </c>
      <c r="I19" s="973">
        <f t="shared" si="3"/>
        <v>2077</v>
      </c>
      <c r="J19" s="974">
        <f t="shared" si="0"/>
        <v>3.0327366177028883</v>
      </c>
      <c r="L19" s="973">
        <v>3</v>
      </c>
      <c r="M19" s="968">
        <f>L19/$I19*100</f>
        <v>0.14443909484833894</v>
      </c>
      <c r="N19" s="973">
        <v>799</v>
      </c>
      <c r="O19" s="624">
        <f>N19/$I19*100</f>
        <v>38.468945594607604</v>
      </c>
      <c r="P19" s="973">
        <v>1275</v>
      </c>
      <c r="Q19" s="624">
        <f>P19/$I19*100</f>
        <v>61.386615310544059</v>
      </c>
      <c r="R19" s="995"/>
      <c r="S19" s="995"/>
    </row>
    <row r="20" spans="1:19" s="828" customFormat="1" x14ac:dyDescent="0.2">
      <c r="A20" s="826"/>
      <c r="B20" s="830" t="s">
        <v>44</v>
      </c>
      <c r="D20" s="980">
        <f>'41benpresaad'!D18</f>
        <v>194624</v>
      </c>
      <c r="E20" s="829">
        <v>34612</v>
      </c>
      <c r="F20" s="973">
        <f t="shared" si="1"/>
        <v>194624</v>
      </c>
      <c r="G20" s="974">
        <f t="shared" si="2"/>
        <v>100</v>
      </c>
      <c r="I20" s="973">
        <f t="shared" si="3"/>
        <v>0</v>
      </c>
      <c r="J20" s="974">
        <f t="shared" si="0"/>
        <v>0</v>
      </c>
      <c r="L20" s="973">
        <v>0</v>
      </c>
      <c r="M20" s="968" t="s">
        <v>375</v>
      </c>
      <c r="N20" s="973">
        <v>0</v>
      </c>
      <c r="O20" s="624" t="s">
        <v>375</v>
      </c>
      <c r="P20" s="973">
        <v>0</v>
      </c>
      <c r="Q20" s="624" t="s">
        <v>375</v>
      </c>
      <c r="R20" s="995"/>
      <c r="S20" s="995"/>
    </row>
    <row r="21" spans="1:19" s="828" customFormat="1" x14ac:dyDescent="0.2">
      <c r="A21" s="826"/>
      <c r="B21" s="830" t="s">
        <v>6</v>
      </c>
      <c r="D21" s="980">
        <f>'41benpresaad'!D19</f>
        <v>142054</v>
      </c>
      <c r="E21" s="829">
        <v>13397</v>
      </c>
      <c r="F21" s="973">
        <f t="shared" si="1"/>
        <v>139410</v>
      </c>
      <c r="G21" s="974">
        <f t="shared" si="2"/>
        <v>98.138735973643819</v>
      </c>
      <c r="I21" s="973">
        <f t="shared" si="3"/>
        <v>2644</v>
      </c>
      <c r="J21" s="974">
        <f t="shared" si="0"/>
        <v>1.8612640263561744</v>
      </c>
      <c r="L21" s="973">
        <v>262</v>
      </c>
      <c r="M21" s="968">
        <f>L21/$I21*100</f>
        <v>9.9092284417549159</v>
      </c>
      <c r="N21" s="973">
        <v>2118</v>
      </c>
      <c r="O21" s="624">
        <f>N21/$I21*100</f>
        <v>80.105900151285937</v>
      </c>
      <c r="P21" s="973">
        <v>264</v>
      </c>
      <c r="Q21" s="624">
        <f>P21/$I21*100</f>
        <v>9.9848714069591527</v>
      </c>
      <c r="R21" s="995"/>
      <c r="S21" s="995"/>
    </row>
    <row r="22" spans="1:19" s="828" customFormat="1" x14ac:dyDescent="0.2">
      <c r="A22" s="826"/>
      <c r="B22" s="830" t="s">
        <v>5</v>
      </c>
      <c r="D22" s="980">
        <f>'41benpresaad'!D20</f>
        <v>33607</v>
      </c>
      <c r="E22" s="829">
        <v>6540</v>
      </c>
      <c r="F22" s="973">
        <f t="shared" si="1"/>
        <v>33379</v>
      </c>
      <c r="G22" s="974">
        <f t="shared" si="2"/>
        <v>99.321569911030437</v>
      </c>
      <c r="I22" s="973">
        <f t="shared" si="3"/>
        <v>228</v>
      </c>
      <c r="J22" s="974">
        <f t="shared" si="0"/>
        <v>0.67843008896955992</v>
      </c>
      <c r="L22" s="973">
        <v>0</v>
      </c>
      <c r="M22" s="968">
        <f>L22/$I22*100</f>
        <v>0</v>
      </c>
      <c r="N22" s="973">
        <v>146</v>
      </c>
      <c r="O22" s="624">
        <f>N22/$I22*100</f>
        <v>64.035087719298247</v>
      </c>
      <c r="P22" s="973">
        <v>82</v>
      </c>
      <c r="Q22" s="624">
        <f>P22/$I22*100</f>
        <v>35.964912280701753</v>
      </c>
      <c r="R22" s="995"/>
      <c r="S22" s="995"/>
    </row>
    <row r="23" spans="1:19" s="828" customFormat="1" x14ac:dyDescent="0.2">
      <c r="A23" s="826"/>
      <c r="B23" s="830" t="s">
        <v>38</v>
      </c>
      <c r="D23" s="980">
        <f>'41benpresaad'!D21</f>
        <v>71475</v>
      </c>
      <c r="E23" s="829">
        <v>13798</v>
      </c>
      <c r="F23" s="973">
        <f t="shared" si="1"/>
        <v>69427</v>
      </c>
      <c r="G23" s="974">
        <f t="shared" si="2"/>
        <v>97.134662469394897</v>
      </c>
      <c r="I23" s="973">
        <f t="shared" si="3"/>
        <v>2048</v>
      </c>
      <c r="J23" s="974">
        <f t="shared" si="0"/>
        <v>2.8653375306051068</v>
      </c>
      <c r="L23" s="973">
        <v>26</v>
      </c>
      <c r="M23" s="968">
        <f>L23/$I23*100</f>
        <v>1.26953125</v>
      </c>
      <c r="N23" s="973">
        <v>136</v>
      </c>
      <c r="O23" s="624">
        <f>N23/$I23*100</f>
        <v>6.640625</v>
      </c>
      <c r="P23" s="973">
        <v>1886</v>
      </c>
      <c r="Q23" s="624">
        <f>P23/$I23*100</f>
        <v>92.08984375</v>
      </c>
      <c r="R23" s="995"/>
      <c r="S23" s="995"/>
    </row>
    <row r="24" spans="1:19" s="828" customFormat="1" x14ac:dyDescent="0.2">
      <c r="A24" s="826"/>
      <c r="B24" s="830" t="s">
        <v>45</v>
      </c>
      <c r="D24" s="980">
        <f>'41benpresaad'!D22</f>
        <v>168871</v>
      </c>
      <c r="E24" s="829">
        <v>24812</v>
      </c>
      <c r="F24" s="973">
        <f t="shared" si="1"/>
        <v>168871</v>
      </c>
      <c r="G24" s="974">
        <f t="shared" si="2"/>
        <v>100</v>
      </c>
      <c r="I24" s="973">
        <f t="shared" si="3"/>
        <v>0</v>
      </c>
      <c r="J24" s="974">
        <f t="shared" si="0"/>
        <v>0</v>
      </c>
      <c r="L24" s="973">
        <v>0</v>
      </c>
      <c r="M24" s="968" t="s">
        <v>375</v>
      </c>
      <c r="N24" s="973">
        <v>0</v>
      </c>
      <c r="O24" s="624" t="s">
        <v>375</v>
      </c>
      <c r="P24" s="973">
        <v>0</v>
      </c>
      <c r="Q24" s="624" t="s">
        <v>375</v>
      </c>
      <c r="R24" s="995"/>
      <c r="S24" s="995"/>
    </row>
    <row r="25" spans="1:19" s="828" customFormat="1" x14ac:dyDescent="0.2">
      <c r="A25" s="826"/>
      <c r="B25" s="830" t="s">
        <v>46</v>
      </c>
      <c r="D25" s="980">
        <f>'41benpresaad'!D23</f>
        <v>38643</v>
      </c>
      <c r="E25" s="829">
        <v>10064</v>
      </c>
      <c r="F25" s="973">
        <f t="shared" si="1"/>
        <v>38310</v>
      </c>
      <c r="G25" s="974">
        <f t="shared" si="2"/>
        <v>99.138265662603828</v>
      </c>
      <c r="I25" s="973">
        <f t="shared" si="3"/>
        <v>333</v>
      </c>
      <c r="J25" s="974">
        <f t="shared" si="0"/>
        <v>0.8617343373961649</v>
      </c>
      <c r="L25" s="973">
        <v>0</v>
      </c>
      <c r="M25" s="968">
        <f>L25/$I25*100</f>
        <v>0</v>
      </c>
      <c r="N25" s="973">
        <v>261</v>
      </c>
      <c r="O25" s="624">
        <f>N25/$I25*100</f>
        <v>78.378378378378372</v>
      </c>
      <c r="P25" s="973">
        <v>72</v>
      </c>
      <c r="Q25" s="624">
        <f>P25/$I25*100</f>
        <v>21.621621621621621</v>
      </c>
      <c r="R25" s="995"/>
      <c r="S25" s="995"/>
    </row>
    <row r="26" spans="1:19" s="828" customFormat="1" x14ac:dyDescent="0.2">
      <c r="B26" s="830" t="s">
        <v>47</v>
      </c>
      <c r="D26" s="980">
        <f>'41benpresaad'!D24</f>
        <v>15455</v>
      </c>
      <c r="E26" s="829">
        <v>1275</v>
      </c>
      <c r="F26" s="977">
        <f t="shared" si="1"/>
        <v>15455</v>
      </c>
      <c r="G26" s="974">
        <f t="shared" si="2"/>
        <v>100</v>
      </c>
      <c r="I26" s="977">
        <f t="shared" si="3"/>
        <v>0</v>
      </c>
      <c r="J26" s="974">
        <f t="shared" si="0"/>
        <v>0</v>
      </c>
      <c r="L26" s="977">
        <v>0</v>
      </c>
      <c r="M26" s="968" t="s">
        <v>375</v>
      </c>
      <c r="N26" s="977">
        <v>0</v>
      </c>
      <c r="O26" s="624" t="s">
        <v>375</v>
      </c>
      <c r="P26" s="977">
        <v>0</v>
      </c>
      <c r="Q26" s="624" t="s">
        <v>375</v>
      </c>
      <c r="R26" s="995"/>
      <c r="S26" s="995"/>
    </row>
    <row r="27" spans="1:19" s="828" customFormat="1" x14ac:dyDescent="0.2">
      <c r="B27" s="830" t="s">
        <v>48</v>
      </c>
      <c r="D27" s="981">
        <f>'41benpresaad'!D25</f>
        <v>66047</v>
      </c>
      <c r="E27" s="829">
        <v>8030</v>
      </c>
      <c r="F27" s="977">
        <f t="shared" si="1"/>
        <v>66047</v>
      </c>
      <c r="G27" s="974">
        <f t="shared" si="2"/>
        <v>100</v>
      </c>
      <c r="I27" s="977">
        <f t="shared" si="3"/>
        <v>0</v>
      </c>
      <c r="J27" s="974">
        <f t="shared" si="0"/>
        <v>0</v>
      </c>
      <c r="L27" s="977">
        <v>0</v>
      </c>
      <c r="M27" s="968" t="s">
        <v>375</v>
      </c>
      <c r="N27" s="977">
        <v>0</v>
      </c>
      <c r="O27" s="624" t="s">
        <v>375</v>
      </c>
      <c r="P27" s="977">
        <v>0</v>
      </c>
      <c r="Q27" s="624" t="s">
        <v>375</v>
      </c>
      <c r="R27" s="995"/>
      <c r="S27" s="995"/>
    </row>
    <row r="28" spans="1:19" s="828" customFormat="1" x14ac:dyDescent="0.2">
      <c r="B28" s="830" t="s">
        <v>49</v>
      </c>
      <c r="D28" s="981">
        <f>'41benpresaad'!D26</f>
        <v>8872</v>
      </c>
      <c r="E28" s="831">
        <v>1753</v>
      </c>
      <c r="F28" s="977">
        <f t="shared" si="1"/>
        <v>8872</v>
      </c>
      <c r="G28" s="975">
        <f t="shared" si="2"/>
        <v>100</v>
      </c>
      <c r="I28" s="977">
        <f t="shared" si="3"/>
        <v>0</v>
      </c>
      <c r="J28" s="975">
        <f t="shared" si="0"/>
        <v>0</v>
      </c>
      <c r="L28" s="977">
        <v>0</v>
      </c>
      <c r="M28" s="968" t="s">
        <v>375</v>
      </c>
      <c r="N28" s="977">
        <v>0</v>
      </c>
      <c r="O28" s="968" t="s">
        <v>375</v>
      </c>
      <c r="P28" s="977">
        <v>0</v>
      </c>
      <c r="Q28" s="968" t="s">
        <v>375</v>
      </c>
      <c r="R28" s="995"/>
      <c r="S28" s="995"/>
    </row>
    <row r="29" spans="1:19" s="828" customFormat="1" x14ac:dyDescent="0.2">
      <c r="B29" s="832" t="s">
        <v>4</v>
      </c>
      <c r="D29" s="982">
        <f>'41benpresaad'!D27</f>
        <v>3250</v>
      </c>
      <c r="E29" s="831">
        <v>384</v>
      </c>
      <c r="F29" s="978">
        <f t="shared" si="1"/>
        <v>3145</v>
      </c>
      <c r="G29" s="976">
        <f t="shared" si="2"/>
        <v>96.769230769230774</v>
      </c>
      <c r="I29" s="978">
        <f t="shared" si="3"/>
        <v>105</v>
      </c>
      <c r="J29" s="976">
        <f t="shared" si="0"/>
        <v>3.2307692307692308</v>
      </c>
      <c r="L29" s="978">
        <v>0</v>
      </c>
      <c r="M29" s="968">
        <f>L29/$I29*100</f>
        <v>0</v>
      </c>
      <c r="N29" s="978">
        <v>27</v>
      </c>
      <c r="O29" s="624">
        <f>N29/$I29*100</f>
        <v>25.714285714285712</v>
      </c>
      <c r="P29" s="978">
        <v>78</v>
      </c>
      <c r="Q29" s="624">
        <f>P29/$I29*100</f>
        <v>74.285714285714292</v>
      </c>
      <c r="R29" s="995"/>
      <c r="S29" s="995"/>
    </row>
    <row r="30" spans="1:19" s="824" customFormat="1" ht="7.5" customHeight="1" x14ac:dyDescent="0.2">
      <c r="A30" s="822"/>
      <c r="B30" s="833"/>
      <c r="D30" s="834"/>
      <c r="E30" s="835"/>
      <c r="F30" s="834"/>
      <c r="G30" s="836"/>
      <c r="I30" s="837"/>
      <c r="J30" s="836"/>
      <c r="L30" s="969"/>
      <c r="M30" s="970"/>
      <c r="N30" s="969"/>
      <c r="O30" s="970"/>
      <c r="P30" s="969"/>
      <c r="Q30" s="970"/>
    </row>
    <row r="31" spans="1:19" s="814" customFormat="1" ht="15" x14ac:dyDescent="0.2">
      <c r="B31" s="838" t="s">
        <v>3</v>
      </c>
      <c r="D31" s="839">
        <f>SUM(D12:D29)</f>
        <v>1352257</v>
      </c>
      <c r="E31" s="835"/>
      <c r="F31" s="840">
        <f>SUM(F12:F29)</f>
        <v>1329121</v>
      </c>
      <c r="G31" s="841">
        <f>F31*100/D31</f>
        <v>98.289082622607978</v>
      </c>
      <c r="I31" s="842">
        <f>SUM(I12:I29)</f>
        <v>23136</v>
      </c>
      <c r="J31" s="841">
        <f>I31*100/D31</f>
        <v>1.7109173773920194</v>
      </c>
      <c r="L31" s="842">
        <f>SUM(L12:L29)</f>
        <v>5563</v>
      </c>
      <c r="M31" s="841">
        <f>L31/$I31*100</f>
        <v>24.044778699861688</v>
      </c>
      <c r="N31" s="842">
        <f>SUM(N12:N29)</f>
        <v>8703</v>
      </c>
      <c r="O31" s="841">
        <f>N31/$I31*100</f>
        <v>37.616701244813278</v>
      </c>
      <c r="P31" s="842">
        <f>SUM(P12:P29)</f>
        <v>8870</v>
      </c>
      <c r="Q31" s="841">
        <f>P31/$I31*100</f>
        <v>38.338520055325034</v>
      </c>
    </row>
    <row r="32" spans="1:19" s="843" customFormat="1" ht="15" x14ac:dyDescent="0.2">
      <c r="B32" s="844" t="s">
        <v>42</v>
      </c>
      <c r="C32" s="845"/>
    </row>
    <row r="33" spans="2:16" ht="33" customHeight="1" x14ac:dyDescent="0.2">
      <c r="B33" s="1208" t="s">
        <v>288</v>
      </c>
      <c r="C33" s="1208"/>
      <c r="D33" s="1208"/>
      <c r="E33" s="1208"/>
      <c r="F33" s="1208"/>
      <c r="G33" s="1208"/>
      <c r="H33" s="1208"/>
      <c r="I33" s="1208"/>
      <c r="J33" s="1208"/>
      <c r="K33" s="1208"/>
      <c r="L33" s="1208"/>
      <c r="M33" s="1208"/>
      <c r="N33" s="1208"/>
      <c r="O33" s="1208"/>
      <c r="P33" s="1208"/>
    </row>
    <row r="35" spans="2:16" x14ac:dyDescent="0.2">
      <c r="B35" s="846"/>
    </row>
  </sheetData>
  <mergeCells count="12">
    <mergeCell ref="B33:P33"/>
    <mergeCell ref="B2:C2"/>
    <mergeCell ref="B7:B10"/>
    <mergeCell ref="D7:D9"/>
    <mergeCell ref="F7:G9"/>
    <mergeCell ref="I7:J9"/>
    <mergeCell ref="L8:M9"/>
    <mergeCell ref="N8:Q8"/>
    <mergeCell ref="N9:O9"/>
    <mergeCell ref="P9:Q9"/>
    <mergeCell ref="B4:Q4"/>
    <mergeCell ref="B5:P5"/>
  </mergeCells>
  <conditionalFormatting sqref="G12:G29 E12:E29">
    <cfRule type="cellIs" dxfId="0" priority="1" stopIfTrue="1" operator="greaterThan">
      <formula>100</formula>
    </cfRule>
  </conditionalFormatting>
  <printOptions horizontalCentered="1"/>
  <pageMargins left="0" right="0" top="0.43307086614173229" bottom="0.43307086614173229" header="0" footer="0"/>
  <pageSetup paperSize="9" scale="95"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92</vt:i4>
      </vt:variant>
      <vt:variant>
        <vt:lpstr>Rangos con nombre</vt:lpstr>
      </vt:variant>
      <vt:variant>
        <vt:i4>79</vt:i4>
      </vt:variant>
    </vt:vector>
  </HeadingPairs>
  <TitlesOfParts>
    <vt:vector size="171" baseType="lpstr">
      <vt:lpstr>porsaad</vt:lpstr>
      <vt:lpstr>indsaad</vt:lpstr>
      <vt:lpstr>indsaad2</vt:lpstr>
      <vt:lpstr>EVO</vt:lpstr>
      <vt:lpstr>EVO_sol</vt:lpstr>
      <vt:lpstr>EVO_resol</vt:lpstr>
      <vt:lpstr>EVO_derecho</vt:lpstr>
      <vt:lpstr>EVO_resolPIA</vt:lpstr>
      <vt:lpstr>EVO_sinPIA</vt:lpstr>
      <vt:lpstr>EVO_prest</vt:lpstr>
      <vt:lpstr>20pobl</vt:lpstr>
      <vt:lpstr>21solsaad</vt:lpstr>
      <vt:lpstr>22solcasaadpot</vt:lpstr>
      <vt:lpstr>23solcasaad</vt:lpstr>
      <vt:lpstr>24solcasaad_pobl</vt:lpstr>
      <vt:lpstr>3solcasaad</vt:lpstr>
      <vt:lpstr>24asolcasaad_pobl</vt:lpstr>
      <vt:lpstr>25solaltabaja</vt:lpstr>
      <vt:lpstr>26perfsaad</vt:lpstr>
      <vt:lpstr>31dictsaad</vt:lpstr>
      <vt:lpstr>31adictsaad</vt:lpstr>
      <vt:lpstr>31bdictsaad</vt:lpstr>
      <vt:lpstr>32dictcasaadpot</vt:lpstr>
      <vt:lpstr>33dictcasaad</vt:lpstr>
      <vt:lpstr>33dictcasaadGIII</vt:lpstr>
      <vt:lpstr>33dictcasaadGII</vt:lpstr>
      <vt:lpstr>33dictcasaadGI</vt:lpstr>
      <vt:lpstr>33dictcasaadG0</vt:lpstr>
      <vt:lpstr>34adictcasaad</vt:lpstr>
      <vt:lpstr>8dictcasaad</vt:lpstr>
      <vt:lpstr>34bdictcasaad</vt:lpstr>
      <vt:lpstr>35ResolGraAltaBaj</vt:lpstr>
      <vt:lpstr>36perfresol</vt:lpstr>
      <vt:lpstr>36aperfresol_graf</vt:lpstr>
      <vt:lpstr>36bperfresol_graf</vt:lpstr>
      <vt:lpstr>41benpresaad</vt:lpstr>
      <vt:lpstr>41benpresaad_graf</vt:lpstr>
      <vt:lpstr>41abenpreGIII</vt:lpstr>
      <vt:lpstr>41abenpreGIII_graf</vt:lpstr>
      <vt:lpstr>41bbenpreGII</vt:lpstr>
      <vt:lpstr>41bbenpreGII_graf</vt:lpstr>
      <vt:lpstr>41cbenpreGI</vt:lpstr>
      <vt:lpstr>41cbenpreGI_graf</vt:lpstr>
      <vt:lpstr>42pbpcasaadpot</vt:lpstr>
      <vt:lpstr>43pbpcasaad</vt:lpstr>
      <vt:lpstr>43pbpcasaadGIII</vt:lpstr>
      <vt:lpstr>43pbpcasaadGII</vt:lpstr>
      <vt:lpstr>43pbpcasaadGI</vt:lpstr>
      <vt:lpstr>44apbpcasaad</vt:lpstr>
      <vt:lpstr>44bpbpcasaad</vt:lpstr>
      <vt:lpstr>45ResolPIAAltaBaj</vt:lpstr>
      <vt:lpstr>46perfpbsaad</vt:lpstr>
      <vt:lpstr>15pbpcasaad</vt:lpstr>
      <vt:lpstr>46aperfpb_graf</vt:lpstr>
      <vt:lpstr>51pbgrado</vt:lpstr>
      <vt:lpstr>51aPAPDgrado</vt:lpstr>
      <vt:lpstr>51bTeleasgrado</vt:lpstr>
      <vt:lpstr>51cSADgrado</vt:lpstr>
      <vt:lpstr>51dCDgrado</vt:lpstr>
      <vt:lpstr>51eSARgrado</vt:lpstr>
      <vt:lpstr>51fPEVincgrado</vt:lpstr>
      <vt:lpstr>51gPECgrado</vt:lpstr>
      <vt:lpstr>51hPEAsistPgrado</vt:lpstr>
      <vt:lpstr>52SubtipoVinculada</vt:lpstr>
      <vt:lpstr>52SubtipoVinculadaGIII</vt:lpstr>
      <vt:lpstr>52SubtipoVinculadaGII</vt:lpstr>
      <vt:lpstr>52SubtipoVinculadaGI</vt:lpstr>
      <vt:lpstr>6perfcuidador</vt:lpstr>
      <vt:lpstr>61aperfcuidadorCCAA</vt:lpstr>
      <vt:lpstr>62bperfcuidadorCCAA</vt:lpstr>
      <vt:lpstr>63cperfcuidadorCCAA</vt:lpstr>
      <vt:lpstr>7Intensidad</vt:lpstr>
      <vt:lpstr>7IntensidadCCAA</vt:lpstr>
      <vt:lpstr>7IntenSAD_CCAA</vt:lpstr>
      <vt:lpstr>7IntenPE_SAD_CCAA</vt:lpstr>
      <vt:lpstr>8CuantíaPrest</vt:lpstr>
      <vt:lpstr>8CuantíaPEC_CCAA</vt:lpstr>
      <vt:lpstr>8CuantíaAP_CCAA</vt:lpstr>
      <vt:lpstr>8CuantíaPEVsad_CCAA</vt:lpstr>
      <vt:lpstr>8CuantíaPEVsar_CCAA</vt:lpstr>
      <vt:lpstr>8CuantíaPEVcd_CCAA</vt:lpstr>
      <vt:lpstr>8CuantíaPEVpapd_CCAA</vt:lpstr>
      <vt:lpstr>8CuantíaPEVteleasist_CCAA</vt:lpstr>
      <vt:lpstr>9TiempoEspera</vt:lpstr>
      <vt:lpstr>10pendResol</vt:lpstr>
      <vt:lpstr>10pendPrest</vt:lpstr>
      <vt:lpstr>10pend</vt:lpstr>
      <vt:lpstr>11ListaEspera</vt:lpstr>
      <vt:lpstr>11ListaEsperaGIII</vt:lpstr>
      <vt:lpstr>11ListaEsperaGII</vt:lpstr>
      <vt:lpstr>11ListaEsperaGI</vt:lpstr>
      <vt:lpstr>12BenefEfect</vt:lpstr>
      <vt:lpstr>'10pend'!Área_de_impresión</vt:lpstr>
      <vt:lpstr>'10pendPrest'!Área_de_impresión</vt:lpstr>
      <vt:lpstr>'10pendResol'!Área_de_impresión</vt:lpstr>
      <vt:lpstr>'11ListaEspera'!Área_de_impresión</vt:lpstr>
      <vt:lpstr>'11ListaEsperaGI'!Área_de_impresión</vt:lpstr>
      <vt:lpstr>'11ListaEsperaGII'!Área_de_impresión</vt:lpstr>
      <vt:lpstr>'11ListaEsperaGIII'!Área_de_impresión</vt:lpstr>
      <vt:lpstr>'15pbpcasaad'!Área_de_impresión</vt:lpstr>
      <vt:lpstr>'20pobl'!Área_de_impresión</vt:lpstr>
      <vt:lpstr>'22solcasaadpot'!Área_de_impresión</vt:lpstr>
      <vt:lpstr>'23solcasaad'!Área_de_impresión</vt:lpstr>
      <vt:lpstr>'24asolcasaad_pobl'!Área_de_impresión</vt:lpstr>
      <vt:lpstr>'24solcasaad_pobl'!Área_de_impresión</vt:lpstr>
      <vt:lpstr>'25solaltabaja'!Área_de_impresión</vt:lpstr>
      <vt:lpstr>'31adictsaad'!Área_de_impresión</vt:lpstr>
      <vt:lpstr>'31bdictsaad'!Área_de_impresión</vt:lpstr>
      <vt:lpstr>'32dictcasaadpot'!Área_de_impresión</vt:lpstr>
      <vt:lpstr>'33dictcasaad'!Área_de_impresión</vt:lpstr>
      <vt:lpstr>'33dictcasaadG0'!Área_de_impresión</vt:lpstr>
      <vt:lpstr>'33dictcasaadGI'!Área_de_impresión</vt:lpstr>
      <vt:lpstr>'33dictcasaadGII'!Área_de_impresión</vt:lpstr>
      <vt:lpstr>'33dictcasaadGIII'!Área_de_impresión</vt:lpstr>
      <vt:lpstr>'34adictcasaad'!Área_de_impresión</vt:lpstr>
      <vt:lpstr>'34bdictcasaad'!Área_de_impresión</vt:lpstr>
      <vt:lpstr>'35ResolGraAltaBaj'!Área_de_impresión</vt:lpstr>
      <vt:lpstr>'36aperfresol_graf'!Área_de_impresión</vt:lpstr>
      <vt:lpstr>'36bperfresol_graf'!Área_de_impresión</vt:lpstr>
      <vt:lpstr>'36perfresol'!Área_de_impresión</vt:lpstr>
      <vt:lpstr>'3solcasaad'!Área_de_impresión</vt:lpstr>
      <vt:lpstr>'41abenpreGIII'!Área_de_impresión</vt:lpstr>
      <vt:lpstr>'41abenpreGIII_graf'!Área_de_impresión</vt:lpstr>
      <vt:lpstr>'41bbenpreGII'!Área_de_impresión</vt:lpstr>
      <vt:lpstr>'41bbenpreGII_graf'!Área_de_impresión</vt:lpstr>
      <vt:lpstr>'41benpresaad'!Área_de_impresión</vt:lpstr>
      <vt:lpstr>'41benpresaad_graf'!Área_de_impresión</vt:lpstr>
      <vt:lpstr>'41cbenpreGI'!Área_de_impresión</vt:lpstr>
      <vt:lpstr>'41cbenpreGI_graf'!Área_de_impresión</vt:lpstr>
      <vt:lpstr>'42pbpcasaadpot'!Área_de_impresión</vt:lpstr>
      <vt:lpstr>'43pbpcasaad'!Área_de_impresión</vt:lpstr>
      <vt:lpstr>'43pbpcasaadGI'!Área_de_impresión</vt:lpstr>
      <vt:lpstr>'43pbpcasaadGII'!Área_de_impresión</vt:lpstr>
      <vt:lpstr>'43pbpcasaadGIII'!Área_de_impresión</vt:lpstr>
      <vt:lpstr>'44apbpcasaad'!Área_de_impresión</vt:lpstr>
      <vt:lpstr>'44bpbpcasaad'!Área_de_impresión</vt:lpstr>
      <vt:lpstr>'45ResolPIAAltaBaj'!Área_de_impresión</vt:lpstr>
      <vt:lpstr>'46aperfpb_graf'!Área_de_impresión</vt:lpstr>
      <vt:lpstr>'46perfpbsaad'!Área_de_impresión</vt:lpstr>
      <vt:lpstr>'51aPAPDgrado'!Área_de_impresión</vt:lpstr>
      <vt:lpstr>'51bTeleasgrado'!Área_de_impresión</vt:lpstr>
      <vt:lpstr>'51cSADgrado'!Área_de_impresión</vt:lpstr>
      <vt:lpstr>'51dCDgrado'!Área_de_impresión</vt:lpstr>
      <vt:lpstr>'51eSARgrado'!Área_de_impresión</vt:lpstr>
      <vt:lpstr>'51fPEVincgrado'!Área_de_impresión</vt:lpstr>
      <vt:lpstr>'51gPECgrado'!Área_de_impresión</vt:lpstr>
      <vt:lpstr>'51hPEAsistPgrado'!Área_de_impresión</vt:lpstr>
      <vt:lpstr>'51pbgrado'!Área_de_impresión</vt:lpstr>
      <vt:lpstr>'52SubtipoVinculada'!Área_de_impresión</vt:lpstr>
      <vt:lpstr>'52SubtipoVinculadaGI'!Área_de_impresión</vt:lpstr>
      <vt:lpstr>'52SubtipoVinculadaGII'!Área_de_impresión</vt:lpstr>
      <vt:lpstr>'52SubtipoVinculadaGIII'!Área_de_impresión</vt:lpstr>
      <vt:lpstr>'61aperfcuidadorCCAA'!Área_de_impresión</vt:lpstr>
      <vt:lpstr>'62bperfcuidadorCCAA'!Área_de_impresión</vt:lpstr>
      <vt:lpstr>'63cperfcuidadorCCAA'!Área_de_impresión</vt:lpstr>
      <vt:lpstr>'6perfcuidador'!Área_de_impresión</vt:lpstr>
      <vt:lpstr>'7IntenPE_SAD_CCAA'!Área_de_impresión</vt:lpstr>
      <vt:lpstr>'7IntenSAD_CCAA'!Área_de_impresión</vt:lpstr>
      <vt:lpstr>'7Intensidad'!Área_de_impresión</vt:lpstr>
      <vt:lpstr>'7IntensidadCCAA'!Área_de_impresión</vt:lpstr>
      <vt:lpstr>'8CuantíaAP_CCAA'!Área_de_impresión</vt:lpstr>
      <vt:lpstr>'8CuantíaPEC_CCAA'!Área_de_impresión</vt:lpstr>
      <vt:lpstr>'8CuantíaPEVcd_CCAA'!Área_de_impresión</vt:lpstr>
      <vt:lpstr>'8CuantíaPEVpapd_CCAA'!Área_de_impresión</vt:lpstr>
      <vt:lpstr>'8CuantíaPEVsad_CCAA'!Área_de_impresión</vt:lpstr>
      <vt:lpstr>'8CuantíaPEVsar_CCAA'!Área_de_impresión</vt:lpstr>
      <vt:lpstr>'8CuantíaPEVteleasist_CCAA'!Área_de_impresión</vt:lpstr>
      <vt:lpstr>'8CuantíaPrest'!Área_de_impresión</vt:lpstr>
      <vt:lpstr>'8dictcasaad'!Área_de_impresión</vt:lpstr>
      <vt:lpstr>'9TiempoEspera'!Área_de_impresión</vt:lpstr>
      <vt:lpstr>porsaad!Área_de_impresión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Usuario de Windows</cp:lastModifiedBy>
  <cp:lastPrinted>2023-06-07T08:35:23Z</cp:lastPrinted>
  <dcterms:created xsi:type="dcterms:W3CDTF">2023-06-02T10:06:12Z</dcterms:created>
  <dcterms:modified xsi:type="dcterms:W3CDTF">2023-06-07T08:35:59Z</dcterms:modified>
</cp:coreProperties>
</file>